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c\Desktop\Home Office\Terceirizados - SUCESSO\Valores estimados\"/>
    </mc:Choice>
  </mc:AlternateContent>
  <xr:revisionPtr revIDLastSave="0" documentId="13_ncr:1_{783D3BF0-3D53-4B2A-836F-5ABECD52F8B7}" xr6:coauthVersionLast="45" xr6:coauthVersionMax="45" xr10:uidLastSave="{00000000-0000-0000-0000-000000000000}"/>
  <bookViews>
    <workbookView xWindow="-120" yWindow="-120" windowWidth="20730" windowHeight="11160" tabRatio="873" firstSheet="16" activeTab="19" xr2:uid="{87A68970-83C7-40D9-91B7-51CE5D06569B}"/>
  </bookViews>
  <sheets>
    <sheet name="IDENTIFICAÇÃO" sheetId="1" r:id="rId1"/>
    <sheet name="RECEPC. CC GOIÂNIA" sheetId="2" r:id="rId2"/>
    <sheet name="RECEPC. CC ANÁPOLIS" sheetId="4" r:id="rId3"/>
    <sheet name="RECEPC. CC RIO VERDE" sheetId="5" r:id="rId4"/>
    <sheet name="RECEPC. SC GOIÂNIA" sheetId="6" r:id="rId5"/>
    <sheet name="RECEPC. SC ANÁPOLIS" sheetId="8" r:id="rId6"/>
    <sheet name="RECEPC. SC RIO VERDE" sheetId="9" r:id="rId7"/>
    <sheet name="RECEPC. SC JATAÍ" sheetId="10" r:id="rId8"/>
    <sheet name="RECEPC. SC CALDAS NOVAS" sheetId="11" r:id="rId9"/>
    <sheet name="RECEPC. SC CATALÃO" sheetId="12" r:id="rId10"/>
    <sheet name="RECEPC. SC ITUMBIARA" sheetId="13" r:id="rId11"/>
    <sheet name="RECEPC. SC GOIÁS" sheetId="14" r:id="rId12"/>
    <sheet name="RECEPC. SC CERES" sheetId="15" r:id="rId13"/>
    <sheet name="RECEPC. SC URUAÇU" sheetId="16" r:id="rId14"/>
    <sheet name="RECEPC. SC FORMOSA" sheetId="17" r:id="rId15"/>
    <sheet name="SECRETÁRIA GOIÂNIA" sheetId="18" r:id="rId16"/>
    <sheet name="SECRETÁRIA ANÁPOLIS" sheetId="19" r:id="rId17"/>
    <sheet name="COPEIRO(A) GOIÂNIA" sheetId="20" r:id="rId18"/>
    <sheet name="COPEIRO(A) ANÁPOLIS" sheetId="21" r:id="rId19"/>
    <sheet name="MOTORISTA GOIÂNIA" sheetId="26" r:id="rId20"/>
    <sheet name="MOTORISTA ANÁPOLIS" sheetId="28" r:id="rId21"/>
    <sheet name="MOTORISTA RIO VERDE" sheetId="29" r:id="rId22"/>
    <sheet name="AUX. MANUT. GOIÂNIA" sheetId="32" r:id="rId23"/>
    <sheet name="AUX. MANUT. ANÁPOLIS" sheetId="33" r:id="rId24"/>
    <sheet name="CARREGADOR GOIÂNIA" sheetId="34" r:id="rId25"/>
    <sheet name="CARREGADOR ANÁPOLIS" sheetId="35" r:id="rId26"/>
    <sheet name="PORTEIRO DIURNO 12X36 GOIÂNIA" sheetId="36" r:id="rId27"/>
    <sheet name="CONTÍNUO GOIÂNIA" sheetId="37" r:id="rId28"/>
    <sheet name="OP. DE EMPILH. GOIÂNIA" sheetId="38" r:id="rId2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" i="36" l="1"/>
  <c r="D377" i="1" l="1"/>
  <c r="J317" i="1"/>
  <c r="J316" i="1"/>
  <c r="J315" i="1"/>
  <c r="J311" i="1" l="1"/>
  <c r="J332" i="1" l="1"/>
  <c r="J325" i="1"/>
  <c r="J326" i="1"/>
  <c r="J327" i="1"/>
  <c r="J328" i="1"/>
  <c r="J329" i="1"/>
  <c r="J330" i="1"/>
  <c r="J331" i="1"/>
  <c r="J324" i="1"/>
  <c r="J323" i="1"/>
  <c r="I332" i="1"/>
  <c r="I325" i="1"/>
  <c r="I326" i="1"/>
  <c r="I327" i="1"/>
  <c r="I328" i="1"/>
  <c r="I329" i="1"/>
  <c r="I330" i="1"/>
  <c r="I331" i="1"/>
  <c r="I324" i="1"/>
  <c r="I323" i="1"/>
  <c r="D432" i="1" l="1"/>
  <c r="D411" i="1"/>
  <c r="D428" i="1"/>
  <c r="D421" i="1"/>
  <c r="D417" i="1"/>
  <c r="D416" i="1"/>
  <c r="D415" i="1"/>
  <c r="D414" i="1"/>
  <c r="D413" i="1"/>
  <c r="D412" i="1"/>
  <c r="G21" i="26" l="1"/>
  <c r="H295" i="1"/>
  <c r="H281" i="1"/>
  <c r="C314" i="1"/>
  <c r="C313" i="1"/>
  <c r="C312" i="1"/>
  <c r="C311" i="1"/>
  <c r="D214" i="1"/>
  <c r="H105" i="36" l="1"/>
  <c r="H61" i="36"/>
  <c r="H60" i="36"/>
  <c r="G118" i="36"/>
  <c r="G21" i="36" l="1"/>
  <c r="H28" i="36" s="1"/>
  <c r="H58" i="36" s="1"/>
  <c r="G14" i="36"/>
  <c r="G134" i="36" s="1"/>
  <c r="A134" i="36"/>
  <c r="G119" i="36"/>
  <c r="G89" i="36"/>
  <c r="G72" i="36"/>
  <c r="G73" i="36" s="1"/>
  <c r="G54" i="36"/>
  <c r="G75" i="36" s="1"/>
  <c r="G42" i="36"/>
  <c r="G118" i="29"/>
  <c r="G119" i="29" s="1"/>
  <c r="G14" i="29"/>
  <c r="G134" i="29" s="1"/>
  <c r="A134" i="29"/>
  <c r="G89" i="29"/>
  <c r="G72" i="29"/>
  <c r="G73" i="29" s="1"/>
  <c r="G54" i="29"/>
  <c r="G75" i="29" s="1"/>
  <c r="G42" i="29"/>
  <c r="G21" i="29"/>
  <c r="H28" i="29" s="1"/>
  <c r="G118" i="28"/>
  <c r="G119" i="28" s="1"/>
  <c r="G14" i="28"/>
  <c r="G134" i="28" s="1"/>
  <c r="A134" i="28"/>
  <c r="G89" i="28"/>
  <c r="G72" i="28"/>
  <c r="G73" i="28" s="1"/>
  <c r="G54" i="28"/>
  <c r="G75" i="28" s="1"/>
  <c r="G42" i="28"/>
  <c r="G21" i="28"/>
  <c r="H28" i="28" s="1"/>
  <c r="G118" i="26"/>
  <c r="G14" i="26"/>
  <c r="H34" i="29" l="1"/>
  <c r="H41" i="29" s="1"/>
  <c r="H58" i="29"/>
  <c r="H34" i="28"/>
  <c r="H58" i="28"/>
  <c r="H34" i="36"/>
  <c r="H75" i="36" s="1"/>
  <c r="H41" i="36"/>
  <c r="H76" i="36"/>
  <c r="H74" i="36"/>
  <c r="G120" i="36"/>
  <c r="H123" i="29"/>
  <c r="H40" i="29"/>
  <c r="H72" i="29"/>
  <c r="G120" i="29"/>
  <c r="G120" i="28"/>
  <c r="H73" i="36" l="1"/>
  <c r="H75" i="28"/>
  <c r="H123" i="36"/>
  <c r="H94" i="36"/>
  <c r="H99" i="36" s="1"/>
  <c r="H75" i="29"/>
  <c r="H76" i="29"/>
  <c r="H93" i="29"/>
  <c r="H74" i="29"/>
  <c r="H94" i="29"/>
  <c r="H99" i="29" s="1"/>
  <c r="H73" i="29"/>
  <c r="H72" i="36"/>
  <c r="H77" i="36" s="1"/>
  <c r="H125" i="36" s="1"/>
  <c r="H40" i="36"/>
  <c r="H42" i="36" s="1"/>
  <c r="H46" i="36" s="1"/>
  <c r="H41" i="28"/>
  <c r="H74" i="28"/>
  <c r="H93" i="28"/>
  <c r="H76" i="28"/>
  <c r="H40" i="28"/>
  <c r="H42" i="28" s="1"/>
  <c r="H94" i="28"/>
  <c r="H99" i="28" s="1"/>
  <c r="H73" i="28"/>
  <c r="H72" i="28"/>
  <c r="H123" i="28"/>
  <c r="H42" i="29"/>
  <c r="H77" i="29" l="1"/>
  <c r="H125" i="29" s="1"/>
  <c r="H77" i="28"/>
  <c r="H125" i="28" s="1"/>
  <c r="H53" i="36"/>
  <c r="H47" i="36"/>
  <c r="H65" i="36"/>
  <c r="H48" i="36"/>
  <c r="H50" i="36"/>
  <c r="H49" i="36"/>
  <c r="H52" i="36"/>
  <c r="H51" i="36"/>
  <c r="H65" i="29"/>
  <c r="H49" i="29"/>
  <c r="H52" i="29"/>
  <c r="H51" i="29"/>
  <c r="H50" i="29"/>
  <c r="H48" i="29"/>
  <c r="H47" i="29"/>
  <c r="H46" i="29"/>
  <c r="H53" i="29"/>
  <c r="H65" i="28"/>
  <c r="H48" i="28"/>
  <c r="H50" i="28"/>
  <c r="H51" i="28"/>
  <c r="H46" i="28"/>
  <c r="H49" i="28"/>
  <c r="H47" i="28"/>
  <c r="H53" i="28"/>
  <c r="H52" i="28"/>
  <c r="H54" i="36" l="1"/>
  <c r="H66" i="36" s="1"/>
  <c r="H54" i="29"/>
  <c r="H54" i="28"/>
  <c r="H85" i="28" l="1"/>
  <c r="H84" i="28"/>
  <c r="H83" i="28"/>
  <c r="H87" i="28"/>
  <c r="H88" i="28"/>
  <c r="H86" i="28"/>
  <c r="H66" i="29"/>
  <c r="H86" i="29"/>
  <c r="H84" i="29"/>
  <c r="H83" i="29"/>
  <c r="H88" i="29"/>
  <c r="H87" i="29"/>
  <c r="H85" i="29"/>
  <c r="H66" i="28"/>
  <c r="H89" i="29" l="1"/>
  <c r="H98" i="29" s="1"/>
  <c r="H100" i="29" s="1"/>
  <c r="H126" i="29" s="1"/>
  <c r="H89" i="28"/>
  <c r="H98" i="28" s="1"/>
  <c r="H100" i="28" s="1"/>
  <c r="H126" i="28" s="1"/>
  <c r="A134" i="26"/>
  <c r="G119" i="26"/>
  <c r="G89" i="26"/>
  <c r="G72" i="26"/>
  <c r="G73" i="26" s="1"/>
  <c r="G54" i="26"/>
  <c r="G75" i="26" s="1"/>
  <c r="G42" i="26"/>
  <c r="H28" i="26"/>
  <c r="G134" i="26"/>
  <c r="H34" i="26" l="1"/>
  <c r="H40" i="26" s="1"/>
  <c r="H58" i="26"/>
  <c r="H74" i="26"/>
  <c r="H73" i="26"/>
  <c r="G120" i="26"/>
  <c r="A134" i="35"/>
  <c r="A134" i="34"/>
  <c r="A134" i="33"/>
  <c r="A134" i="32"/>
  <c r="A134" i="21"/>
  <c r="A134" i="20"/>
  <c r="A134" i="19"/>
  <c r="A134" i="18"/>
  <c r="A134" i="17"/>
  <c r="A134" i="16"/>
  <c r="A134" i="15"/>
  <c r="A134" i="14"/>
  <c r="A134" i="13"/>
  <c r="A134" i="12"/>
  <c r="A134" i="11"/>
  <c r="A134" i="10"/>
  <c r="A134" i="9"/>
  <c r="A134" i="8"/>
  <c r="A134" i="6"/>
  <c r="A135" i="5"/>
  <c r="A135" i="4"/>
  <c r="A135" i="2"/>
  <c r="G21" i="38"/>
  <c r="H28" i="38" s="1"/>
  <c r="G14" i="38"/>
  <c r="G134" i="38" s="1"/>
  <c r="A134" i="38"/>
  <c r="G118" i="38"/>
  <c r="G119" i="38" s="1"/>
  <c r="G89" i="38"/>
  <c r="G73" i="38"/>
  <c r="G72" i="38"/>
  <c r="G54" i="38"/>
  <c r="G75" i="38" s="1"/>
  <c r="G42" i="38"/>
  <c r="G118" i="37"/>
  <c r="G119" i="37" s="1"/>
  <c r="G21" i="37"/>
  <c r="A134" i="37"/>
  <c r="G14" i="37"/>
  <c r="G134" i="37" s="1"/>
  <c r="G89" i="37"/>
  <c r="G73" i="37"/>
  <c r="G72" i="37"/>
  <c r="G54" i="37"/>
  <c r="G75" i="37" s="1"/>
  <c r="G42" i="37"/>
  <c r="H28" i="37"/>
  <c r="G14" i="8"/>
  <c r="G134" i="8" s="1"/>
  <c r="G14" i="6"/>
  <c r="G134" i="6" s="1"/>
  <c r="G14" i="5"/>
  <c r="G135" i="5" s="1"/>
  <c r="G14" i="4"/>
  <c r="G135" i="4" s="1"/>
  <c r="G14" i="2"/>
  <c r="G135" i="2" s="1"/>
  <c r="G118" i="35"/>
  <c r="G119" i="35" s="1"/>
  <c r="G14" i="35"/>
  <c r="G134" i="35" s="1"/>
  <c r="G89" i="35"/>
  <c r="G73" i="35"/>
  <c r="G72" i="35"/>
  <c r="G54" i="35"/>
  <c r="G75" i="35" s="1"/>
  <c r="G42" i="35"/>
  <c r="G21" i="35"/>
  <c r="H28" i="35" s="1"/>
  <c r="G118" i="34"/>
  <c r="G119" i="34" s="1"/>
  <c r="G21" i="34"/>
  <c r="H28" i="34" s="1"/>
  <c r="H58" i="34" s="1"/>
  <c r="G14" i="34"/>
  <c r="G134" i="34" s="1"/>
  <c r="G89" i="34"/>
  <c r="G73" i="34"/>
  <c r="G72" i="34"/>
  <c r="G54" i="34"/>
  <c r="G75" i="34" s="1"/>
  <c r="G42" i="34"/>
  <c r="G118" i="33"/>
  <c r="G119" i="33" s="1"/>
  <c r="G14" i="33"/>
  <c r="G134" i="33" s="1"/>
  <c r="G89" i="33"/>
  <c r="G73" i="33"/>
  <c r="G72" i="33"/>
  <c r="G54" i="33"/>
  <c r="G75" i="33" s="1"/>
  <c r="G42" i="33"/>
  <c r="G21" i="33"/>
  <c r="H28" i="33" s="1"/>
  <c r="H58" i="33" s="1"/>
  <c r="G118" i="32"/>
  <c r="G14" i="32"/>
  <c r="G21" i="32"/>
  <c r="H93" i="26" l="1"/>
  <c r="H75" i="26"/>
  <c r="H94" i="26"/>
  <c r="H99" i="26" s="1"/>
  <c r="H76" i="26"/>
  <c r="H41" i="26"/>
  <c r="H42" i="26" s="1"/>
  <c r="H65" i="26" s="1"/>
  <c r="H123" i="26"/>
  <c r="H72" i="26"/>
  <c r="H34" i="35"/>
  <c r="H94" i="35" s="1"/>
  <c r="H99" i="35" s="1"/>
  <c r="H58" i="35"/>
  <c r="H34" i="37"/>
  <c r="H58" i="37"/>
  <c r="H34" i="38"/>
  <c r="H72" i="38" s="1"/>
  <c r="H58" i="38"/>
  <c r="G120" i="38"/>
  <c r="H75" i="37"/>
  <c r="G120" i="37"/>
  <c r="G120" i="35"/>
  <c r="G120" i="34"/>
  <c r="H34" i="34"/>
  <c r="G120" i="33"/>
  <c r="H29" i="33"/>
  <c r="H34" i="33" s="1"/>
  <c r="H77" i="26" l="1"/>
  <c r="H125" i="26" s="1"/>
  <c r="H41" i="38"/>
  <c r="H123" i="35"/>
  <c r="H40" i="35"/>
  <c r="H75" i="35"/>
  <c r="H76" i="35"/>
  <c r="H94" i="38"/>
  <c r="H99" i="38" s="1"/>
  <c r="H41" i="35"/>
  <c r="H72" i="35"/>
  <c r="H74" i="38"/>
  <c r="H40" i="38"/>
  <c r="H42" i="38" s="1"/>
  <c r="H123" i="38"/>
  <c r="H93" i="35"/>
  <c r="H73" i="33"/>
  <c r="H73" i="34"/>
  <c r="H75" i="38"/>
  <c r="H73" i="38"/>
  <c r="H72" i="37"/>
  <c r="H73" i="37"/>
  <c r="H41" i="37"/>
  <c r="H73" i="35"/>
  <c r="H74" i="35"/>
  <c r="H93" i="37"/>
  <c r="H76" i="38"/>
  <c r="H93" i="38"/>
  <c r="H123" i="37"/>
  <c r="H74" i="37"/>
  <c r="H76" i="37"/>
  <c r="H40" i="37"/>
  <c r="H94" i="37"/>
  <c r="H99" i="37" s="1"/>
  <c r="H47" i="26"/>
  <c r="H51" i="26"/>
  <c r="H50" i="26"/>
  <c r="H52" i="26"/>
  <c r="H46" i="26"/>
  <c r="H53" i="26"/>
  <c r="H49" i="26"/>
  <c r="H48" i="26"/>
  <c r="H93" i="34"/>
  <c r="H72" i="34"/>
  <c r="H40" i="34"/>
  <c r="H74" i="34"/>
  <c r="H41" i="34"/>
  <c r="H76" i="34"/>
  <c r="H123" i="34"/>
  <c r="H94" i="34"/>
  <c r="H99" i="34" s="1"/>
  <c r="H75" i="34"/>
  <c r="H93" i="33"/>
  <c r="H72" i="33"/>
  <c r="H40" i="33"/>
  <c r="H94" i="33"/>
  <c r="H99" i="33" s="1"/>
  <c r="H74" i="33"/>
  <c r="H76" i="33"/>
  <c r="H123" i="33"/>
  <c r="H41" i="33"/>
  <c r="H75" i="33"/>
  <c r="H42" i="35" l="1"/>
  <c r="H65" i="35" s="1"/>
  <c r="H77" i="35"/>
  <c r="H125" i="35" s="1"/>
  <c r="H65" i="38"/>
  <c r="H47" i="38"/>
  <c r="H51" i="38"/>
  <c r="H49" i="38"/>
  <c r="H53" i="38"/>
  <c r="H52" i="38"/>
  <c r="H50" i="38"/>
  <c r="H48" i="38"/>
  <c r="H46" i="38"/>
  <c r="H77" i="38"/>
  <c r="H125" i="38" s="1"/>
  <c r="H77" i="37"/>
  <c r="H125" i="37" s="1"/>
  <c r="H42" i="37"/>
  <c r="H47" i="37" s="1"/>
  <c r="H54" i="26"/>
  <c r="H52" i="35"/>
  <c r="H51" i="35"/>
  <c r="H53" i="35"/>
  <c r="H48" i="35"/>
  <c r="H47" i="35"/>
  <c r="H49" i="35"/>
  <c r="H42" i="34"/>
  <c r="H77" i="34"/>
  <c r="H125" i="34" s="1"/>
  <c r="H42" i="33"/>
  <c r="H77" i="33"/>
  <c r="H125" i="33" s="1"/>
  <c r="H46" i="35" l="1"/>
  <c r="H50" i="35"/>
  <c r="H52" i="37"/>
  <c r="H50" i="37"/>
  <c r="H48" i="37"/>
  <c r="H54" i="38"/>
  <c r="H66" i="38" s="1"/>
  <c r="H51" i="37"/>
  <c r="H49" i="37"/>
  <c r="H46" i="37"/>
  <c r="H65" i="37"/>
  <c r="H53" i="37"/>
  <c r="H66" i="26"/>
  <c r="H87" i="26"/>
  <c r="H86" i="26"/>
  <c r="H83" i="26"/>
  <c r="H84" i="26"/>
  <c r="H85" i="26"/>
  <c r="H88" i="26"/>
  <c r="H54" i="35"/>
  <c r="H65" i="34"/>
  <c r="H53" i="34"/>
  <c r="H46" i="34"/>
  <c r="H51" i="34"/>
  <c r="H52" i="34"/>
  <c r="H48" i="34"/>
  <c r="H47" i="34"/>
  <c r="H50" i="34"/>
  <c r="H49" i="34"/>
  <c r="H65" i="33"/>
  <c r="H50" i="33"/>
  <c r="H53" i="33"/>
  <c r="H46" i="33"/>
  <c r="H47" i="33"/>
  <c r="H49" i="33"/>
  <c r="H52" i="33"/>
  <c r="H51" i="33"/>
  <c r="H48" i="33"/>
  <c r="H54" i="37" l="1"/>
  <c r="H66" i="37" s="1"/>
  <c r="H89" i="26"/>
  <c r="H98" i="26" s="1"/>
  <c r="H100" i="26" s="1"/>
  <c r="H126" i="26" s="1"/>
  <c r="H66" i="35"/>
  <c r="H54" i="34"/>
  <c r="H54" i="33"/>
  <c r="H66" i="34" l="1"/>
  <c r="H66" i="33"/>
  <c r="G119" i="32"/>
  <c r="G89" i="32"/>
  <c r="G73" i="32"/>
  <c r="G72" i="32"/>
  <c r="G54" i="32"/>
  <c r="G75" i="32" s="1"/>
  <c r="G42" i="32"/>
  <c r="H28" i="32"/>
  <c r="H58" i="32" s="1"/>
  <c r="G134" i="32"/>
  <c r="H29" i="32" l="1"/>
  <c r="H34" i="32" s="1"/>
  <c r="G120" i="32"/>
  <c r="G118" i="21"/>
  <c r="G119" i="21" s="1"/>
  <c r="G14" i="21"/>
  <c r="G134" i="21" s="1"/>
  <c r="G89" i="21"/>
  <c r="G73" i="21"/>
  <c r="G72" i="21"/>
  <c r="G54" i="21"/>
  <c r="G75" i="21" s="1"/>
  <c r="G42" i="21"/>
  <c r="G21" i="21"/>
  <c r="H28" i="21" s="1"/>
  <c r="G118" i="20"/>
  <c r="G119" i="20" s="1"/>
  <c r="G21" i="20"/>
  <c r="H28" i="20" s="1"/>
  <c r="G14" i="20"/>
  <c r="G134" i="20" s="1"/>
  <c r="G89" i="20"/>
  <c r="G73" i="20"/>
  <c r="G72" i="20"/>
  <c r="G54" i="20"/>
  <c r="G75" i="20" s="1"/>
  <c r="G42" i="20"/>
  <c r="G118" i="19"/>
  <c r="G119" i="19" s="1"/>
  <c r="G120" i="19" s="1"/>
  <c r="G14" i="19"/>
  <c r="G134" i="19" s="1"/>
  <c r="G89" i="19"/>
  <c r="G73" i="19"/>
  <c r="G72" i="19"/>
  <c r="G54" i="19"/>
  <c r="G75" i="19" s="1"/>
  <c r="G42" i="19"/>
  <c r="G21" i="19"/>
  <c r="H28" i="19" s="1"/>
  <c r="G118" i="18"/>
  <c r="G119" i="18" s="1"/>
  <c r="G21" i="18"/>
  <c r="H28" i="18" s="1"/>
  <c r="G14" i="18"/>
  <c r="G134" i="18" s="1"/>
  <c r="G89" i="18"/>
  <c r="G73" i="18"/>
  <c r="G72" i="18"/>
  <c r="G54" i="18"/>
  <c r="G75" i="18" s="1"/>
  <c r="G42" i="18"/>
  <c r="G118" i="17"/>
  <c r="G119" i="17" s="1"/>
  <c r="G14" i="17"/>
  <c r="G134" i="17" s="1"/>
  <c r="G89" i="17"/>
  <c r="G73" i="17"/>
  <c r="G72" i="17"/>
  <c r="G54" i="17"/>
  <c r="G75" i="17" s="1"/>
  <c r="G42" i="17"/>
  <c r="G21" i="17"/>
  <c r="H28" i="17" s="1"/>
  <c r="G118" i="16"/>
  <c r="G119" i="16" s="1"/>
  <c r="G14" i="16"/>
  <c r="G134" i="16" s="1"/>
  <c r="G89" i="16"/>
  <c r="G73" i="16"/>
  <c r="G72" i="16"/>
  <c r="G54" i="16"/>
  <c r="G75" i="16" s="1"/>
  <c r="G42" i="16"/>
  <c r="G21" i="16"/>
  <c r="H28" i="16" s="1"/>
  <c r="H34" i="16" s="1"/>
  <c r="G118" i="15"/>
  <c r="G119" i="15" s="1"/>
  <c r="G14" i="15"/>
  <c r="G134" i="15" s="1"/>
  <c r="G89" i="15"/>
  <c r="G73" i="15"/>
  <c r="G72" i="15"/>
  <c r="G54" i="15"/>
  <c r="G75" i="15" s="1"/>
  <c r="G42" i="15"/>
  <c r="G21" i="15"/>
  <c r="H28" i="15" s="1"/>
  <c r="H34" i="15" s="1"/>
  <c r="G118" i="14"/>
  <c r="G119" i="14" s="1"/>
  <c r="G14" i="14"/>
  <c r="G134" i="14" s="1"/>
  <c r="G89" i="14"/>
  <c r="G73" i="14"/>
  <c r="G72" i="14"/>
  <c r="G54" i="14"/>
  <c r="G75" i="14" s="1"/>
  <c r="G42" i="14"/>
  <c r="G21" i="14"/>
  <c r="H28" i="14" s="1"/>
  <c r="H34" i="14" s="1"/>
  <c r="G118" i="13"/>
  <c r="G119" i="13" s="1"/>
  <c r="G14" i="13"/>
  <c r="G134" i="13" s="1"/>
  <c r="G118" i="12"/>
  <c r="G119" i="12" s="1"/>
  <c r="G14" i="12"/>
  <c r="G134" i="12" s="1"/>
  <c r="G89" i="13"/>
  <c r="G73" i="13"/>
  <c r="G72" i="13"/>
  <c r="G54" i="13"/>
  <c r="G75" i="13" s="1"/>
  <c r="G42" i="13"/>
  <c r="G21" i="13"/>
  <c r="H28" i="13" s="1"/>
  <c r="G89" i="12"/>
  <c r="G73" i="12"/>
  <c r="G72" i="12"/>
  <c r="G54" i="12"/>
  <c r="G75" i="12" s="1"/>
  <c r="G42" i="12"/>
  <c r="G21" i="12"/>
  <c r="H28" i="12" s="1"/>
  <c r="G118" i="11"/>
  <c r="G119" i="11" s="1"/>
  <c r="G14" i="11"/>
  <c r="G134" i="11" s="1"/>
  <c r="G89" i="11"/>
  <c r="G73" i="11"/>
  <c r="G72" i="11"/>
  <c r="G54" i="11"/>
  <c r="G75" i="11" s="1"/>
  <c r="G42" i="11"/>
  <c r="G21" i="11"/>
  <c r="H28" i="11" s="1"/>
  <c r="H34" i="11" s="1"/>
  <c r="G118" i="10"/>
  <c r="G119" i="10" s="1"/>
  <c r="G14" i="10"/>
  <c r="G134" i="10" s="1"/>
  <c r="G89" i="10"/>
  <c r="G73" i="10"/>
  <c r="G72" i="10"/>
  <c r="G54" i="10"/>
  <c r="G75" i="10" s="1"/>
  <c r="G42" i="10"/>
  <c r="G21" i="10"/>
  <c r="H28" i="10" s="1"/>
  <c r="G120" i="21" l="1"/>
  <c r="H73" i="11"/>
  <c r="H40" i="14"/>
  <c r="H74" i="16"/>
  <c r="H34" i="17"/>
  <c r="H58" i="17"/>
  <c r="H34" i="19"/>
  <c r="H58" i="19"/>
  <c r="H34" i="21"/>
  <c r="H58" i="21"/>
  <c r="H34" i="10"/>
  <c r="H58" i="10"/>
  <c r="H34" i="12"/>
  <c r="H58" i="12"/>
  <c r="H34" i="13"/>
  <c r="H58" i="13"/>
  <c r="H34" i="18"/>
  <c r="H58" i="18"/>
  <c r="H34" i="20"/>
  <c r="H58" i="20"/>
  <c r="H40" i="32"/>
  <c r="H75" i="32"/>
  <c r="H94" i="32"/>
  <c r="H99" i="32" s="1"/>
  <c r="H93" i="32"/>
  <c r="H41" i="32"/>
  <c r="H72" i="32"/>
  <c r="H123" i="32"/>
  <c r="H74" i="32"/>
  <c r="H73" i="32"/>
  <c r="H75" i="21"/>
  <c r="H76" i="32"/>
  <c r="H42" i="32"/>
  <c r="H40" i="21"/>
  <c r="H41" i="21"/>
  <c r="G120" i="20"/>
  <c r="H75" i="14"/>
  <c r="H75" i="11"/>
  <c r="H41" i="14"/>
  <c r="H75" i="15"/>
  <c r="H75" i="12"/>
  <c r="H74" i="15"/>
  <c r="H75" i="16"/>
  <c r="H40" i="15"/>
  <c r="H75" i="17"/>
  <c r="H94" i="18"/>
  <c r="H99" i="18" s="1"/>
  <c r="H41" i="18"/>
  <c r="G120" i="18"/>
  <c r="H40" i="17"/>
  <c r="H76" i="17"/>
  <c r="H94" i="17"/>
  <c r="H99" i="17" s="1"/>
  <c r="G120" i="17"/>
  <c r="H93" i="16"/>
  <c r="H72" i="16"/>
  <c r="H40" i="16"/>
  <c r="H123" i="16"/>
  <c r="H94" i="16"/>
  <c r="H99" i="16" s="1"/>
  <c r="H41" i="16"/>
  <c r="H76" i="16"/>
  <c r="H73" i="16"/>
  <c r="G120" i="16"/>
  <c r="H93" i="15"/>
  <c r="H72" i="15"/>
  <c r="H123" i="15"/>
  <c r="H76" i="15"/>
  <c r="H94" i="15"/>
  <c r="H99" i="15" s="1"/>
  <c r="H41" i="15"/>
  <c r="H73" i="15"/>
  <c r="G120" i="15"/>
  <c r="H93" i="14"/>
  <c r="H72" i="14"/>
  <c r="H94" i="14"/>
  <c r="H99" i="14" s="1"/>
  <c r="H74" i="14"/>
  <c r="H123" i="14"/>
  <c r="H76" i="14"/>
  <c r="H73" i="14"/>
  <c r="G120" i="14"/>
  <c r="G120" i="13"/>
  <c r="H40" i="12"/>
  <c r="H94" i="12"/>
  <c r="H99" i="12" s="1"/>
  <c r="G120" i="12"/>
  <c r="H93" i="11"/>
  <c r="H72" i="11"/>
  <c r="H40" i="11"/>
  <c r="H74" i="11"/>
  <c r="H123" i="11"/>
  <c r="H94" i="11"/>
  <c r="H99" i="11" s="1"/>
  <c r="H41" i="11"/>
  <c r="H76" i="11"/>
  <c r="G120" i="11"/>
  <c r="G120" i="10"/>
  <c r="G118" i="9"/>
  <c r="G119" i="9" s="1"/>
  <c r="G14" i="9"/>
  <c r="G134" i="9" s="1"/>
  <c r="G89" i="9"/>
  <c r="G73" i="9"/>
  <c r="G72" i="9"/>
  <c r="G54" i="9"/>
  <c r="G75" i="9" s="1"/>
  <c r="G42" i="9"/>
  <c r="G21" i="9"/>
  <c r="H28" i="9" s="1"/>
  <c r="G21" i="8"/>
  <c r="H28" i="8" s="1"/>
  <c r="G21" i="6"/>
  <c r="H28" i="6" s="1"/>
  <c r="G118" i="8"/>
  <c r="G119" i="8" s="1"/>
  <c r="G89" i="8"/>
  <c r="G73" i="8"/>
  <c r="G72" i="8"/>
  <c r="G54" i="8"/>
  <c r="G75" i="8" s="1"/>
  <c r="G42" i="8"/>
  <c r="G118" i="6"/>
  <c r="G119" i="6" s="1"/>
  <c r="G89" i="6"/>
  <c r="G73" i="6"/>
  <c r="G72" i="6"/>
  <c r="G54" i="6"/>
  <c r="G75" i="6" s="1"/>
  <c r="G42" i="6"/>
  <c r="G119" i="5"/>
  <c r="G120" i="5" s="1"/>
  <c r="G121" i="5" s="1"/>
  <c r="G119" i="4"/>
  <c r="G89" i="5"/>
  <c r="G72" i="5"/>
  <c r="H61" i="5"/>
  <c r="H60" i="5"/>
  <c r="G54" i="5"/>
  <c r="G75" i="5" s="1"/>
  <c r="G42" i="5"/>
  <c r="G21" i="5"/>
  <c r="H28" i="5" s="1"/>
  <c r="G120" i="4"/>
  <c r="G89" i="4"/>
  <c r="G72" i="4"/>
  <c r="G73" i="4" s="1"/>
  <c r="H61" i="4"/>
  <c r="H60" i="4"/>
  <c r="G54" i="4"/>
  <c r="G75" i="4" s="1"/>
  <c r="G42" i="4"/>
  <c r="G21" i="4"/>
  <c r="H28" i="4" s="1"/>
  <c r="H40" i="18" l="1"/>
  <c r="H42" i="18" s="1"/>
  <c r="H74" i="12"/>
  <c r="H123" i="21"/>
  <c r="H72" i="17"/>
  <c r="H123" i="17"/>
  <c r="H93" i="17"/>
  <c r="H74" i="18"/>
  <c r="H72" i="12"/>
  <c r="H94" i="21"/>
  <c r="H99" i="21" s="1"/>
  <c r="H75" i="20"/>
  <c r="H72" i="13"/>
  <c r="H75" i="10"/>
  <c r="H40" i="19"/>
  <c r="H123" i="12"/>
  <c r="H74" i="17"/>
  <c r="H73" i="18"/>
  <c r="H75" i="18"/>
  <c r="H76" i="12"/>
  <c r="H93" i="21"/>
  <c r="H72" i="21"/>
  <c r="H76" i="18"/>
  <c r="H72" i="18"/>
  <c r="H76" i="21"/>
  <c r="H41" i="12"/>
  <c r="H42" i="12" s="1"/>
  <c r="H93" i="12"/>
  <c r="H73" i="17"/>
  <c r="H41" i="17"/>
  <c r="H42" i="17" s="1"/>
  <c r="H123" i="18"/>
  <c r="H93" i="18"/>
  <c r="H73" i="12"/>
  <c r="H73" i="21"/>
  <c r="H74" i="21"/>
  <c r="H40" i="10"/>
  <c r="H93" i="20"/>
  <c r="H76" i="19"/>
  <c r="H72" i="19"/>
  <c r="H41" i="13"/>
  <c r="H73" i="13"/>
  <c r="H76" i="20"/>
  <c r="H94" i="10"/>
  <c r="H99" i="10" s="1"/>
  <c r="H93" i="13"/>
  <c r="H123" i="10"/>
  <c r="H72" i="10"/>
  <c r="H76" i="13"/>
  <c r="H123" i="13"/>
  <c r="H73" i="19"/>
  <c r="H74" i="19"/>
  <c r="H73" i="20"/>
  <c r="H41" i="20"/>
  <c r="H74" i="20"/>
  <c r="H73" i="10"/>
  <c r="H76" i="10"/>
  <c r="H93" i="10"/>
  <c r="H94" i="13"/>
  <c r="H99" i="13" s="1"/>
  <c r="H40" i="13"/>
  <c r="H41" i="19"/>
  <c r="H123" i="19"/>
  <c r="H75" i="13"/>
  <c r="H40" i="20"/>
  <c r="H94" i="20"/>
  <c r="H99" i="20" s="1"/>
  <c r="H41" i="10"/>
  <c r="H42" i="10" s="1"/>
  <c r="H74" i="10"/>
  <c r="H74" i="13"/>
  <c r="H94" i="19"/>
  <c r="H99" i="19" s="1"/>
  <c r="H93" i="19"/>
  <c r="H75" i="19"/>
  <c r="H72" i="20"/>
  <c r="H123" i="20"/>
  <c r="H34" i="9"/>
  <c r="H58" i="9"/>
  <c r="H34" i="4"/>
  <c r="H58" i="4"/>
  <c r="H34" i="5"/>
  <c r="H58" i="5"/>
  <c r="H34" i="6"/>
  <c r="H58" i="6"/>
  <c r="H34" i="8"/>
  <c r="H58" i="8"/>
  <c r="H77" i="32"/>
  <c r="H125" i="32" s="1"/>
  <c r="H65" i="32"/>
  <c r="H49" i="32"/>
  <c r="H47" i="32"/>
  <c r="H48" i="32"/>
  <c r="H51" i="32"/>
  <c r="H52" i="32"/>
  <c r="H50" i="32"/>
  <c r="H46" i="32"/>
  <c r="H53" i="32"/>
  <c r="H42" i="21"/>
  <c r="H77" i="16"/>
  <c r="H125" i="16" s="1"/>
  <c r="H42" i="16"/>
  <c r="H77" i="15"/>
  <c r="H125" i="15" s="1"/>
  <c r="H42" i="15"/>
  <c r="H77" i="14"/>
  <c r="H125" i="14" s="1"/>
  <c r="H42" i="14"/>
  <c r="H77" i="11"/>
  <c r="H125" i="11" s="1"/>
  <c r="H42" i="11"/>
  <c r="H46" i="11" s="1"/>
  <c r="G120" i="9"/>
  <c r="G120" i="8"/>
  <c r="G120" i="6"/>
  <c r="G73" i="5"/>
  <c r="G121" i="4"/>
  <c r="G42" i="2"/>
  <c r="H77" i="17" l="1"/>
  <c r="H125" i="17" s="1"/>
  <c r="H42" i="19"/>
  <c r="H48" i="19" s="1"/>
  <c r="H77" i="18"/>
  <c r="H125" i="18" s="1"/>
  <c r="H77" i="12"/>
  <c r="H125" i="12" s="1"/>
  <c r="H74" i="8"/>
  <c r="H93" i="5"/>
  <c r="H72" i="9"/>
  <c r="H93" i="6"/>
  <c r="H75" i="4"/>
  <c r="H77" i="21"/>
  <c r="H125" i="21" s="1"/>
  <c r="H73" i="6"/>
  <c r="H124" i="4"/>
  <c r="H77" i="20"/>
  <c r="H125" i="20" s="1"/>
  <c r="H93" i="4"/>
  <c r="H93" i="8"/>
  <c r="H73" i="9"/>
  <c r="H77" i="13"/>
  <c r="H125" i="13" s="1"/>
  <c r="H42" i="13"/>
  <c r="H52" i="13" s="1"/>
  <c r="H75" i="5"/>
  <c r="H93" i="9"/>
  <c r="H76" i="5"/>
  <c r="H73" i="8"/>
  <c r="H77" i="19"/>
  <c r="H125" i="19" s="1"/>
  <c r="H77" i="10"/>
  <c r="H125" i="10" s="1"/>
  <c r="H72" i="6"/>
  <c r="H73" i="4"/>
  <c r="H74" i="4"/>
  <c r="H41" i="6"/>
  <c r="H42" i="20"/>
  <c r="H50" i="20" s="1"/>
  <c r="H41" i="4"/>
  <c r="H76" i="6"/>
  <c r="H75" i="6"/>
  <c r="H76" i="4"/>
  <c r="H40" i="4"/>
  <c r="H94" i="6"/>
  <c r="H99" i="6" s="1"/>
  <c r="H41" i="5"/>
  <c r="H124" i="5"/>
  <c r="H41" i="8"/>
  <c r="H76" i="8"/>
  <c r="H75" i="8"/>
  <c r="H41" i="9"/>
  <c r="H76" i="9"/>
  <c r="H94" i="5"/>
  <c r="H99" i="5" s="1"/>
  <c r="H40" i="8"/>
  <c r="H94" i="9"/>
  <c r="H99" i="9" s="1"/>
  <c r="H74" i="9"/>
  <c r="H73" i="5"/>
  <c r="H40" i="5"/>
  <c r="H42" i="5" s="1"/>
  <c r="H94" i="8"/>
  <c r="H99" i="8" s="1"/>
  <c r="H72" i="5"/>
  <c r="H74" i="5"/>
  <c r="H72" i="8"/>
  <c r="H123" i="8"/>
  <c r="H40" i="9"/>
  <c r="H123" i="9"/>
  <c r="H75" i="9"/>
  <c r="H72" i="4"/>
  <c r="H94" i="4"/>
  <c r="H99" i="4" s="1"/>
  <c r="H123" i="6"/>
  <c r="H40" i="6"/>
  <c r="H42" i="6" s="1"/>
  <c r="H65" i="6" s="1"/>
  <c r="H74" i="6"/>
  <c r="H46" i="21"/>
  <c r="H54" i="32"/>
  <c r="H65" i="21"/>
  <c r="H47" i="21"/>
  <c r="H49" i="21"/>
  <c r="H52" i="21"/>
  <c r="H51" i="21"/>
  <c r="H50" i="21"/>
  <c r="H48" i="21"/>
  <c r="H53" i="21"/>
  <c r="H46" i="15"/>
  <c r="H46" i="12"/>
  <c r="H48" i="18"/>
  <c r="H65" i="19"/>
  <c r="H52" i="19"/>
  <c r="H53" i="19"/>
  <c r="H50" i="19"/>
  <c r="H47" i="19"/>
  <c r="H46" i="19"/>
  <c r="H65" i="18"/>
  <c r="H52" i="18"/>
  <c r="H47" i="18"/>
  <c r="H51" i="18"/>
  <c r="H46" i="18"/>
  <c r="H49" i="18"/>
  <c r="H50" i="18"/>
  <c r="H53" i="18"/>
  <c r="H65" i="17"/>
  <c r="H52" i="17"/>
  <c r="H50" i="17"/>
  <c r="H48" i="17"/>
  <c r="H51" i="17"/>
  <c r="H53" i="17"/>
  <c r="H46" i="17"/>
  <c r="H47" i="17"/>
  <c r="H49" i="17"/>
  <c r="H65" i="16"/>
  <c r="H52" i="16"/>
  <c r="H51" i="16"/>
  <c r="H53" i="16"/>
  <c r="H48" i="16"/>
  <c r="H50" i="16"/>
  <c r="H47" i="16"/>
  <c r="H49" i="16"/>
  <c r="H46" i="16"/>
  <c r="H65" i="15"/>
  <c r="H49" i="15"/>
  <c r="H47" i="15"/>
  <c r="H48" i="15"/>
  <c r="H53" i="15"/>
  <c r="H52" i="15"/>
  <c r="H51" i="15"/>
  <c r="H50" i="15"/>
  <c r="H65" i="14"/>
  <c r="H52" i="14"/>
  <c r="H46" i="14"/>
  <c r="H49" i="14"/>
  <c r="H51" i="14"/>
  <c r="H48" i="14"/>
  <c r="H50" i="14"/>
  <c r="H53" i="14"/>
  <c r="H47" i="14"/>
  <c r="H65" i="12"/>
  <c r="H53" i="12"/>
  <c r="H48" i="12"/>
  <c r="H51" i="12"/>
  <c r="H47" i="12"/>
  <c r="H49" i="12"/>
  <c r="H50" i="12"/>
  <c r="H52" i="12"/>
  <c r="H65" i="11"/>
  <c r="H49" i="11"/>
  <c r="H47" i="11"/>
  <c r="H50" i="11"/>
  <c r="H48" i="11"/>
  <c r="H51" i="11"/>
  <c r="H52" i="11"/>
  <c r="H53" i="11"/>
  <c r="H65" i="10"/>
  <c r="H47" i="10"/>
  <c r="H48" i="10"/>
  <c r="H53" i="10"/>
  <c r="H46" i="10"/>
  <c r="H51" i="10"/>
  <c r="H50" i="10"/>
  <c r="H49" i="10"/>
  <c r="H52" i="10"/>
  <c r="H49" i="19" l="1"/>
  <c r="H51" i="19"/>
  <c r="H42" i="4"/>
  <c r="H46" i="4" s="1"/>
  <c r="H42" i="9"/>
  <c r="H46" i="9" s="1"/>
  <c r="H51" i="20"/>
  <c r="H53" i="20"/>
  <c r="H53" i="13"/>
  <c r="H77" i="8"/>
  <c r="H125" i="8" s="1"/>
  <c r="H49" i="13"/>
  <c r="H49" i="20"/>
  <c r="H52" i="20"/>
  <c r="H48" i="20"/>
  <c r="H65" i="13"/>
  <c r="H51" i="13"/>
  <c r="H47" i="13"/>
  <c r="H46" i="20"/>
  <c r="H47" i="20"/>
  <c r="H77" i="5"/>
  <c r="H126" i="5" s="1"/>
  <c r="H65" i="20"/>
  <c r="H48" i="13"/>
  <c r="H46" i="13"/>
  <c r="H50" i="13"/>
  <c r="H77" i="4"/>
  <c r="H126" i="4" s="1"/>
  <c r="H77" i="9"/>
  <c r="H125" i="9" s="1"/>
  <c r="H42" i="8"/>
  <c r="H47" i="8" s="1"/>
  <c r="H77" i="6"/>
  <c r="H125" i="6" s="1"/>
  <c r="H53" i="6"/>
  <c r="H54" i="21"/>
  <c r="H66" i="21" s="1"/>
  <c r="H66" i="32"/>
  <c r="H49" i="6"/>
  <c r="H47" i="6"/>
  <c r="H48" i="6"/>
  <c r="H46" i="6"/>
  <c r="H52" i="6"/>
  <c r="H50" i="6"/>
  <c r="H51" i="6"/>
  <c r="H54" i="19"/>
  <c r="H54" i="18"/>
  <c r="H54" i="17"/>
  <c r="H54" i="16"/>
  <c r="H54" i="15"/>
  <c r="H54" i="14"/>
  <c r="H54" i="12"/>
  <c r="H54" i="11"/>
  <c r="H54" i="10"/>
  <c r="H65" i="5"/>
  <c r="H46" i="5"/>
  <c r="H53" i="5"/>
  <c r="H51" i="5"/>
  <c r="H50" i="5"/>
  <c r="H48" i="5"/>
  <c r="H49" i="5"/>
  <c r="H47" i="5"/>
  <c r="H52" i="5"/>
  <c r="H65" i="4"/>
  <c r="H51" i="4"/>
  <c r="H47" i="4"/>
  <c r="H48" i="4"/>
  <c r="G89" i="2"/>
  <c r="G72" i="2"/>
  <c r="G73" i="2" s="1"/>
  <c r="H52" i="4" l="1"/>
  <c r="H50" i="4"/>
  <c r="H53" i="4"/>
  <c r="H49" i="4"/>
  <c r="H54" i="4" s="1"/>
  <c r="H83" i="4" s="1"/>
  <c r="H52" i="8"/>
  <c r="H48" i="9"/>
  <c r="H47" i="9"/>
  <c r="H50" i="9"/>
  <c r="H49" i="9"/>
  <c r="H53" i="9"/>
  <c r="H52" i="9"/>
  <c r="H51" i="9"/>
  <c r="H65" i="9"/>
  <c r="H51" i="8"/>
  <c r="H48" i="8"/>
  <c r="H50" i="8"/>
  <c r="H49" i="8"/>
  <c r="H46" i="8"/>
  <c r="H65" i="8"/>
  <c r="H54" i="13"/>
  <c r="H66" i="13" s="1"/>
  <c r="H53" i="8"/>
  <c r="H54" i="20"/>
  <c r="H66" i="20" s="1"/>
  <c r="H54" i="6"/>
  <c r="H66" i="6" s="1"/>
  <c r="H66" i="18"/>
  <c r="H66" i="19"/>
  <c r="H66" i="17"/>
  <c r="H66" i="16"/>
  <c r="H66" i="15"/>
  <c r="H66" i="14"/>
  <c r="H66" i="12"/>
  <c r="H66" i="11"/>
  <c r="H66" i="10"/>
  <c r="H54" i="5"/>
  <c r="G332" i="1"/>
  <c r="H54" i="9" l="1"/>
  <c r="H66" i="9" s="1"/>
  <c r="H54" i="8"/>
  <c r="H66" i="8" s="1"/>
  <c r="H66" i="5"/>
  <c r="H84" i="5"/>
  <c r="H88" i="5"/>
  <c r="H83" i="5"/>
  <c r="H87" i="5"/>
  <c r="H85" i="5"/>
  <c r="H86" i="5"/>
  <c r="H66" i="4"/>
  <c r="H85" i="4"/>
  <c r="H84" i="4"/>
  <c r="H88" i="4"/>
  <c r="H86" i="4"/>
  <c r="H87" i="4"/>
  <c r="H294" i="1"/>
  <c r="H280" i="1"/>
  <c r="G302" i="1"/>
  <c r="G303" i="1" s="1"/>
  <c r="G288" i="1"/>
  <c r="H89" i="5" l="1"/>
  <c r="H98" i="5" s="1"/>
  <c r="H100" i="5" s="1"/>
  <c r="H127" i="5" s="1"/>
  <c r="H89" i="4"/>
  <c r="H98" i="4" s="1"/>
  <c r="H100" i="4" s="1"/>
  <c r="H127" i="4" s="1"/>
  <c r="H299" i="1"/>
  <c r="G304" i="1"/>
  <c r="G289" i="1"/>
  <c r="G290" i="1" l="1"/>
  <c r="H285" i="1"/>
  <c r="H298" i="1"/>
  <c r="H302" i="1"/>
  <c r="H284" i="1"/>
  <c r="H288" i="1"/>
  <c r="H290" i="1" l="1"/>
  <c r="H291" i="1" s="1"/>
  <c r="H304" i="1"/>
  <c r="H305" i="1" s="1"/>
  <c r="G313" i="1" l="1"/>
  <c r="H331" i="1"/>
  <c r="H326" i="1"/>
  <c r="H325" i="1"/>
  <c r="H330" i="1"/>
  <c r="H327" i="1"/>
  <c r="H324" i="1"/>
  <c r="H328" i="1"/>
  <c r="H323" i="1"/>
  <c r="H329" i="1"/>
  <c r="I311" i="1"/>
  <c r="G312" i="1"/>
  <c r="G311" i="1"/>
  <c r="E314" i="1"/>
  <c r="E312" i="1"/>
  <c r="E311" i="1"/>
  <c r="E313" i="1"/>
  <c r="G119" i="2"/>
  <c r="G120" i="2" s="1"/>
  <c r="B255" i="1"/>
  <c r="B254" i="1"/>
  <c r="B253" i="1"/>
  <c r="B252" i="1"/>
  <c r="B251" i="1"/>
  <c r="B250" i="1"/>
  <c r="B249" i="1"/>
  <c r="B248" i="1"/>
  <c r="B247" i="1"/>
  <c r="B246" i="1"/>
  <c r="B245" i="1"/>
  <c r="B244" i="1"/>
  <c r="D221" i="1"/>
  <c r="D227" i="1" s="1"/>
  <c r="D215" i="1"/>
  <c r="D212" i="1"/>
  <c r="D213" i="1" s="1"/>
  <c r="D192" i="1"/>
  <c r="D191" i="1"/>
  <c r="D190" i="1"/>
  <c r="D189" i="1"/>
  <c r="D188" i="1"/>
  <c r="D187" i="1"/>
  <c r="D186" i="1"/>
  <c r="D185" i="1"/>
  <c r="D184" i="1"/>
  <c r="D183" i="1"/>
  <c r="D182" i="1"/>
  <c r="D179" i="1"/>
  <c r="D178" i="1"/>
  <c r="D177" i="1"/>
  <c r="D176" i="1"/>
  <c r="D175" i="1"/>
  <c r="D174" i="1"/>
  <c r="D173" i="1"/>
  <c r="D172" i="1"/>
  <c r="D171" i="1"/>
  <c r="D170" i="1"/>
  <c r="D169" i="1"/>
  <c r="D166" i="1"/>
  <c r="D165" i="1"/>
  <c r="D164" i="1"/>
  <c r="D163" i="1"/>
  <c r="D162" i="1"/>
  <c r="D161" i="1"/>
  <c r="D160" i="1"/>
  <c r="D159" i="1"/>
  <c r="D158" i="1"/>
  <c r="D157" i="1"/>
  <c r="D156" i="1"/>
  <c r="D153" i="1"/>
  <c r="D152" i="1"/>
  <c r="D151" i="1"/>
  <c r="D150" i="1"/>
  <c r="D149" i="1"/>
  <c r="D148" i="1"/>
  <c r="D147" i="1"/>
  <c r="D146" i="1"/>
  <c r="D145" i="1"/>
  <c r="D144" i="1"/>
  <c r="D143" i="1"/>
  <c r="D140" i="1"/>
  <c r="D139" i="1"/>
  <c r="D138" i="1"/>
  <c r="D137" i="1"/>
  <c r="D136" i="1"/>
  <c r="D135" i="1"/>
  <c r="D134" i="1"/>
  <c r="D131" i="1"/>
  <c r="D130" i="1"/>
  <c r="D129" i="1"/>
  <c r="D128" i="1"/>
  <c r="D127" i="1"/>
  <c r="D126" i="1"/>
  <c r="D125" i="1"/>
  <c r="D124" i="1"/>
  <c r="D121" i="1"/>
  <c r="D120" i="1"/>
  <c r="D119" i="1"/>
  <c r="D118" i="1"/>
  <c r="D117" i="1"/>
  <c r="D116" i="1"/>
  <c r="D115" i="1"/>
  <c r="H61" i="2"/>
  <c r="H60" i="2"/>
  <c r="D109" i="1"/>
  <c r="H61" i="38" s="1"/>
  <c r="D108" i="1"/>
  <c r="H61" i="37" s="1"/>
  <c r="D107" i="1"/>
  <c r="D106" i="1"/>
  <c r="D105" i="1"/>
  <c r="D103" i="1"/>
  <c r="D102" i="1"/>
  <c r="D101" i="1"/>
  <c r="D93" i="1"/>
  <c r="H60" i="38" s="1"/>
  <c r="D92" i="1"/>
  <c r="H60" i="37" s="1"/>
  <c r="D91" i="1"/>
  <c r="D90" i="1"/>
  <c r="D89" i="1"/>
  <c r="D87" i="1"/>
  <c r="D86" i="1"/>
  <c r="D85" i="1"/>
  <c r="C63" i="1"/>
  <c r="C62" i="1"/>
  <c r="C61" i="1"/>
  <c r="C60" i="1"/>
  <c r="C59" i="1"/>
  <c r="C57" i="1"/>
  <c r="C56" i="1"/>
  <c r="C55" i="1"/>
  <c r="B49" i="1"/>
  <c r="B48" i="1"/>
  <c r="B47" i="1"/>
  <c r="D47" i="1" s="1"/>
  <c r="B75" i="1" s="1"/>
  <c r="B46" i="1"/>
  <c r="B45" i="1"/>
  <c r="D44" i="1"/>
  <c r="B72" i="1" s="1"/>
  <c r="B43" i="1"/>
  <c r="B42" i="1"/>
  <c r="B41" i="1"/>
  <c r="D40" i="1"/>
  <c r="H332" i="1" l="1"/>
  <c r="B68" i="1"/>
  <c r="B54" i="1"/>
  <c r="H61" i="33"/>
  <c r="H61" i="32"/>
  <c r="H83" i="37"/>
  <c r="H85" i="37"/>
  <c r="H86" i="37"/>
  <c r="H88" i="37"/>
  <c r="H87" i="37"/>
  <c r="H84" i="37"/>
  <c r="H61" i="34"/>
  <c r="H61" i="35"/>
  <c r="H60" i="32"/>
  <c r="H84" i="32" s="1"/>
  <c r="H60" i="33"/>
  <c r="H85" i="38"/>
  <c r="H84" i="38"/>
  <c r="H86" i="38"/>
  <c r="H83" i="38"/>
  <c r="H88" i="38"/>
  <c r="H87" i="38"/>
  <c r="H60" i="35"/>
  <c r="H60" i="34"/>
  <c r="H60" i="21"/>
  <c r="H60" i="20"/>
  <c r="H61" i="21"/>
  <c r="H61" i="20"/>
  <c r="H61" i="19"/>
  <c r="H61" i="18"/>
  <c r="H61" i="13"/>
  <c r="H61" i="11"/>
  <c r="H61" i="15"/>
  <c r="H61" i="16"/>
  <c r="H61" i="14"/>
  <c r="H61" i="10"/>
  <c r="H61" i="12"/>
  <c r="H61" i="17"/>
  <c r="H61" i="6"/>
  <c r="H61" i="9"/>
  <c r="H61" i="8"/>
  <c r="H60" i="15"/>
  <c r="H60" i="12"/>
  <c r="H60" i="13"/>
  <c r="H60" i="17"/>
  <c r="H60" i="16"/>
  <c r="H60" i="14"/>
  <c r="H60" i="11"/>
  <c r="H60" i="10"/>
  <c r="H60" i="8"/>
  <c r="H60" i="6"/>
  <c r="H60" i="9"/>
  <c r="H106" i="2"/>
  <c r="H106" i="5"/>
  <c r="H106" i="4"/>
  <c r="H60" i="18"/>
  <c r="H60" i="19"/>
  <c r="G121" i="2"/>
  <c r="J312" i="1"/>
  <c r="J314" i="1"/>
  <c r="J313" i="1"/>
  <c r="D193" i="1"/>
  <c r="B207" i="1" s="1"/>
  <c r="C207" i="1" s="1"/>
  <c r="B236" i="1" s="1"/>
  <c r="H104" i="38" s="1"/>
  <c r="D180" i="1"/>
  <c r="B205" i="1" s="1"/>
  <c r="C205" i="1" s="1"/>
  <c r="B234" i="1" s="1"/>
  <c r="H104" i="36" s="1"/>
  <c r="D167" i="1"/>
  <c r="B204" i="1" s="1"/>
  <c r="C204" i="1" s="1"/>
  <c r="B233" i="1" s="1"/>
  <c r="D154" i="1"/>
  <c r="B203" i="1" s="1"/>
  <c r="C203" i="1" s="1"/>
  <c r="B232" i="1" s="1"/>
  <c r="D141" i="1"/>
  <c r="B202" i="1" s="1"/>
  <c r="D132" i="1"/>
  <c r="B201" i="1" s="1"/>
  <c r="D122" i="1"/>
  <c r="B198" i="1" s="1"/>
  <c r="C232" i="1"/>
  <c r="C236" i="1"/>
  <c r="H105" i="38" s="1"/>
  <c r="C233" i="1"/>
  <c r="C234" i="1"/>
  <c r="C231" i="1"/>
  <c r="C235" i="1"/>
  <c r="H105" i="37" s="1"/>
  <c r="C228" i="1"/>
  <c r="C227" i="1"/>
  <c r="C229" i="1"/>
  <c r="C230" i="1"/>
  <c r="D46" i="1"/>
  <c r="B74" i="1" s="1"/>
  <c r="B61" i="1"/>
  <c r="D61" i="1" s="1"/>
  <c r="C75" i="1" s="1"/>
  <c r="D75" i="1" s="1"/>
  <c r="H59" i="36" s="1"/>
  <c r="D45" i="1"/>
  <c r="D43" i="1"/>
  <c r="B71" i="1" s="1"/>
  <c r="D48" i="1"/>
  <c r="D41" i="1"/>
  <c r="D42" i="1"/>
  <c r="D49" i="1"/>
  <c r="B77" i="1" s="1"/>
  <c r="D54" i="1"/>
  <c r="C68" i="1" s="1"/>
  <c r="D68" i="1" s="1"/>
  <c r="B58" i="1"/>
  <c r="D58" i="1" s="1"/>
  <c r="C72" i="1" s="1"/>
  <c r="D72" i="1" s="1"/>
  <c r="B59" i="1" l="1"/>
  <c r="D59" i="1" s="1"/>
  <c r="C73" i="1" s="1"/>
  <c r="B73" i="1"/>
  <c r="B55" i="1"/>
  <c r="D55" i="1" s="1"/>
  <c r="C69" i="1" s="1"/>
  <c r="B69" i="1"/>
  <c r="B62" i="1"/>
  <c r="D62" i="1" s="1"/>
  <c r="C76" i="1" s="1"/>
  <c r="B76" i="1"/>
  <c r="B70" i="1"/>
  <c r="B56" i="1"/>
  <c r="D56" i="1" s="1"/>
  <c r="C70" i="1" s="1"/>
  <c r="H106" i="38"/>
  <c r="H127" i="38" s="1"/>
  <c r="H85" i="34"/>
  <c r="H84" i="34"/>
  <c r="H83" i="34"/>
  <c r="H87" i="34"/>
  <c r="H88" i="34"/>
  <c r="H86" i="34"/>
  <c r="H83" i="35"/>
  <c r="H87" i="35"/>
  <c r="H88" i="35"/>
  <c r="H84" i="35"/>
  <c r="H86" i="35"/>
  <c r="H85" i="35"/>
  <c r="H89" i="38"/>
  <c r="H98" i="38" s="1"/>
  <c r="H100" i="38" s="1"/>
  <c r="H126" i="38" s="1"/>
  <c r="H83" i="33"/>
  <c r="H84" i="33"/>
  <c r="H85" i="33"/>
  <c r="H88" i="33"/>
  <c r="H87" i="33"/>
  <c r="H86" i="33"/>
  <c r="H89" i="37"/>
  <c r="H98" i="37" s="1"/>
  <c r="H100" i="37" s="1"/>
  <c r="H126" i="37" s="1"/>
  <c r="H105" i="32"/>
  <c r="H105" i="33"/>
  <c r="H106" i="36"/>
  <c r="H127" i="36" s="1"/>
  <c r="H105" i="35"/>
  <c r="H105" i="34"/>
  <c r="H86" i="36"/>
  <c r="H83" i="36"/>
  <c r="H85" i="36"/>
  <c r="H87" i="36"/>
  <c r="H88" i="36"/>
  <c r="H84" i="36"/>
  <c r="H105" i="26"/>
  <c r="H105" i="29"/>
  <c r="H105" i="28"/>
  <c r="H104" i="32"/>
  <c r="H104" i="33"/>
  <c r="H104" i="35"/>
  <c r="H104" i="34"/>
  <c r="H84" i="20"/>
  <c r="H87" i="20"/>
  <c r="H88" i="20"/>
  <c r="H85" i="20"/>
  <c r="H86" i="20"/>
  <c r="H83" i="20"/>
  <c r="H105" i="21"/>
  <c r="H105" i="20"/>
  <c r="H88" i="21"/>
  <c r="H86" i="21"/>
  <c r="H84" i="21"/>
  <c r="H85" i="21"/>
  <c r="H87" i="21"/>
  <c r="H83" i="21"/>
  <c r="H83" i="32"/>
  <c r="H88" i="32"/>
  <c r="H87" i="32"/>
  <c r="H86" i="32"/>
  <c r="H85" i="32"/>
  <c r="H84" i="17"/>
  <c r="H85" i="17"/>
  <c r="H83" i="17"/>
  <c r="H88" i="17"/>
  <c r="H87" i="17"/>
  <c r="H86" i="17"/>
  <c r="H59" i="2"/>
  <c r="H59" i="5"/>
  <c r="H62" i="5" s="1"/>
  <c r="H67" i="5" s="1"/>
  <c r="H68" i="5" s="1"/>
  <c r="H59" i="4"/>
  <c r="H62" i="4" s="1"/>
  <c r="H67" i="4" s="1"/>
  <c r="H68" i="4" s="1"/>
  <c r="H105" i="2"/>
  <c r="H105" i="4"/>
  <c r="H105" i="5"/>
  <c r="H85" i="18"/>
  <c r="H84" i="18"/>
  <c r="H88" i="18"/>
  <c r="H87" i="18"/>
  <c r="H86" i="18"/>
  <c r="H83" i="18"/>
  <c r="H83" i="9"/>
  <c r="H88" i="9"/>
  <c r="H85" i="9"/>
  <c r="H84" i="9"/>
  <c r="H87" i="9"/>
  <c r="H86" i="9"/>
  <c r="H87" i="11"/>
  <c r="H86" i="11"/>
  <c r="H83" i="11"/>
  <c r="H85" i="11"/>
  <c r="H84" i="11"/>
  <c r="H88" i="11"/>
  <c r="H86" i="13"/>
  <c r="H87" i="13"/>
  <c r="H83" i="13"/>
  <c r="H84" i="13"/>
  <c r="H88" i="13"/>
  <c r="H85" i="13"/>
  <c r="H105" i="16"/>
  <c r="H105" i="14"/>
  <c r="H105" i="10"/>
  <c r="H105" i="9"/>
  <c r="H105" i="17"/>
  <c r="H105" i="6"/>
  <c r="H105" i="13"/>
  <c r="H105" i="15"/>
  <c r="H105" i="12"/>
  <c r="H105" i="8"/>
  <c r="H105" i="11"/>
  <c r="H87" i="6"/>
  <c r="H84" i="6"/>
  <c r="H88" i="6"/>
  <c r="H85" i="6"/>
  <c r="H83" i="6"/>
  <c r="H86" i="6"/>
  <c r="H86" i="14"/>
  <c r="H87" i="14"/>
  <c r="H85" i="14"/>
  <c r="H84" i="14"/>
  <c r="H83" i="14"/>
  <c r="H88" i="14"/>
  <c r="H84" i="12"/>
  <c r="H88" i="12"/>
  <c r="H86" i="12"/>
  <c r="H87" i="12"/>
  <c r="H83" i="12"/>
  <c r="H85" i="12"/>
  <c r="H84" i="19"/>
  <c r="H88" i="19"/>
  <c r="H85" i="19"/>
  <c r="H87" i="19"/>
  <c r="H86" i="19"/>
  <c r="H83" i="19"/>
  <c r="H85" i="10"/>
  <c r="H87" i="10"/>
  <c r="H88" i="10"/>
  <c r="H83" i="10"/>
  <c r="H84" i="10"/>
  <c r="H86" i="10"/>
  <c r="H105" i="19"/>
  <c r="H105" i="18"/>
  <c r="H88" i="8"/>
  <c r="H83" i="8"/>
  <c r="H86" i="8"/>
  <c r="H85" i="8"/>
  <c r="H84" i="8"/>
  <c r="H87" i="8"/>
  <c r="H84" i="16"/>
  <c r="H87" i="16"/>
  <c r="H83" i="16"/>
  <c r="H88" i="16"/>
  <c r="H86" i="16"/>
  <c r="H85" i="16"/>
  <c r="H86" i="15"/>
  <c r="H87" i="15"/>
  <c r="H83" i="15"/>
  <c r="H88" i="15"/>
  <c r="H84" i="15"/>
  <c r="H85" i="15"/>
  <c r="B60" i="1"/>
  <c r="E233" i="1"/>
  <c r="E234" i="1"/>
  <c r="B199" i="1"/>
  <c r="C199" i="1" s="1"/>
  <c r="B228" i="1" s="1"/>
  <c r="H104" i="8" s="1"/>
  <c r="E232" i="1"/>
  <c r="E236" i="1"/>
  <c r="C202" i="1"/>
  <c r="B231" i="1" s="1"/>
  <c r="B206" i="1"/>
  <c r="C206" i="1" s="1"/>
  <c r="B235" i="1" s="1"/>
  <c r="C201" i="1"/>
  <c r="B230" i="1" s="1"/>
  <c r="C198" i="1"/>
  <c r="B227" i="1" s="1"/>
  <c r="B200" i="1"/>
  <c r="C200" i="1" s="1"/>
  <c r="B229" i="1" s="1"/>
  <c r="B63" i="1"/>
  <c r="B57" i="1"/>
  <c r="D57" i="1" s="1"/>
  <c r="C71" i="1" s="1"/>
  <c r="D71" i="1" s="1"/>
  <c r="H106" i="33" l="1"/>
  <c r="H127" i="33" s="1"/>
  <c r="H125" i="4"/>
  <c r="H125" i="5"/>
  <c r="D70" i="1"/>
  <c r="H59" i="18" s="1"/>
  <c r="D76" i="1"/>
  <c r="H59" i="37" s="1"/>
  <c r="D63" i="1"/>
  <c r="C77" i="1" s="1"/>
  <c r="D77" i="1" s="1"/>
  <c r="H59" i="38" s="1"/>
  <c r="H106" i="35"/>
  <c r="H127" i="35" s="1"/>
  <c r="D69" i="1"/>
  <c r="H59" i="12" s="1"/>
  <c r="D60" i="1"/>
  <c r="C74" i="1" s="1"/>
  <c r="D74" i="1" s="1"/>
  <c r="H62" i="36" s="1"/>
  <c r="H67" i="36" s="1"/>
  <c r="H68" i="36" s="1"/>
  <c r="D73" i="1"/>
  <c r="H59" i="32" s="1"/>
  <c r="H106" i="34"/>
  <c r="H127" i="34" s="1"/>
  <c r="H59" i="26"/>
  <c r="H59" i="29"/>
  <c r="H62" i="29" s="1"/>
  <c r="H67" i="29" s="1"/>
  <c r="H68" i="29" s="1"/>
  <c r="H59" i="28"/>
  <c r="H89" i="36"/>
  <c r="H98" i="36" s="1"/>
  <c r="H89" i="35"/>
  <c r="H98" i="35" s="1"/>
  <c r="H100" i="35" s="1"/>
  <c r="H126" i="35" s="1"/>
  <c r="H89" i="34"/>
  <c r="H98" i="34" s="1"/>
  <c r="H100" i="34" s="1"/>
  <c r="H126" i="34" s="1"/>
  <c r="E231" i="1"/>
  <c r="H104" i="26"/>
  <c r="H106" i="26" s="1"/>
  <c r="H127" i="26" s="1"/>
  <c r="H104" i="29"/>
  <c r="H106" i="29" s="1"/>
  <c r="H127" i="29" s="1"/>
  <c r="H104" i="28"/>
  <c r="H106" i="28" s="1"/>
  <c r="H127" i="28" s="1"/>
  <c r="H89" i="33"/>
  <c r="H98" i="33" s="1"/>
  <c r="H100" i="33" s="1"/>
  <c r="H126" i="33" s="1"/>
  <c r="E235" i="1"/>
  <c r="H104" i="37"/>
  <c r="H106" i="37" s="1"/>
  <c r="H127" i="37" s="1"/>
  <c r="H89" i="21"/>
  <c r="H98" i="21" s="1"/>
  <c r="H100" i="21" s="1"/>
  <c r="H126" i="21" s="1"/>
  <c r="H89" i="32"/>
  <c r="H98" i="32" s="1"/>
  <c r="H100" i="32" s="1"/>
  <c r="H126" i="32" s="1"/>
  <c r="H89" i="20"/>
  <c r="H98" i="20" s="1"/>
  <c r="H100" i="20" s="1"/>
  <c r="H126" i="20" s="1"/>
  <c r="H59" i="21"/>
  <c r="H59" i="20"/>
  <c r="E230" i="1"/>
  <c r="H106" i="32"/>
  <c r="H127" i="32" s="1"/>
  <c r="H104" i="21"/>
  <c r="H106" i="21" s="1"/>
  <c r="H127" i="21" s="1"/>
  <c r="H104" i="20"/>
  <c r="H106" i="20" s="1"/>
  <c r="H127" i="20" s="1"/>
  <c r="H89" i="8"/>
  <c r="H98" i="8" s="1"/>
  <c r="H100" i="8" s="1"/>
  <c r="H126" i="8" s="1"/>
  <c r="H89" i="10"/>
  <c r="H98" i="10" s="1"/>
  <c r="H100" i="10" s="1"/>
  <c r="H126" i="10" s="1"/>
  <c r="H89" i="19"/>
  <c r="H98" i="19" s="1"/>
  <c r="H100" i="19" s="1"/>
  <c r="H126" i="19" s="1"/>
  <c r="E229" i="1"/>
  <c r="H104" i="19"/>
  <c r="H106" i="19" s="1"/>
  <c r="H127" i="19" s="1"/>
  <c r="H104" i="18"/>
  <c r="H106" i="18" s="1"/>
  <c r="H127" i="18" s="1"/>
  <c r="H89" i="16"/>
  <c r="H98" i="16" s="1"/>
  <c r="H100" i="16" s="1"/>
  <c r="H126" i="16" s="1"/>
  <c r="H89" i="14"/>
  <c r="H98" i="14" s="1"/>
  <c r="H100" i="14" s="1"/>
  <c r="H126" i="14" s="1"/>
  <c r="H89" i="11"/>
  <c r="H98" i="11" s="1"/>
  <c r="H100" i="11" s="1"/>
  <c r="H126" i="11" s="1"/>
  <c r="H89" i="17"/>
  <c r="H98" i="17" s="1"/>
  <c r="H100" i="17" s="1"/>
  <c r="H126" i="17" s="1"/>
  <c r="H59" i="16"/>
  <c r="H62" i="16" s="1"/>
  <c r="H67" i="16" s="1"/>
  <c r="H68" i="16" s="1"/>
  <c r="H104" i="2"/>
  <c r="H107" i="2" s="1"/>
  <c r="H128" i="2" s="1"/>
  <c r="H104" i="5"/>
  <c r="H107" i="5" s="1"/>
  <c r="H128" i="5" s="1"/>
  <c r="H104" i="4"/>
  <c r="H107" i="4" s="1"/>
  <c r="H89" i="9"/>
  <c r="H98" i="9" s="1"/>
  <c r="H100" i="9" s="1"/>
  <c r="H126" i="9" s="1"/>
  <c r="H89" i="18"/>
  <c r="H98" i="18" s="1"/>
  <c r="H100" i="18" s="1"/>
  <c r="H126" i="18" s="1"/>
  <c r="E228" i="1"/>
  <c r="H104" i="13"/>
  <c r="H106" i="13" s="1"/>
  <c r="H127" i="13" s="1"/>
  <c r="H104" i="9"/>
  <c r="H106" i="9" s="1"/>
  <c r="H127" i="9" s="1"/>
  <c r="H104" i="15"/>
  <c r="H106" i="15" s="1"/>
  <c r="H127" i="15" s="1"/>
  <c r="H104" i="12"/>
  <c r="H106" i="12" s="1"/>
  <c r="H127" i="12" s="1"/>
  <c r="H104" i="16"/>
  <c r="H106" i="16" s="1"/>
  <c r="H127" i="16" s="1"/>
  <c r="H104" i="14"/>
  <c r="H106" i="14" s="1"/>
  <c r="H127" i="14" s="1"/>
  <c r="H104" i="10"/>
  <c r="H106" i="10" s="1"/>
  <c r="H127" i="10" s="1"/>
  <c r="H106" i="8"/>
  <c r="H127" i="8" s="1"/>
  <c r="H104" i="17"/>
  <c r="H106" i="17" s="1"/>
  <c r="H127" i="17" s="1"/>
  <c r="H104" i="6"/>
  <c r="H106" i="6" s="1"/>
  <c r="H127" i="6" s="1"/>
  <c r="H104" i="11"/>
  <c r="H106" i="11" s="1"/>
  <c r="H127" i="11" s="1"/>
  <c r="H89" i="15"/>
  <c r="H98" i="15" s="1"/>
  <c r="H100" i="15" s="1"/>
  <c r="H126" i="15" s="1"/>
  <c r="H89" i="12"/>
  <c r="H98" i="12" s="1"/>
  <c r="H100" i="12" s="1"/>
  <c r="H126" i="12" s="1"/>
  <c r="H89" i="6"/>
  <c r="H98" i="6" s="1"/>
  <c r="H100" i="6" s="1"/>
  <c r="H126" i="6" s="1"/>
  <c r="H89" i="13"/>
  <c r="H98" i="13" s="1"/>
  <c r="H100" i="13" s="1"/>
  <c r="H126" i="13" s="1"/>
  <c r="E227" i="1"/>
  <c r="H59" i="14" l="1"/>
  <c r="H62" i="14" s="1"/>
  <c r="H67" i="14" s="1"/>
  <c r="H68" i="14" s="1"/>
  <c r="H59" i="10"/>
  <c r="H59" i="6"/>
  <c r="H59" i="15"/>
  <c r="H62" i="15" s="1"/>
  <c r="H67" i="15" s="1"/>
  <c r="H68" i="15" s="1"/>
  <c r="H110" i="15" s="1"/>
  <c r="H111" i="15" s="1"/>
  <c r="H59" i="19"/>
  <c r="H129" i="5"/>
  <c r="H100" i="36"/>
  <c r="H126" i="36" s="1"/>
  <c r="H62" i="28"/>
  <c r="H67" i="28" s="1"/>
  <c r="H68" i="28" s="1"/>
  <c r="H62" i="26"/>
  <c r="H67" i="26" s="1"/>
  <c r="H68" i="26" s="1"/>
  <c r="H59" i="8"/>
  <c r="H59" i="11"/>
  <c r="H62" i="11" s="1"/>
  <c r="H67" i="11" s="1"/>
  <c r="H68" i="11" s="1"/>
  <c r="H124" i="11" s="1"/>
  <c r="H128" i="11" s="1"/>
  <c r="H59" i="17"/>
  <c r="H62" i="17" s="1"/>
  <c r="H67" i="17" s="1"/>
  <c r="H68" i="17" s="1"/>
  <c r="H59" i="9"/>
  <c r="H62" i="9" s="1"/>
  <c r="H67" i="9" s="1"/>
  <c r="H68" i="9" s="1"/>
  <c r="H59" i="13"/>
  <c r="H59" i="35"/>
  <c r="H59" i="33"/>
  <c r="H110" i="16"/>
  <c r="H111" i="16" s="1"/>
  <c r="H124" i="36"/>
  <c r="H110" i="36"/>
  <c r="H111" i="36" s="1"/>
  <c r="H59" i="34"/>
  <c r="H124" i="29"/>
  <c r="H128" i="29" s="1"/>
  <c r="H110" i="29"/>
  <c r="H111" i="29" s="1"/>
  <c r="H62" i="6"/>
  <c r="H67" i="6" s="1"/>
  <c r="H68" i="6" s="1"/>
  <c r="H124" i="16"/>
  <c r="H128" i="16" s="1"/>
  <c r="H124" i="14"/>
  <c r="H128" i="14" s="1"/>
  <c r="H110" i="14"/>
  <c r="H111" i="14" s="1"/>
  <c r="H128" i="4"/>
  <c r="H129" i="4" s="1"/>
  <c r="H111" i="4"/>
  <c r="H112" i="4" s="1"/>
  <c r="H62" i="8"/>
  <c r="H67" i="8" s="1"/>
  <c r="H68" i="8" s="1"/>
  <c r="H111" i="5"/>
  <c r="H112" i="5" s="1"/>
  <c r="G54" i="2"/>
  <c r="G21" i="2"/>
  <c r="H124" i="15" l="1"/>
  <c r="H128" i="15" s="1"/>
  <c r="H124" i="28"/>
  <c r="H128" i="28" s="1"/>
  <c r="H110" i="28"/>
  <c r="H111" i="28" s="1"/>
  <c r="H124" i="8"/>
  <c r="H128" i="8" s="1"/>
  <c r="H124" i="17"/>
  <c r="H128" i="17" s="1"/>
  <c r="H110" i="11"/>
  <c r="H111" i="11" s="1"/>
  <c r="H128" i="36"/>
  <c r="H124" i="26"/>
  <c r="H128" i="26" s="1"/>
  <c r="H110" i="26"/>
  <c r="H111" i="26" s="1"/>
  <c r="H110" i="17"/>
  <c r="H111" i="17" s="1"/>
  <c r="H114" i="17" s="1"/>
  <c r="H114" i="36"/>
  <c r="H115" i="29"/>
  <c r="H114" i="29"/>
  <c r="H118" i="29"/>
  <c r="H118" i="36"/>
  <c r="H115" i="36"/>
  <c r="H110" i="8"/>
  <c r="H111" i="8" s="1"/>
  <c r="H118" i="8" s="1"/>
  <c r="H110" i="6"/>
  <c r="H124" i="6"/>
  <c r="H128" i="6" s="1"/>
  <c r="H118" i="15"/>
  <c r="H118" i="14"/>
  <c r="H115" i="15"/>
  <c r="H114" i="14"/>
  <c r="H118" i="16"/>
  <c r="H114" i="15"/>
  <c r="H119" i="4"/>
  <c r="H116" i="4"/>
  <c r="H115" i="4"/>
  <c r="H115" i="14"/>
  <c r="H114" i="16"/>
  <c r="H119" i="5"/>
  <c r="H116" i="5"/>
  <c r="H115" i="5"/>
  <c r="H115" i="16"/>
  <c r="H110" i="9"/>
  <c r="H111" i="9" s="1"/>
  <c r="H124" i="9"/>
  <c r="H128" i="9" s="1"/>
  <c r="G75" i="2"/>
  <c r="H62" i="10"/>
  <c r="H67" i="10" s="1"/>
  <c r="H68" i="10" s="1"/>
  <c r="H114" i="28" l="1"/>
  <c r="H115" i="28"/>
  <c r="H120" i="28" s="1"/>
  <c r="H129" i="28" s="1"/>
  <c r="H130" i="28" s="1"/>
  <c r="D134" i="28" s="1"/>
  <c r="H118" i="28"/>
  <c r="H115" i="11"/>
  <c r="H114" i="11"/>
  <c r="H118" i="11"/>
  <c r="H115" i="17"/>
  <c r="H111" i="6"/>
  <c r="H118" i="6" s="1"/>
  <c r="H114" i="26"/>
  <c r="H118" i="26"/>
  <c r="H115" i="26"/>
  <c r="H118" i="17"/>
  <c r="H120" i="17" s="1"/>
  <c r="H129" i="17" s="1"/>
  <c r="H130" i="17" s="1"/>
  <c r="D134" i="17" s="1"/>
  <c r="F352" i="1" s="1"/>
  <c r="H120" i="29"/>
  <c r="H129" i="29" s="1"/>
  <c r="H130" i="29" s="1"/>
  <c r="D134" i="29" s="1"/>
  <c r="F359" i="1" s="1"/>
  <c r="H120" i="36"/>
  <c r="H129" i="36" s="1"/>
  <c r="H130" i="36" s="1"/>
  <c r="D134" i="36" s="1"/>
  <c r="H114" i="6"/>
  <c r="H115" i="8"/>
  <c r="H120" i="15"/>
  <c r="H129" i="15" s="1"/>
  <c r="H130" i="15" s="1"/>
  <c r="D134" i="15" s="1"/>
  <c r="F134" i="15" s="1"/>
  <c r="H134" i="15" s="1"/>
  <c r="H114" i="8"/>
  <c r="H120" i="16"/>
  <c r="H129" i="16" s="1"/>
  <c r="H130" i="16" s="1"/>
  <c r="D134" i="16" s="1"/>
  <c r="F134" i="16" s="1"/>
  <c r="H134" i="16" s="1"/>
  <c r="H121" i="4"/>
  <c r="H130" i="4" s="1"/>
  <c r="H131" i="4" s="1"/>
  <c r="D135" i="4" s="1"/>
  <c r="F135" i="4" s="1"/>
  <c r="H135" i="4" s="1"/>
  <c r="H121" i="5"/>
  <c r="H130" i="5" s="1"/>
  <c r="H131" i="5" s="1"/>
  <c r="D135" i="5" s="1"/>
  <c r="F135" i="5" s="1"/>
  <c r="H135" i="5" s="1"/>
  <c r="H118" i="9"/>
  <c r="H120" i="14"/>
  <c r="H129" i="14" s="1"/>
  <c r="H130" i="14" s="1"/>
  <c r="D134" i="14" s="1"/>
  <c r="H114" i="9"/>
  <c r="H124" i="10"/>
  <c r="H128" i="10" s="1"/>
  <c r="H110" i="10"/>
  <c r="H111" i="10" s="1"/>
  <c r="H115" i="9"/>
  <c r="H120" i="26" l="1"/>
  <c r="H129" i="26" s="1"/>
  <c r="H130" i="26" s="1"/>
  <c r="D134" i="26" s="1"/>
  <c r="F357" i="1" s="1"/>
  <c r="P386" i="1" s="1"/>
  <c r="Q386" i="1" s="1"/>
  <c r="G352" i="1"/>
  <c r="G406" i="1"/>
  <c r="H406" i="1" s="1"/>
  <c r="P396" i="1"/>
  <c r="Q396" i="1" s="1"/>
  <c r="P391" i="1"/>
  <c r="Q391" i="1" s="1"/>
  <c r="P387" i="1"/>
  <c r="Q387" i="1" s="1"/>
  <c r="G359" i="1"/>
  <c r="P389" i="1"/>
  <c r="Q389" i="1" s="1"/>
  <c r="H120" i="11"/>
  <c r="H129" i="11" s="1"/>
  <c r="H130" i="11" s="1"/>
  <c r="D134" i="11" s="1"/>
  <c r="F346" i="1" s="1"/>
  <c r="H115" i="6"/>
  <c r="H120" i="6" s="1"/>
  <c r="H129" i="6" s="1"/>
  <c r="H130" i="6" s="1"/>
  <c r="D134" i="6" s="1"/>
  <c r="F134" i="6" s="1"/>
  <c r="H134" i="6" s="1"/>
  <c r="F134" i="36"/>
  <c r="H134" i="36" s="1"/>
  <c r="F364" i="1"/>
  <c r="F134" i="29"/>
  <c r="H134" i="29" s="1"/>
  <c r="F358" i="1"/>
  <c r="F134" i="28"/>
  <c r="H134" i="28" s="1"/>
  <c r="F134" i="26"/>
  <c r="H134" i="26" s="1"/>
  <c r="G357" i="1"/>
  <c r="H120" i="8"/>
  <c r="H129" i="8" s="1"/>
  <c r="H130" i="8" s="1"/>
  <c r="D134" i="8" s="1"/>
  <c r="F343" i="1" s="1"/>
  <c r="F134" i="17"/>
  <c r="H134" i="17" s="1"/>
  <c r="F350" i="1"/>
  <c r="H118" i="10"/>
  <c r="F341" i="1"/>
  <c r="F351" i="1"/>
  <c r="F340" i="1"/>
  <c r="H120" i="9"/>
  <c r="H129" i="9" s="1"/>
  <c r="H130" i="9" s="1"/>
  <c r="D134" i="9" s="1"/>
  <c r="F344" i="1" s="1"/>
  <c r="F134" i="14"/>
  <c r="H134" i="14" s="1"/>
  <c r="F349" i="1"/>
  <c r="H114" i="10"/>
  <c r="H115" i="10"/>
  <c r="H62" i="12"/>
  <c r="H67" i="12" s="1"/>
  <c r="H68" i="12" s="1"/>
  <c r="B431" i="1" l="1"/>
  <c r="C431" i="1"/>
  <c r="E431" i="1" s="1"/>
  <c r="P390" i="1"/>
  <c r="Q390" i="1" s="1"/>
  <c r="F134" i="11"/>
  <c r="H134" i="11" s="1"/>
  <c r="G344" i="1"/>
  <c r="G394" i="1"/>
  <c r="G343" i="1"/>
  <c r="G403" i="1"/>
  <c r="H403" i="1" s="1"/>
  <c r="G393" i="1"/>
  <c r="H393" i="1" s="1"/>
  <c r="G358" i="1"/>
  <c r="P388" i="1"/>
  <c r="Q388" i="1" s="1"/>
  <c r="G340" i="1"/>
  <c r="J388" i="1"/>
  <c r="K388" i="1" s="1"/>
  <c r="G349" i="1"/>
  <c r="G402" i="1"/>
  <c r="H402" i="1" s="1"/>
  <c r="G351" i="1"/>
  <c r="G405" i="1"/>
  <c r="H405" i="1" s="1"/>
  <c r="G350" i="1"/>
  <c r="G404" i="1"/>
  <c r="H404" i="1" s="1"/>
  <c r="G346" i="1"/>
  <c r="G397" i="1"/>
  <c r="H397" i="1" s="1"/>
  <c r="J389" i="1"/>
  <c r="K389" i="1" s="1"/>
  <c r="G341" i="1"/>
  <c r="Y396" i="1"/>
  <c r="G364" i="1"/>
  <c r="F342" i="1"/>
  <c r="F134" i="8"/>
  <c r="H134" i="8" s="1"/>
  <c r="F134" i="9"/>
  <c r="H134" i="9" s="1"/>
  <c r="H120" i="10"/>
  <c r="H129" i="10" s="1"/>
  <c r="H130" i="10" s="1"/>
  <c r="D134" i="10" s="1"/>
  <c r="F345" i="1" s="1"/>
  <c r="H124" i="12"/>
  <c r="H128" i="12" s="1"/>
  <c r="H110" i="12"/>
  <c r="H111" i="12" s="1"/>
  <c r="H62" i="13"/>
  <c r="H67" i="13" s="1"/>
  <c r="H68" i="13" s="1"/>
  <c r="G431" i="1" l="1"/>
  <c r="F431" i="1"/>
  <c r="H431" i="1"/>
  <c r="E427" i="1"/>
  <c r="G427" i="1" s="1"/>
  <c r="B427" i="1"/>
  <c r="C427" i="1"/>
  <c r="B414" i="1"/>
  <c r="C414" i="1"/>
  <c r="E414" i="1" s="1"/>
  <c r="H414" i="1" s="1"/>
  <c r="B429" i="1"/>
  <c r="C429" i="1"/>
  <c r="E429" i="1" s="1"/>
  <c r="E422" i="1"/>
  <c r="H422" i="1" s="1"/>
  <c r="B422" i="1"/>
  <c r="C422" i="1"/>
  <c r="E430" i="1"/>
  <c r="H430" i="1" s="1"/>
  <c r="B430" i="1"/>
  <c r="C430" i="1"/>
  <c r="C413" i="1"/>
  <c r="B413" i="1"/>
  <c r="C418" i="1"/>
  <c r="E418" i="1" s="1"/>
  <c r="B418" i="1"/>
  <c r="G430" i="1"/>
  <c r="F430" i="1"/>
  <c r="H427" i="1"/>
  <c r="G345" i="1"/>
  <c r="G395" i="1"/>
  <c r="Z396" i="1"/>
  <c r="H394" i="1"/>
  <c r="G400" i="1"/>
  <c r="H400" i="1" s="1"/>
  <c r="G386" i="1"/>
  <c r="G342" i="1"/>
  <c r="E413" i="1"/>
  <c r="H114" i="12"/>
  <c r="F134" i="10"/>
  <c r="H134" i="10" s="1"/>
  <c r="H115" i="12"/>
  <c r="H118" i="12"/>
  <c r="H110" i="13"/>
  <c r="H111" i="13" s="1"/>
  <c r="H124" i="13"/>
  <c r="H128" i="13" s="1"/>
  <c r="H62" i="19"/>
  <c r="H67" i="19" s="1"/>
  <c r="H68" i="19" s="1"/>
  <c r="F414" i="1" l="1"/>
  <c r="G429" i="1"/>
  <c r="H429" i="1"/>
  <c r="F429" i="1"/>
  <c r="G414" i="1"/>
  <c r="B419" i="1"/>
  <c r="C419" i="1"/>
  <c r="E419" i="1" s="1"/>
  <c r="G422" i="1"/>
  <c r="F427" i="1"/>
  <c r="F422" i="1"/>
  <c r="E425" i="1"/>
  <c r="F425" i="1" s="1"/>
  <c r="B425" i="1"/>
  <c r="C425" i="1"/>
  <c r="H418" i="1"/>
  <c r="G418" i="1"/>
  <c r="F418" i="1"/>
  <c r="H413" i="1"/>
  <c r="G413" i="1"/>
  <c r="F413" i="1"/>
  <c r="H425" i="1"/>
  <c r="G425" i="1"/>
  <c r="H395" i="1"/>
  <c r="G401" i="1"/>
  <c r="H401" i="1" s="1"/>
  <c r="H386" i="1"/>
  <c r="G396" i="1"/>
  <c r="H396" i="1" s="1"/>
  <c r="G391" i="1"/>
  <c r="H391" i="1" s="1"/>
  <c r="G392" i="1"/>
  <c r="H392" i="1" s="1"/>
  <c r="H114" i="13"/>
  <c r="H124" i="19"/>
  <c r="H128" i="19" s="1"/>
  <c r="H110" i="19"/>
  <c r="H111" i="19" s="1"/>
  <c r="H118" i="13"/>
  <c r="H120" i="12"/>
  <c r="H129" i="12" s="1"/>
  <c r="H130" i="12" s="1"/>
  <c r="D134" i="12" s="1"/>
  <c r="F134" i="12" s="1"/>
  <c r="H134" i="12" s="1"/>
  <c r="H115" i="13"/>
  <c r="H62" i="18"/>
  <c r="H67" i="18" s="1"/>
  <c r="H68" i="18" s="1"/>
  <c r="H419" i="1" l="1"/>
  <c r="G419" i="1"/>
  <c r="F419" i="1"/>
  <c r="C420" i="1"/>
  <c r="E420" i="1" s="1"/>
  <c r="B420" i="1"/>
  <c r="C426" i="1"/>
  <c r="E426" i="1" s="1"/>
  <c r="B426" i="1"/>
  <c r="H114" i="19"/>
  <c r="H120" i="13"/>
  <c r="H129" i="13" s="1"/>
  <c r="H130" i="13" s="1"/>
  <c r="D134" i="13" s="1"/>
  <c r="F348" i="1" s="1"/>
  <c r="H115" i="19"/>
  <c r="H118" i="19"/>
  <c r="F347" i="1"/>
  <c r="H124" i="18"/>
  <c r="H128" i="18" s="1"/>
  <c r="H110" i="18"/>
  <c r="H111" i="18" s="1"/>
  <c r="H62" i="20"/>
  <c r="H67" i="20" s="1"/>
  <c r="H68" i="20" s="1"/>
  <c r="G420" i="1" l="1"/>
  <c r="H420" i="1"/>
  <c r="F420" i="1"/>
  <c r="G426" i="1"/>
  <c r="F426" i="1"/>
  <c r="H426" i="1"/>
  <c r="G348" i="1"/>
  <c r="G399" i="1"/>
  <c r="H399" i="1" s="1"/>
  <c r="G347" i="1"/>
  <c r="G398" i="1"/>
  <c r="H398" i="1" s="1"/>
  <c r="H120" i="19"/>
  <c r="H129" i="19" s="1"/>
  <c r="H130" i="19" s="1"/>
  <c r="D134" i="19" s="1"/>
  <c r="F354" i="1" s="1"/>
  <c r="F134" i="13"/>
  <c r="H134" i="13" s="1"/>
  <c r="H124" i="20"/>
  <c r="H128" i="20" s="1"/>
  <c r="H110" i="20"/>
  <c r="H111" i="20" s="1"/>
  <c r="H115" i="18"/>
  <c r="H114" i="18"/>
  <c r="H118" i="18"/>
  <c r="H62" i="21"/>
  <c r="H67" i="21" s="1"/>
  <c r="H68" i="21" s="1"/>
  <c r="C424" i="1" l="1"/>
  <c r="B424" i="1"/>
  <c r="E423" i="1"/>
  <c r="F423" i="1" s="1"/>
  <c r="B423" i="1"/>
  <c r="C423" i="1"/>
  <c r="H423" i="1"/>
  <c r="G423" i="1"/>
  <c r="E424" i="1"/>
  <c r="G354" i="1"/>
  <c r="D403" i="1"/>
  <c r="E403" i="1" s="1"/>
  <c r="F134" i="19"/>
  <c r="H134" i="19" s="1"/>
  <c r="H118" i="20"/>
  <c r="H114" i="20"/>
  <c r="H115" i="20"/>
  <c r="H124" i="21"/>
  <c r="H128" i="21" s="1"/>
  <c r="H110" i="21"/>
  <c r="H111" i="21" s="1"/>
  <c r="H120" i="18"/>
  <c r="H129" i="18" s="1"/>
  <c r="H130" i="18" s="1"/>
  <c r="D134" i="18" s="1"/>
  <c r="F424" i="1" l="1"/>
  <c r="H424" i="1"/>
  <c r="G424" i="1"/>
  <c r="H115" i="21"/>
  <c r="H118" i="21"/>
  <c r="H114" i="21"/>
  <c r="H120" i="20"/>
  <c r="H129" i="20" s="1"/>
  <c r="H130" i="20" s="1"/>
  <c r="D134" i="20" s="1"/>
  <c r="F134" i="20" s="1"/>
  <c r="H134" i="20" s="1"/>
  <c r="F134" i="18"/>
  <c r="H134" i="18" s="1"/>
  <c r="F353" i="1"/>
  <c r="G353" i="1" l="1"/>
  <c r="D396" i="1"/>
  <c r="E396" i="1" s="1"/>
  <c r="F355" i="1"/>
  <c r="H120" i="21"/>
  <c r="H129" i="21" s="1"/>
  <c r="H130" i="21" s="1"/>
  <c r="D134" i="21" s="1"/>
  <c r="F134" i="21" s="1"/>
  <c r="H134" i="21" s="1"/>
  <c r="G355" i="1" l="1"/>
  <c r="M386" i="1"/>
  <c r="F356" i="1"/>
  <c r="G356" i="1" l="1"/>
  <c r="M403" i="1"/>
  <c r="N403" i="1" s="1"/>
  <c r="M396" i="1"/>
  <c r="N396" i="1" s="1"/>
  <c r="M391" i="1"/>
  <c r="N391" i="1" s="1"/>
  <c r="M390" i="1"/>
  <c r="N390" i="1" s="1"/>
  <c r="M392" i="1"/>
  <c r="N392" i="1" s="1"/>
  <c r="N386" i="1"/>
  <c r="H62" i="32"/>
  <c r="H67" i="32" s="1"/>
  <c r="H68" i="32" s="1"/>
  <c r="H62" i="33"/>
  <c r="H67" i="33" s="1"/>
  <c r="H68" i="33" s="1"/>
  <c r="B411" i="1" l="1"/>
  <c r="C411" i="1"/>
  <c r="E411" i="1" s="1"/>
  <c r="E415" i="1"/>
  <c r="F415" i="1" s="1"/>
  <c r="B415" i="1"/>
  <c r="C415" i="1"/>
  <c r="G415" i="1"/>
  <c r="H110" i="32"/>
  <c r="H111" i="32" s="1"/>
  <c r="H115" i="32" s="1"/>
  <c r="H124" i="32"/>
  <c r="H128" i="32" s="1"/>
  <c r="H124" i="33"/>
  <c r="H128" i="33" s="1"/>
  <c r="H110" i="33"/>
  <c r="H111" i="33" s="1"/>
  <c r="H62" i="34"/>
  <c r="H67" i="34" s="1"/>
  <c r="H68" i="34" s="1"/>
  <c r="H415" i="1" l="1"/>
  <c r="H411" i="1"/>
  <c r="F411" i="1"/>
  <c r="G411" i="1"/>
  <c r="H118" i="33"/>
  <c r="H115" i="33"/>
  <c r="H118" i="32"/>
  <c r="H114" i="32"/>
  <c r="H124" i="34"/>
  <c r="H128" i="34" s="1"/>
  <c r="H110" i="34"/>
  <c r="H111" i="34" s="1"/>
  <c r="H114" i="33"/>
  <c r="H62" i="35"/>
  <c r="H67" i="35" s="1"/>
  <c r="H68" i="35" s="1"/>
  <c r="H120" i="33" l="1"/>
  <c r="H129" i="33" s="1"/>
  <c r="H130" i="33" s="1"/>
  <c r="D134" i="33" s="1"/>
  <c r="F134" i="33" s="1"/>
  <c r="H134" i="33" s="1"/>
  <c r="H120" i="32"/>
  <c r="H129" i="32" s="1"/>
  <c r="H130" i="32" s="1"/>
  <c r="D134" i="32" s="1"/>
  <c r="F134" i="32" s="1"/>
  <c r="H134" i="32" s="1"/>
  <c r="H118" i="34"/>
  <c r="H115" i="34"/>
  <c r="H124" i="35"/>
  <c r="H128" i="35" s="1"/>
  <c r="H110" i="35"/>
  <c r="H111" i="35" s="1"/>
  <c r="H114" i="34"/>
  <c r="F360" i="1" l="1"/>
  <c r="H114" i="35"/>
  <c r="F361" i="1"/>
  <c r="H118" i="35"/>
  <c r="H115" i="35"/>
  <c r="H120" i="34"/>
  <c r="H129" i="34" s="1"/>
  <c r="H130" i="34" s="1"/>
  <c r="D134" i="34" s="1"/>
  <c r="H62" i="37"/>
  <c r="H67" i="37" s="1"/>
  <c r="H68" i="37" s="1"/>
  <c r="G361" i="1" l="1"/>
  <c r="S403" i="1"/>
  <c r="T403" i="1" s="1"/>
  <c r="G360" i="1"/>
  <c r="S391" i="1"/>
  <c r="H120" i="35"/>
  <c r="H129" i="35" s="1"/>
  <c r="H130" i="35" s="1"/>
  <c r="D134" i="35" s="1"/>
  <c r="F134" i="35" s="1"/>
  <c r="H134" i="35" s="1"/>
  <c r="F134" i="34"/>
  <c r="H134" i="34" s="1"/>
  <c r="F362" i="1"/>
  <c r="H124" i="37"/>
  <c r="H128" i="37" s="1"/>
  <c r="H110" i="37"/>
  <c r="H111" i="37" s="1"/>
  <c r="H62" i="38"/>
  <c r="H67" i="38" s="1"/>
  <c r="H68" i="38" s="1"/>
  <c r="S392" i="1" l="1"/>
  <c r="T392" i="1" s="1"/>
  <c r="T391" i="1"/>
  <c r="G362" i="1"/>
  <c r="V396" i="1"/>
  <c r="W396" i="1" s="1"/>
  <c r="H114" i="37"/>
  <c r="F363" i="1"/>
  <c r="H115" i="37"/>
  <c r="H124" i="38"/>
  <c r="H128" i="38" s="1"/>
  <c r="H110" i="38"/>
  <c r="H111" i="38" s="1"/>
  <c r="H118" i="37"/>
  <c r="C416" i="1" l="1"/>
  <c r="E416" i="1" s="1"/>
  <c r="B416" i="1"/>
  <c r="G363" i="1"/>
  <c r="V403" i="1"/>
  <c r="W403" i="1" s="1"/>
  <c r="H120" i="37"/>
  <c r="H129" i="37" s="1"/>
  <c r="H130" i="37" s="1"/>
  <c r="D134" i="37" s="1"/>
  <c r="F365" i="1" s="1"/>
  <c r="H115" i="38"/>
  <c r="H118" i="38"/>
  <c r="H114" i="38"/>
  <c r="H416" i="1" l="1"/>
  <c r="G416" i="1"/>
  <c r="F416" i="1"/>
  <c r="C428" i="1"/>
  <c r="E428" i="1" s="1"/>
  <c r="B428" i="1"/>
  <c r="G365" i="1"/>
  <c r="AB392" i="1"/>
  <c r="AC392" i="1" s="1"/>
  <c r="F134" i="37"/>
  <c r="H134" i="37" s="1"/>
  <c r="H120" i="38"/>
  <c r="H129" i="38" s="1"/>
  <c r="H130" i="38" s="1"/>
  <c r="D134" i="38" s="1"/>
  <c r="F366" i="1" s="1"/>
  <c r="F428" i="1" l="1"/>
  <c r="H428" i="1"/>
  <c r="G428" i="1"/>
  <c r="E417" i="1"/>
  <c r="F417" i="1" s="1"/>
  <c r="B417" i="1"/>
  <c r="C417" i="1"/>
  <c r="G417" i="1"/>
  <c r="G366" i="1"/>
  <c r="AE396" i="1"/>
  <c r="AF396" i="1" s="1"/>
  <c r="F134" i="38"/>
  <c r="H134" i="38" s="1"/>
  <c r="B421" i="1" l="1"/>
  <c r="C421" i="1"/>
  <c r="E421" i="1" s="1"/>
  <c r="H417" i="1"/>
  <c r="H28" i="2"/>
  <c r="H421" i="1" l="1"/>
  <c r="G421" i="1"/>
  <c r="F421" i="1"/>
  <c r="H34" i="2"/>
  <c r="H93" i="2" s="1"/>
  <c r="H58" i="2"/>
  <c r="H62" i="2" s="1"/>
  <c r="H67" i="2" s="1"/>
  <c r="H75" i="2" l="1"/>
  <c r="H40" i="2"/>
  <c r="H76" i="2"/>
  <c r="H41" i="2"/>
  <c r="H73" i="2"/>
  <c r="H94" i="2"/>
  <c r="H99" i="2" s="1"/>
  <c r="H74" i="2"/>
  <c r="H72" i="2"/>
  <c r="H124" i="2"/>
  <c r="H42" i="2" l="1"/>
  <c r="H65" i="2" s="1"/>
  <c r="H46" i="2"/>
  <c r="H47" i="2"/>
  <c r="H77" i="2"/>
  <c r="H53" i="2"/>
  <c r="H51" i="2"/>
  <c r="H49" i="2"/>
  <c r="H52" i="2"/>
  <c r="H50" i="2"/>
  <c r="H48" i="2" l="1"/>
  <c r="H126" i="2"/>
  <c r="H54" i="2"/>
  <c r="H83" i="2" l="1"/>
  <c r="H85" i="2"/>
  <c r="H86" i="2"/>
  <c r="H87" i="2"/>
  <c r="H84" i="2"/>
  <c r="H88" i="2"/>
  <c r="H66" i="2"/>
  <c r="H68" i="2" s="1"/>
  <c r="H89" i="2" l="1"/>
  <c r="H98" i="2" s="1"/>
  <c r="H100" i="2" s="1"/>
  <c r="H127" i="2" s="1"/>
  <c r="H125" i="2"/>
  <c r="H111" i="2" l="1"/>
  <c r="H112" i="2" s="1"/>
  <c r="H115" i="2" s="1"/>
  <c r="H129" i="2"/>
  <c r="H119" i="2" l="1"/>
  <c r="H116" i="2"/>
  <c r="H121" i="2" l="1"/>
  <c r="H130" i="2" s="1"/>
  <c r="H131" i="2" s="1"/>
  <c r="D135" i="2" s="1"/>
  <c r="F339" i="1" s="1"/>
  <c r="J387" i="1" l="1"/>
  <c r="K387" i="1" s="1"/>
  <c r="G339" i="1"/>
  <c r="G367" i="1" s="1"/>
  <c r="F135" i="2"/>
  <c r="H135" i="2" s="1"/>
  <c r="C412" i="1" l="1"/>
  <c r="E412" i="1" s="1"/>
  <c r="B412" i="1"/>
  <c r="B432" i="1" s="1"/>
  <c r="H412" i="1"/>
  <c r="F412" i="1"/>
  <c r="G412" i="1"/>
  <c r="E432" i="1"/>
  <c r="G369" i="1"/>
  <c r="D376" i="1" s="1"/>
  <c r="D378" i="1" s="1"/>
  <c r="G368" i="1"/>
  <c r="C432" i="1"/>
  <c r="G432" i="1" l="1"/>
  <c r="H432" i="1"/>
  <c r="F432" i="1"/>
</calcChain>
</file>

<file path=xl/sharedStrings.xml><?xml version="1.0" encoding="utf-8"?>
<sst xmlns="http://schemas.openxmlformats.org/spreadsheetml/2006/main" count="6561" uniqueCount="442">
  <si>
    <t xml:space="preserve"> ANEXO  VII D - PLANILHA DE CUSTO E FORMAÇÃO DE PREÇOS </t>
  </si>
  <si>
    <t>Nº  do Processo:</t>
  </si>
  <si>
    <t>Licitação Nº:</t>
  </si>
  <si>
    <t xml:space="preserve">Data: </t>
  </si>
  <si>
    <t>___/___/___ às __:__ horas</t>
  </si>
  <si>
    <t>PFN-GO</t>
  </si>
  <si>
    <t>DISCRIMINAÇÃO DOS SERVIÇOS (dados referentes à contratação)</t>
  </si>
  <si>
    <t>A</t>
  </si>
  <si>
    <t>Data da apresentação da proposta (dia/mês/ano):</t>
  </si>
  <si>
    <t>B</t>
  </si>
  <si>
    <t>Município/UF:</t>
  </si>
  <si>
    <t>Goiânia-GO</t>
  </si>
  <si>
    <t>C</t>
  </si>
  <si>
    <t>Ano do Acordo, Convenção ou Dissídio Coletivo:</t>
  </si>
  <si>
    <t>D</t>
  </si>
  <si>
    <t>Número de meses de execução contratual:</t>
  </si>
  <si>
    <t>IDENTIFICAÇÃO DO SERVIÇO</t>
  </si>
  <si>
    <t>Tipo de Serviço</t>
  </si>
  <si>
    <t>Unidade</t>
  </si>
  <si>
    <t xml:space="preserve">Quantidade total a contratar </t>
  </si>
  <si>
    <t>RECEPCIONISTA COM CERTIFICADO</t>
  </si>
  <si>
    <t>Posto</t>
  </si>
  <si>
    <t>Mão de obra vinculada a execução contratual</t>
  </si>
  <si>
    <t>Dados para composição dos custos referentes a mão de obra</t>
  </si>
  <si>
    <t>Tipo de serviço</t>
  </si>
  <si>
    <t>Terceirizados</t>
  </si>
  <si>
    <t>Classificação Brasileira de Ocupações (CBO)</t>
  </si>
  <si>
    <t>4221-05</t>
  </si>
  <si>
    <t>Salário Normativo da Categora Profissional</t>
  </si>
  <si>
    <t>Categoria Profissional (vinculada à execução contratual)</t>
  </si>
  <si>
    <t>Recepcionista</t>
  </si>
  <si>
    <t>Data-Base da Categoria (dia/mês/ano)</t>
  </si>
  <si>
    <t xml:space="preserve">Módulo 1: Composição da Remuneração </t>
  </si>
  <si>
    <t>Composição da remuneração</t>
  </si>
  <si>
    <t>Valor (R$)</t>
  </si>
  <si>
    <t xml:space="preserve">Salário-Base </t>
  </si>
  <si>
    <t>Adicional de Insalubridade</t>
  </si>
  <si>
    <t>Adicional Noturno</t>
  </si>
  <si>
    <t>E</t>
  </si>
  <si>
    <t>Adicional de Hora Noturna Reduzida</t>
  </si>
  <si>
    <t>F</t>
  </si>
  <si>
    <t>Outros (especificar)</t>
  </si>
  <si>
    <t>Total</t>
  </si>
  <si>
    <t xml:space="preserve">Módulo 2: Encargos e Benefícios Anuais, Mensais e Diários </t>
  </si>
  <si>
    <t xml:space="preserve">Submódulo 2.1 - 13º (décimo terceiro) Salário, Férias e Adicional de Férias </t>
  </si>
  <si>
    <t>2.1</t>
  </si>
  <si>
    <t xml:space="preserve">13º (décimo terceiro) Salário, Férias e Adicional de Férias </t>
  </si>
  <si>
    <t>Percentual %</t>
  </si>
  <si>
    <t>Submódulo 2.2 - Encargos Previdenciários (GPS), Fundo de Garantia por tempo de Serviço (FGTS) e outras contribuições</t>
  </si>
  <si>
    <t>2.2</t>
  </si>
  <si>
    <t>GPS, FGTS e outras contribuições</t>
  </si>
  <si>
    <t>G</t>
  </si>
  <si>
    <t>H</t>
  </si>
  <si>
    <t xml:space="preserve">Submódulo 2.3 - Benefícios mensais e diários </t>
  </si>
  <si>
    <t xml:space="preserve">2.3 </t>
  </si>
  <si>
    <t xml:space="preserve">Benefícios mensais e diários </t>
  </si>
  <si>
    <t xml:space="preserve">Total </t>
  </si>
  <si>
    <t>Módulo 3: Provisão para Rescisão</t>
  </si>
  <si>
    <t>Provisão para Rescisão</t>
  </si>
  <si>
    <t>Módulo 4: Custo de Reposição do Profissional ausente</t>
  </si>
  <si>
    <t>Submódulo 4.1 - Substituto nas Ausências Legais</t>
  </si>
  <si>
    <t>4.1</t>
  </si>
  <si>
    <t>Ausências Legais</t>
  </si>
  <si>
    <t>Substituto na cobertura de Outras ausências (especificar)</t>
  </si>
  <si>
    <t>Módulo 5 : Insumos Diversos</t>
  </si>
  <si>
    <t xml:space="preserve"> Insumos diversos</t>
  </si>
  <si>
    <t>Módulo 6 : Custos Indiretos, Lucro e Tributos</t>
  </si>
  <si>
    <t>Custos Indiretos, Lucro e Tributos</t>
  </si>
  <si>
    <t>Valor R$</t>
  </si>
  <si>
    <t xml:space="preserve">Custos Indiretos   </t>
  </si>
  <si>
    <t xml:space="preserve">Lucro  </t>
  </si>
  <si>
    <t xml:space="preserve">Tributos   </t>
  </si>
  <si>
    <t xml:space="preserve">C.1. Tributos Federais </t>
  </si>
  <si>
    <t xml:space="preserve">COFINS </t>
  </si>
  <si>
    <t>PIS</t>
  </si>
  <si>
    <t xml:space="preserve">C.2  Tributos Estaduais </t>
  </si>
  <si>
    <t>C3. Tributos Municipais</t>
  </si>
  <si>
    <t>ISS</t>
  </si>
  <si>
    <t>2. QUADRO-RESUMO DO CUSTO POR EMPREGADO</t>
  </si>
  <si>
    <t xml:space="preserve">Módulo 1 - Composição da Remuneração 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</si>
  <si>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</si>
  <si>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</si>
  <si>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</si>
  <si>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</si>
  <si>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 C + D + E)</t>
  </si>
  <si>
    <t>Módulo 6 - Custos indiretos, Lucro e Tributos (CITL)</t>
  </si>
  <si>
    <t>Valor total do empregado</t>
  </si>
  <si>
    <t>3. QUADRO-RESUMO DO VALOR MENSAL  DOS SERVIÇOS</t>
  </si>
  <si>
    <t>Valor Proposto por empregado</t>
  </si>
  <si>
    <t>Qtde. de empregado por posto</t>
  </si>
  <si>
    <t>Valor proposto por posto</t>
  </si>
  <si>
    <t>Quantidade de Postos</t>
  </si>
  <si>
    <t>Valor Mensal Total do Serviço</t>
  </si>
  <si>
    <t>PSFN-ANA</t>
  </si>
  <si>
    <t>Anápolis-GO</t>
  </si>
  <si>
    <t>PSFN-RIO VERDE</t>
  </si>
  <si>
    <t>Rio Verde-GO</t>
  </si>
  <si>
    <t>RECEPCIONISTA SEM CERTIFICADO</t>
  </si>
  <si>
    <r>
      <t xml:space="preserve">PIS </t>
    </r>
    <r>
      <rPr>
        <i/>
        <sz val="11"/>
        <color rgb="FFFF0000"/>
        <rFont val="Calibri"/>
        <family val="2"/>
      </rPr>
      <t>(somatório dos módulos 1,2,3,4,5 + CI + Lucro) / (1-%tributos)*alíquota%</t>
    </r>
  </si>
  <si>
    <r>
      <t>COFINS</t>
    </r>
    <r>
      <rPr>
        <i/>
        <sz val="11"/>
        <color rgb="FFFF0000"/>
        <rFont val="Calibri"/>
        <family val="2"/>
      </rPr>
      <t xml:space="preserve"> (somatório dos módulos 1,2,3,4,5 + CI + Lucro) / (1-%tributos)*alíquota%</t>
    </r>
  </si>
  <si>
    <r>
      <t xml:space="preserve">Lucro </t>
    </r>
    <r>
      <rPr>
        <i/>
        <sz val="11"/>
        <color rgb="FFFF0000"/>
        <rFont val="Calibri"/>
        <family val="2"/>
      </rPr>
      <t xml:space="preserve"> (somatório dos módulos 1,2,3,4, 5 + CI)*alíquota%</t>
    </r>
  </si>
  <si>
    <t>1º/03/2020</t>
  </si>
  <si>
    <t>Jataí-GO</t>
  </si>
  <si>
    <t>Caldas Novas-GO</t>
  </si>
  <si>
    <t>Catalão-GO</t>
  </si>
  <si>
    <t>Goiás-GO</t>
  </si>
  <si>
    <t>Ceres-GO</t>
  </si>
  <si>
    <t>Uruaçu-GO</t>
  </si>
  <si>
    <t>Formosa-GO</t>
  </si>
  <si>
    <t>SECRETÁRIA</t>
  </si>
  <si>
    <t>Secretária</t>
  </si>
  <si>
    <t>2523-05</t>
  </si>
  <si>
    <t>DRF-ANA</t>
  </si>
  <si>
    <t>COPEIRO(A)</t>
  </si>
  <si>
    <t>Copeiro(a)</t>
  </si>
  <si>
    <t>5134-25</t>
  </si>
  <si>
    <t>MOTORISTA</t>
  </si>
  <si>
    <t>Motorista</t>
  </si>
  <si>
    <t>7823-05</t>
  </si>
  <si>
    <t>AUXILIAR DE MANUTENÇÃO PREDIAL</t>
  </si>
  <si>
    <t>5143-10</t>
  </si>
  <si>
    <t>CARREGADOR/CHAPA</t>
  </si>
  <si>
    <t>7832-15</t>
  </si>
  <si>
    <t>PORTEIRO</t>
  </si>
  <si>
    <t>Porteiro 12x36</t>
  </si>
  <si>
    <t>5174-10</t>
  </si>
  <si>
    <t>CONTÍNUO</t>
  </si>
  <si>
    <t>Contínuo</t>
  </si>
  <si>
    <t>4122-05</t>
  </si>
  <si>
    <t>OPERADOR DE EMPILHADEIRA</t>
  </si>
  <si>
    <t>Operador de Empilhadeira</t>
  </si>
  <si>
    <t>7822-20</t>
  </si>
  <si>
    <t>SALÁRIO BASE</t>
  </si>
  <si>
    <t>SALÁRIO BASE (R$)</t>
  </si>
  <si>
    <t>GOIÁS</t>
  </si>
  <si>
    <t>Salário base de Goiás conforme CCT 2020/2022, Registro no MTE: GO000118/2020.</t>
  </si>
  <si>
    <t>Recepcionista com certificado</t>
  </si>
  <si>
    <t>Recepcionista sem certificado</t>
  </si>
  <si>
    <t>Auxiliar de Manutenção Predial</t>
  </si>
  <si>
    <t>Chapa/Carregador</t>
  </si>
  <si>
    <t>VALE TRANSPORTE</t>
  </si>
  <si>
    <t>CUSTO DA PASSAGEM</t>
  </si>
  <si>
    <t>Categoria - Cidade/UF</t>
  </si>
  <si>
    <t>Dias efetivamente trabalhados</t>
  </si>
  <si>
    <t>Custo total</t>
  </si>
  <si>
    <t>Categoria</t>
  </si>
  <si>
    <t>Base de cálculo</t>
  </si>
  <si>
    <t>Percentual</t>
  </si>
  <si>
    <t>Desconto</t>
  </si>
  <si>
    <t>Custo efetivo</t>
  </si>
  <si>
    <t>VALE ALIMENTAÇÃO/REFEIÇÃO</t>
  </si>
  <si>
    <t>Valor diário</t>
  </si>
  <si>
    <t>Valor</t>
  </si>
  <si>
    <t>DESCONTO DO VALE ALIMENTAÇÃO/REFEIÇÃO</t>
  </si>
  <si>
    <t>CUSTO EFETIVO DO VALE ALIMENTAÇÃO/REFEIÇÃO</t>
  </si>
  <si>
    <t xml:space="preserve">BENEFÍCIO - AMPARO FAMILIAR </t>
  </si>
  <si>
    <t>BENEFÍCIO - SEGURO DE VIDA</t>
  </si>
  <si>
    <t xml:space="preserve">UNIFORMES e EPIs - COMPOSIÇÃO - VALOR ANUAL </t>
  </si>
  <si>
    <t>Item</t>
  </si>
  <si>
    <t>Quantidade ANUAL</t>
  </si>
  <si>
    <t>Valor Unitario Estimado</t>
  </si>
  <si>
    <t>Valor Total Estimado</t>
  </si>
  <si>
    <t>RECEPCIONISTA, SECRETÁRIA E CONTÍNUO</t>
  </si>
  <si>
    <t>Blazer em gabardine c/elastano (preta).</t>
  </si>
  <si>
    <t>Calça ou saia em gabardine c/elastano (preta).</t>
  </si>
  <si>
    <t>Camisa manga curta (cor cinza) em algodão, logotipo da empresa no lado esquerdo (modelo tradicional).</t>
  </si>
  <si>
    <t>Camisa manga longa (cor cinza) em algodão, logotipo da empresa no lado esquerdo (modelo tradicional).</t>
  </si>
  <si>
    <t>Gravata ou echarpe na cor da calça (preta).</t>
  </si>
  <si>
    <t>Calçado fechado em couro, tipo mocassim (cor preta).</t>
  </si>
  <si>
    <t>Meias de algodão</t>
  </si>
  <si>
    <t xml:space="preserve">Custo anual por Pessoa  </t>
  </si>
  <si>
    <t>Avental, em Oxford, com amarras dos lados (cor cinza claro).</t>
  </si>
  <si>
    <t>Blusa de moletom, com logotipo da empresa, no lado esquerdo, (preta).</t>
  </si>
  <si>
    <t>Calça ou saia (preta) de gabardine com elastano</t>
  </si>
  <si>
    <t>Camiseta malha fria, gola polo, de mangas curtas, com logotipo da empresa, no lado esquerdo, cor cinza.</t>
  </si>
  <si>
    <t xml:space="preserve">Touca de filó (cor preta ou marrom).  </t>
  </si>
  <si>
    <t>Calçado ou sapatilha, em couro, fechado, tipo mocassim, preto – que seja antiderrapante.</t>
  </si>
  <si>
    <t>Luvas de borracha de proteção.</t>
  </si>
  <si>
    <t>Calça social em gabardine (preta).</t>
  </si>
  <si>
    <t>Camisa de manga longa em algodão (cor cinza) com logotipo da empresa no lado esquerdo (modelo tradicional).</t>
  </si>
  <si>
    <t>Gravata na cor da calça (preta).</t>
  </si>
  <si>
    <t>Calçado fechado em couro, modelo social tradicional (cor preta).</t>
  </si>
  <si>
    <t>Cinto preto social.</t>
  </si>
  <si>
    <t>Crachá de Identificação Funcional</t>
  </si>
  <si>
    <t>Calça cor azul marinho ou preto, jeans.</t>
  </si>
  <si>
    <t>Jaleco com 02 (dois) bolsos (cor cinza claro), tecido brim, logotipo da empresa aplicado no lado esquerdo.</t>
  </si>
  <si>
    <t>Camiseta malha fria, manga curta, gola redonda, na cor cinza, com logotipo da empresa (modelo tradicional).</t>
  </si>
  <si>
    <t>Botina com solado antiderrapante apropriado à atividade, em couro/borracha, modelo que atenda às normas de segurança.</t>
  </si>
  <si>
    <t>Protetor auricular</t>
  </si>
  <si>
    <t>Abafador de ruído</t>
  </si>
  <si>
    <t>Máscara multiuso PFF1</t>
  </si>
  <si>
    <t>Capacete de segurança com protetor facial conjugado</t>
  </si>
  <si>
    <t>Luvas de proteção em couro</t>
  </si>
  <si>
    <t>Mangote</t>
  </si>
  <si>
    <t>CHAPA/CAREGADOR</t>
  </si>
  <si>
    <t>Calça (cor azul marinho, preta) de jeans.</t>
  </si>
  <si>
    <t>Jaleco com 02 (dois) bolsos, (cor cinza claro), no tecido brim, com logotipo da empresa aplicado no lado esquerdo.</t>
  </si>
  <si>
    <t xml:space="preserve">Botina com solado antiderrapante apropriado à atividade, em couro/borracha, modelo que atenda às normas de segurança. </t>
  </si>
  <si>
    <t>Calça comprida ou saia confeccionada em tecido Oxford na cor preta</t>
  </si>
  <si>
    <t>Camisa manga curta (cor cinza) em algodão, logotipo da empresa no lado esquerdo (modelo tradicional)</t>
  </si>
  <si>
    <t>Camisa manga longa (cor cinza) em algodão, logotipo da empresa no lado esquerdo (modelo tradicional)</t>
  </si>
  <si>
    <t>Agasalho preto (podendo ser blazer ou casaco)</t>
  </si>
  <si>
    <t>Cinto preto social</t>
  </si>
  <si>
    <t>Sapato preto com solado antiderrapante, impermeável, facilmente lavável</t>
  </si>
  <si>
    <t>Capa de chuva</t>
  </si>
  <si>
    <t>Livro de ocorrências</t>
  </si>
  <si>
    <t>Rádios de comunicação</t>
  </si>
  <si>
    <t>Camisa de mangas longas, gola redonda, (cor cinza), composição majoritariamente de algodão, logotipo da empresa no lado esquerdo (modelo tradicional)</t>
  </si>
  <si>
    <t>Camisa de mangas curtas, gola redonda, (cor cinza), composição majoritariamente de algodão, logotipo da empresa no lado esquerdo (modelo tradicional)</t>
  </si>
  <si>
    <t>UNIFORMES</t>
  </si>
  <si>
    <t>Custo anual</t>
  </si>
  <si>
    <t xml:space="preserve">Custo mensal </t>
  </si>
  <si>
    <r>
      <t>Máscara de tecido para proteção facial individual, lavável e reutilizável. Mínimo de três camadas de tecido - COMPOSIÇÃO - VALOR ANUAL</t>
    </r>
    <r>
      <rPr>
        <b/>
        <sz val="12"/>
        <color rgb="FFFF0000"/>
        <rFont val="Times New Roman"/>
        <family val="1"/>
      </rPr>
      <t xml:space="preserve"> </t>
    </r>
  </si>
  <si>
    <t>Recomendação de uso para pessoas assintomáticas emitida pela Organização Mundial da Saúde (OMS) em decorrência da pandemia de COVID-19. Poderá haver supressão desse custo a qualquer tempo caso a orientação para uso da máscara seja alterada.</t>
  </si>
  <si>
    <t>Valor Anual Estimado</t>
  </si>
  <si>
    <t>Recepcionista, Secretária, Contínuo, Copeiro(a), Motorista, Porteiro</t>
  </si>
  <si>
    <t>Custo mensal por pessoa</t>
  </si>
  <si>
    <t>Carregador/Chapa, Auxiliar de Manutenção Predial, Operador de Empilhadeira</t>
  </si>
  <si>
    <t xml:space="preserve">CERTIFICADO DIGITAL - COMPOSIÇÃO - VALOR ANUAL </t>
  </si>
  <si>
    <t>Quantidade por pessoa</t>
  </si>
  <si>
    <t>Valor mensal estimado por pessoa</t>
  </si>
  <si>
    <r>
      <t xml:space="preserve">CERTIFICADO DIGITAL tipo A3 e-CPF, com fornecimento de </t>
    </r>
    <r>
      <rPr>
        <i/>
        <sz val="12"/>
        <color theme="1"/>
        <rFont val="Times New Roman"/>
        <family val="1"/>
      </rPr>
      <t>TOKEN</t>
    </r>
  </si>
  <si>
    <t>MÓDULO 5 - INSUMOS DE MÃO DE OBRA</t>
  </si>
  <si>
    <t>Custo com Uniformes e EPIs</t>
  </si>
  <si>
    <t>Máscara de tecido</t>
  </si>
  <si>
    <t>Certificado Digital</t>
  </si>
  <si>
    <t>INFORMAÇÃO DE PERCENTUAIS ESTIMADOS DE CITL</t>
  </si>
  <si>
    <t>Custos Indiretos</t>
  </si>
  <si>
    <t>Tributos</t>
  </si>
  <si>
    <t>PIS+COFINS+ISS. Alíquotas máximas: 1,65% (PIS) + 7,60% (COFINS) + 5% (ISS) = 14,25%. Os tributos COFINS e PIS foram definidos utilizando o regime de tributação de Lucro REAL, a licitante deve elaborar sua proposta e, por conseguinte, sua planilha com base no regime de tributação ao qual estará submetido durante a execução do contrato. Quanto ao ISS deve ser observada a alíquota de cada município.</t>
  </si>
  <si>
    <t>Itumbiara-GO</t>
  </si>
  <si>
    <t>Palmas-TO</t>
  </si>
  <si>
    <t>Lucro</t>
  </si>
  <si>
    <t>Valor da alíquota do ISS por município</t>
  </si>
  <si>
    <t>Grupo 1</t>
  </si>
  <si>
    <t>DESCRIÇÃO</t>
  </si>
  <si>
    <t>VALOR GLOBAL DA PROPOSTA</t>
  </si>
  <si>
    <t>VALOR TOTAL MENSAL</t>
  </si>
  <si>
    <t xml:space="preserve">Copeiro(a) </t>
  </si>
  <si>
    <t>Por posto</t>
  </si>
  <si>
    <t>Quant. TOTAL Estimada (30 meses)</t>
  </si>
  <si>
    <t>Descrição</t>
  </si>
  <si>
    <t>Quantidade de profissionais</t>
  </si>
  <si>
    <t>Número de Postos</t>
  </si>
  <si>
    <t>Localização do Posto</t>
  </si>
  <si>
    <t>Goiânia/GO</t>
  </si>
  <si>
    <t>Porteiro 12x36h</t>
  </si>
  <si>
    <t>Anápolis/GO</t>
  </si>
  <si>
    <t>Aux. de Manutenção Predial</t>
  </si>
  <si>
    <t xml:space="preserve">Motorista </t>
  </si>
  <si>
    <t xml:space="preserve">Carregador/Chapa </t>
  </si>
  <si>
    <t>Rio Verde/GO</t>
  </si>
  <si>
    <t>Goiás/GO</t>
  </si>
  <si>
    <t xml:space="preserve">Recepcionista sem certificado </t>
  </si>
  <si>
    <t>Itumbiara/GO</t>
  </si>
  <si>
    <t>Catalão/GO</t>
  </si>
  <si>
    <t>Caldas Novas/GO</t>
  </si>
  <si>
    <t>Jataí/GO</t>
  </si>
  <si>
    <t>Ceres/GO</t>
  </si>
  <si>
    <t>Uruaçu/GO</t>
  </si>
  <si>
    <t>Formosa/GO</t>
  </si>
  <si>
    <t>QUADRO-RESUMO DO VALOR DOS SERVIÇOS</t>
  </si>
  <si>
    <t>QUADRO DEMONSTRATIVO DO VALOR GLOBAL DA PROPOSTA</t>
  </si>
  <si>
    <t>Incidência do Módulo 6 (Custos Indiretos, Lucro e Tributos) no valor das diárias</t>
  </si>
  <si>
    <r>
      <t xml:space="preserve">Custos Indiretos  </t>
    </r>
    <r>
      <rPr>
        <i/>
        <sz val="11"/>
        <color rgb="FFFF0000"/>
        <rFont val="Calibri"/>
        <family val="2"/>
      </rPr>
      <t xml:space="preserve"> (somatório dos módulos 1,2,3,4 e 5)*alíquota%</t>
    </r>
  </si>
  <si>
    <r>
      <t xml:space="preserve">ISS </t>
    </r>
    <r>
      <rPr>
        <i/>
        <sz val="11"/>
        <color rgb="FFFF0000"/>
        <rFont val="Calibri"/>
        <family val="2"/>
      </rPr>
      <t>(somatório dos módulos 1,2,3,4,5 + CI + Lucro) / (1-%tributos)*alíquota%</t>
    </r>
  </si>
  <si>
    <r>
      <t xml:space="preserve">Uniformes e EPIs </t>
    </r>
    <r>
      <rPr>
        <i/>
        <sz val="11"/>
        <color rgb="FFFF0000"/>
        <rFont val="Calibri"/>
        <family val="2"/>
        <scheme val="minor"/>
      </rPr>
      <t>(vide memória de cálculo)</t>
    </r>
  </si>
  <si>
    <r>
      <t xml:space="preserve">Máscara de Tecido </t>
    </r>
    <r>
      <rPr>
        <i/>
        <sz val="11"/>
        <color rgb="FFFF0000"/>
        <rFont val="Calibri"/>
        <family val="2"/>
        <scheme val="minor"/>
      </rPr>
      <t>(vide memória de cálculo)</t>
    </r>
  </si>
  <si>
    <r>
      <t xml:space="preserve">Certificado Digital </t>
    </r>
    <r>
      <rPr>
        <i/>
        <sz val="11"/>
        <color rgb="FFFF0000"/>
        <rFont val="Calibri"/>
        <family val="2"/>
        <scheme val="minor"/>
      </rPr>
      <t>(vide memória de cálculo)</t>
    </r>
  </si>
  <si>
    <r>
      <t xml:space="preserve">INSS </t>
    </r>
    <r>
      <rPr>
        <i/>
        <sz val="11"/>
        <color rgb="FFFF0000"/>
        <rFont val="Calibri"/>
        <family val="2"/>
        <scheme val="minor"/>
      </rPr>
      <t>(Módulo1 + SubMódulo 2.1)*Alíquota</t>
    </r>
  </si>
  <si>
    <r>
      <t xml:space="preserve">Salário Educação </t>
    </r>
    <r>
      <rPr>
        <i/>
        <sz val="11"/>
        <color rgb="FFFF0000"/>
        <rFont val="Calibri"/>
        <family val="2"/>
        <scheme val="minor"/>
      </rPr>
      <t>(Módulo1 + SubMódulo 2.1)*Alíquota</t>
    </r>
  </si>
  <si>
    <r>
      <t xml:space="preserve">SESC ou SESI </t>
    </r>
    <r>
      <rPr>
        <i/>
        <sz val="11"/>
        <color rgb="FFFF0000"/>
        <rFont val="Calibri"/>
        <family val="2"/>
        <scheme val="minor"/>
      </rPr>
      <t>(Módulo1 + SubMódulo 2.1)*Alíquota</t>
    </r>
  </si>
  <si>
    <r>
      <t xml:space="preserve">SENAI - SENAC </t>
    </r>
    <r>
      <rPr>
        <i/>
        <sz val="11"/>
        <color rgb="FFFF0000"/>
        <rFont val="Calibri"/>
        <family val="2"/>
        <scheme val="minor"/>
      </rPr>
      <t xml:space="preserve"> (Módulo1 + SubMódulo 2.1)*Alíquota</t>
    </r>
  </si>
  <si>
    <r>
      <t xml:space="preserve">SEBRAE </t>
    </r>
    <r>
      <rPr>
        <i/>
        <sz val="11"/>
        <color rgb="FFFF0000"/>
        <rFont val="Calibri"/>
        <family val="2"/>
        <scheme val="minor"/>
      </rPr>
      <t>(Módulo1 + SubMódulo 2.1)*Alíquota</t>
    </r>
  </si>
  <si>
    <r>
      <t>INCRA</t>
    </r>
    <r>
      <rPr>
        <i/>
        <sz val="11"/>
        <color rgb="FFFF0000"/>
        <rFont val="Calibri"/>
        <family val="2"/>
        <scheme val="minor"/>
      </rPr>
      <t xml:space="preserve"> (Módulo1 + SubMódulo 2.1)*Alíquota</t>
    </r>
  </si>
  <si>
    <r>
      <t xml:space="preserve">FGTS </t>
    </r>
    <r>
      <rPr>
        <i/>
        <sz val="11"/>
        <color rgb="FFFF0000"/>
        <rFont val="Calibri"/>
        <family val="2"/>
        <scheme val="minor"/>
      </rPr>
      <t>(Módulo1 + SubMódulo 2.1)*Alíquota</t>
    </r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</si>
  <si>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ser desnecessárias quando se tratar de determinados serviços que prescindam da dedicação exclusiva dos trabalhadores da contratada para com a Administração.</t>
  </si>
  <si>
    <t>Nota 1: Deverá ser elaborado um quadro para cada tipo de serviço.
Nota 2: A planilha será calculada considerando o valor mensal do empregado.</t>
  </si>
  <si>
    <t>Nota 1: O Módulo 1 refere-se ao valor mensal devido ao empregado pela prestação do serviço no período de 12 meses.</t>
  </si>
  <si>
    <t>Nota 1: Como a planilha de custos e formação de preços é calculada mensalmente, provisiona-se proporcionalmente 1/12 (um doze avos) dos valores referentes a gratificação natalina, férias e adicional de férias. (Redação dada pela Instrução Normativa nº 7, de 2018)
Nota 2: O adicional de férias contido no Submódulo 2.1 corresponde a 1/3 (um terço) da remuneração que por sua vez é divido por 12 (doze) conforme Nota 1 acima.
Nota 3: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  (Incluído pela Instrução Normativa nº 7, de 2018)</t>
  </si>
  <si>
    <t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1, o Submódulo 2.1. (Redação dada pela Instrução Normativa nº 7, de 2018)</t>
  </si>
  <si>
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desta Instrução Normativa.</t>
  </si>
  <si>
    <t>Nota: Valores mensais por empregado.</t>
  </si>
  <si>
    <t>Nota 1: Custos Indiretos, Tributos e Lucro por empregado.
Nota 2: O valor referente a tributos é obtido aplicando-se o percentual sobre o valor do faturamento.</t>
  </si>
  <si>
    <t>Valor por empregado</t>
  </si>
  <si>
    <t>DIÁRIAS</t>
  </si>
  <si>
    <t>TOTAL</t>
  </si>
  <si>
    <r>
      <t>DIÁRIAS - Estimadas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(p/ motorista)</t>
    </r>
  </si>
  <si>
    <r>
      <t>DIÁRIAS - Estimadas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(p/auxiliar de manutenção predial)</t>
    </r>
  </si>
  <si>
    <r>
      <t>DIÁRIAS - Estimadas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(p/ chapa/carregador)</t>
    </r>
  </si>
  <si>
    <r>
      <t>DIÁRIAS - Estimadas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(p/ operador de empilhadeira)</t>
    </r>
  </si>
  <si>
    <t>Quant. MENSAL Estimada total</t>
  </si>
  <si>
    <t xml:space="preserve">Valor mensal estimado </t>
  </si>
  <si>
    <t>Valor estimado 30 meses</t>
  </si>
  <si>
    <t>Qtde. mensal</t>
  </si>
  <si>
    <t>Utilizou-se como referência o valor máximo previsto para os serviços de limpeza, conforme doc. SEI nº 8760942 e Caderno Técnico de Limpeza Goiás 2019.</t>
  </si>
  <si>
    <t>Empresa/CNPJ:</t>
  </si>
  <si>
    <t>Município não possui transporte coletivo</t>
  </si>
  <si>
    <t>Transporte coletivo gratuito</t>
  </si>
  <si>
    <r>
      <t xml:space="preserve">Sobre transporte coletivo gratuito e ausência de transporte coletivo no municipio vide: Lei nº 7.418, de 16 de dezembro de 1985 e </t>
    </r>
    <r>
      <rPr>
        <i/>
        <sz val="12"/>
        <color theme="1"/>
        <rFont val="Times New Roman"/>
        <family val="1"/>
      </rPr>
      <t>https://www.tst.jus.br/-/-queropost-como-fica-o-pagamento-de-vale-transporte-ao-empregado-em-cidades-que-nao-possuem-sistema-de-transporte-coletivo-</t>
    </r>
  </si>
  <si>
    <t>Órgão</t>
  </si>
  <si>
    <t>Cidade</t>
  </si>
  <si>
    <t>Carregador/Chapa</t>
  </si>
  <si>
    <t>GRA-GO/TO</t>
  </si>
  <si>
    <t>Goiânia</t>
  </si>
  <si>
    <t>Anápolis</t>
  </si>
  <si>
    <t>Rio Verde</t>
  </si>
  <si>
    <t>CGU-GO</t>
  </si>
  <si>
    <t>SPU-GO</t>
  </si>
  <si>
    <t>SRTb-GO</t>
  </si>
  <si>
    <t xml:space="preserve">DRF-GOIÂNIA </t>
  </si>
  <si>
    <t>Valor estimado mensal</t>
  </si>
  <si>
    <r>
      <t xml:space="preserve">Aviso prévio trabalhado </t>
    </r>
    <r>
      <rPr>
        <i/>
        <sz val="11"/>
        <color rgb="FFFF0000"/>
        <rFont val="Calibri"/>
        <family val="2"/>
        <scheme val="minor"/>
      </rPr>
      <t xml:space="preserve">(Acórdão TCU Plenário nº 1186/2017)     [(1/ 30) x 7]/12=1,94%      (Módulo 1*1,94%) </t>
    </r>
  </si>
  <si>
    <r>
      <t xml:space="preserve">Incidência de GPS, FGTS e outras contribuições sobre o Aviso Prévio Trabalhado </t>
    </r>
    <r>
      <rPr>
        <i/>
        <sz val="11"/>
        <color rgb="FFFF0000"/>
        <rFont val="Calibri"/>
        <family val="2"/>
        <scheme val="minor"/>
      </rPr>
      <t xml:space="preserve">(36,80%*1,94%)=0,71% (Módulo 1*0,71%) </t>
    </r>
    <r>
      <rPr>
        <sz val="11"/>
        <rFont val="Calibri"/>
        <family val="2"/>
        <scheme val="minor"/>
      </rPr>
      <t xml:space="preserve">         </t>
    </r>
  </si>
  <si>
    <r>
      <t xml:space="preserve">Aviso Prévio indenizado </t>
    </r>
    <r>
      <rPr>
        <i/>
        <sz val="11"/>
        <color rgb="FFFF0000"/>
        <rFont val="Calibri"/>
        <family val="2"/>
        <scheme val="minor"/>
      </rPr>
      <t>(Acórdão TCU nº 1.904/2007)</t>
    </r>
    <r>
      <rPr>
        <sz val="1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1/12*5,55%=0,46%  (Módulo 1*0,46%)</t>
    </r>
  </si>
  <si>
    <r>
      <t xml:space="preserve">Incidência do FGTS sobre o Aviso Prévio Indenizado </t>
    </r>
    <r>
      <rPr>
        <i/>
        <sz val="11"/>
        <color rgb="FFFF0000"/>
        <rFont val="Calibri"/>
        <family val="2"/>
        <scheme val="minor"/>
      </rPr>
      <t>8%*0,46%=0,04%  (Módulo 1*0,04%)</t>
    </r>
  </si>
  <si>
    <t xml:space="preserve">Submódulo 2.1 - 13º (décimo terceiro) Salário e Adicional de Férias </t>
  </si>
  <si>
    <t>Anápolis/GO e Rio Verde/GO</t>
  </si>
  <si>
    <t>RAT:</t>
  </si>
  <si>
    <t>FAP:</t>
  </si>
  <si>
    <r>
      <rPr>
        <b/>
        <i/>
        <sz val="11"/>
        <color rgb="FFFF0000"/>
        <rFont val="Calibri"/>
        <family val="2"/>
        <scheme val="minor"/>
      </rPr>
      <t xml:space="preserve">                                                        </t>
    </r>
    <r>
      <rPr>
        <sz val="11"/>
        <rFont val="Calibri"/>
        <family val="2"/>
        <scheme val="minor"/>
      </rPr>
      <t xml:space="preserve">                                                         </t>
    </r>
  </si>
  <si>
    <t>4.2.</t>
  </si>
  <si>
    <t>Substituto na Intrajornada</t>
  </si>
  <si>
    <t>Substituto na cobertura de Intervalo para repouso ou alimentação</t>
  </si>
  <si>
    <t>Quadro-Resumo do Módulo 4 - Custo de Reposição do Profissional Ausente (Redação dada pela Instrução Normativa nº 7, de 2018)</t>
  </si>
  <si>
    <t xml:space="preserve">Quadro-resumo Módulo 2: Encargos e Benefícios Anuais, Mensais e Diários </t>
  </si>
  <si>
    <t>Custo de Reposição do Profissional Ausente</t>
  </si>
  <si>
    <t>Ausências legais</t>
  </si>
  <si>
    <r>
      <t>Substituto na cobertura de Férias</t>
    </r>
    <r>
      <rPr>
        <i/>
        <sz val="11"/>
        <color rgb="FFFF0000"/>
        <rFont val="Calibri"/>
        <family val="2"/>
        <scheme val="minor"/>
      </rPr>
      <t xml:space="preserve"> [9,075%*(Módulo 1 + Submódulo 2.1 + Submódulo 2.2 + Submódulo 2.3 (exceto Transporte e Auxílio-alimentação) + Módulo 3)]</t>
    </r>
  </si>
  <si>
    <r>
      <rPr>
        <sz val="11"/>
        <rFont val="Calibri"/>
        <family val="2"/>
        <scheme val="minor"/>
      </rPr>
      <t xml:space="preserve">Nota 1: Os itens que contemplam o módulo 4 se referem ao custo dos dias trabalhados pelo repositor/substituto, quando o empregado alocado na prestação de serviço estiver ausente, conforme as previsões estabelecidas na legislação. (Redação dada pela Instrução Normativa nº 7, de 2018)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rgb="FFFF0000"/>
        <rFont val="Calibri"/>
        <family val="2"/>
        <scheme val="minor"/>
      </rPr>
      <t xml:space="preserve">Os percentuais de referência das linhas B a E abaixo foram extraídos da Nota Técnica nº 2/2018/CGAC/CISET/SG-PR, da Secretaria-Geral da Presidência da República.    </t>
    </r>
  </si>
  <si>
    <r>
      <t>Substituto na cobertura de Ausência por acidente de trabalho</t>
    </r>
    <r>
      <rPr>
        <i/>
        <sz val="11"/>
        <color rgb="FFFF0000"/>
        <rFont val="Calibri"/>
        <family val="2"/>
        <scheme val="minor"/>
      </rPr>
      <t xml:space="preserve"> [(15/30)/12]*0,08*100 = 0,33%  [0,33%*(Módulo 1 + Submódulo 2.1 + Submódulo 2.2 + Submódulo 2.3 (exceto Transporte e Auxílio-alimentação) + Módulo 3)]</t>
    </r>
  </si>
  <si>
    <r>
      <t xml:space="preserve">Substituto na cobertura de Licença-Paternidade </t>
    </r>
    <r>
      <rPr>
        <i/>
        <sz val="11"/>
        <color rgb="FFFF0000"/>
        <rFont val="Calibri"/>
        <family val="2"/>
        <scheme val="minor"/>
      </rPr>
      <t xml:space="preserve"> [(5/30)/12]*0,015*100 = 0,02%   [0,02%*(Módulo 1 + Submódulo 2.1 + Submódulo 2.2 + Submódulo 2.3 (exceto Transporte e Auxílio-alimentação) + Módulo 3)]</t>
    </r>
  </si>
  <si>
    <r>
      <t xml:space="preserve">Substituto na cobertura de Afastamento Maternidade </t>
    </r>
    <r>
      <rPr>
        <i/>
        <sz val="11"/>
        <color rgb="FFFF0000"/>
        <rFont val="Calibri"/>
        <family val="2"/>
        <scheme val="minor"/>
      </rPr>
      <t>[0,02*(4/12)/12*100] = 0,055%</t>
    </r>
    <r>
      <rPr>
        <sz val="11"/>
        <rFont val="Calibri"/>
        <family val="2"/>
        <scheme val="minor"/>
      </rPr>
      <t xml:space="preserve">  </t>
    </r>
    <r>
      <rPr>
        <i/>
        <sz val="11"/>
        <color rgb="FFFF0000"/>
        <rFont val="Calibri"/>
        <family val="2"/>
        <scheme val="minor"/>
      </rPr>
      <t>[0,055%*(Módulo 1 + Submódulo 2.1 + Submódulo 2.2 + Submódulo 2.3 (exceto Transporte e Auxílio-alimentação) + Módulo 3)]</t>
    </r>
  </si>
  <si>
    <r>
      <t xml:space="preserve">13º (décimo terceiro)  </t>
    </r>
    <r>
      <rPr>
        <i/>
        <sz val="11"/>
        <color rgb="FFFF0000"/>
        <rFont val="Calibri"/>
        <family val="2"/>
        <scheme val="minor"/>
      </rPr>
      <t xml:space="preserve">Obrigatória a cotação de 8,33% sobre o valor do Módulo 1 – Composição da Remuneração, conforme Anexo XII da IN 5/17       </t>
    </r>
    <r>
      <rPr>
        <sz val="11"/>
        <rFont val="Calibri"/>
        <family val="2"/>
        <scheme val="minor"/>
      </rPr>
      <t xml:space="preserve">                                                    </t>
    </r>
  </si>
  <si>
    <r>
      <t xml:space="preserve"> Adicional de Férias    </t>
    </r>
    <r>
      <rPr>
        <i/>
        <sz val="11"/>
        <color rgb="FFFF0000"/>
        <rFont val="Calibri"/>
        <family val="2"/>
        <scheme val="minor"/>
      </rPr>
      <t>Obrigatória a cotação de 3,025% sobre o valor do Módulo 1 – Composição da Remuneração, conforme Anexo XII da IN 5/17 (Férias + Adicional = 9,075% + 3,025% = 12,10%)</t>
    </r>
  </si>
  <si>
    <r>
      <t xml:space="preserve">Multa do FGTS sobre o Aviso Prévio Trabalhado e sobre o Aviso Prévio Indenizado     </t>
    </r>
    <r>
      <rPr>
        <i/>
        <sz val="11"/>
        <color rgb="FFFF0000"/>
        <rFont val="Calibri"/>
        <family val="2"/>
        <scheme val="minor"/>
      </rPr>
      <t>Obrigatória a cotação de 4% sobre o valor do Módulo 1 – Composição da Remuneração, conforme Anexo XII da IN Seges nº 5/2017, considerada a alteração do art. 1º Lei 13.932/19, que exclui 10% da Contribuição Social</t>
    </r>
  </si>
  <si>
    <t>Submódulo 4.2 - Substituto na Intrajornada</t>
  </si>
  <si>
    <r>
      <t>Substituto na cobertura de Ausências Legais</t>
    </r>
    <r>
      <rPr>
        <i/>
        <sz val="11"/>
        <color rgb="FFFF0000"/>
        <rFont val="Calibri"/>
        <family val="2"/>
        <scheme val="minor"/>
      </rPr>
      <t xml:space="preserve"> (5,96/365 dias)*100 = 1,63%  [1,63%*(Módulo 1 + Submódulo 2.1 + Submódulo 2.2 + Submódulo 2.3 (exceto Transporte e Auxílio-alimentação) + Módulo 3)]</t>
    </r>
  </si>
  <si>
    <r>
      <t>SAT</t>
    </r>
    <r>
      <rPr>
        <i/>
        <sz val="11"/>
        <color rgb="FFFF0000"/>
        <rFont val="Calibri"/>
        <family val="2"/>
        <scheme val="minor"/>
      </rPr>
      <t xml:space="preserve"> SAT = RAT X FAP (Módulo1 + SubMódulo 2.1)*(Alíquota) </t>
    </r>
  </si>
  <si>
    <t>SAT (FAP X RAT)</t>
  </si>
  <si>
    <t>Utilizou-se para o cálculo do valor estimado o percentual previsto no Caderno Técnico de Limpeza Goiás 2019</t>
  </si>
  <si>
    <r>
      <t xml:space="preserve">Benefício Amparo Familiar </t>
    </r>
    <r>
      <rPr>
        <i/>
        <sz val="11"/>
        <color rgb="FFFF0000"/>
        <rFont val="Calibri"/>
        <family val="2"/>
        <scheme val="minor"/>
      </rPr>
      <t>Conforme CCT (vide memória de cálculo)</t>
    </r>
  </si>
  <si>
    <r>
      <t xml:space="preserve">Seguro de Vida </t>
    </r>
    <r>
      <rPr>
        <i/>
        <sz val="11"/>
        <color rgb="FFFF0000"/>
        <rFont val="Calibri"/>
        <family val="2"/>
        <scheme val="minor"/>
      </rPr>
      <t>Conforme CCT</t>
    </r>
    <r>
      <rPr>
        <sz val="1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(vide memória de cálculo)</t>
    </r>
  </si>
  <si>
    <r>
      <t xml:space="preserve">Adicional de periculosidade </t>
    </r>
    <r>
      <rPr>
        <i/>
        <sz val="11"/>
        <color rgb="FFFF0000"/>
        <rFont val="Calibri"/>
        <family val="2"/>
      </rPr>
      <t>(salário base*30%)</t>
    </r>
  </si>
  <si>
    <t>CCT 2020/2022 - NÚMERO DE REGISTRO NO MTE: GO000118/2020</t>
  </si>
  <si>
    <t xml:space="preserve"> GRTb-ANÁPOLIS e DRF-ANA</t>
  </si>
  <si>
    <t xml:space="preserve"> ARTb-Rio Verde e ARF-Rio Verde </t>
  </si>
  <si>
    <t xml:space="preserve">ARTb-Jataí e ARF-Jataí </t>
  </si>
  <si>
    <t xml:space="preserve"> ARF-Caldas Novas</t>
  </si>
  <si>
    <t xml:space="preserve">ARF-Catalão </t>
  </si>
  <si>
    <t xml:space="preserve">ARF-Itumbiara </t>
  </si>
  <si>
    <t xml:space="preserve">ARF-Goiás </t>
  </si>
  <si>
    <t>ARF-Ceres</t>
  </si>
  <si>
    <t>ARF-Uruaçu</t>
  </si>
  <si>
    <t>ARF-Formosa</t>
  </si>
  <si>
    <t>DRF-Anápolis</t>
  </si>
  <si>
    <t xml:space="preserve">GRA-GO/TO, CGU-GO, SPU-GO, SRTb-GO e DRF-GOIÂNIA </t>
  </si>
  <si>
    <t>SPU-GO e SRTb-GO</t>
  </si>
  <si>
    <t xml:space="preserve">DRF-ANA </t>
  </si>
  <si>
    <t xml:space="preserve">SRTb-GO </t>
  </si>
  <si>
    <t>DRF-Goiânia</t>
  </si>
  <si>
    <t>DIÁRIAS POR POSTO</t>
  </si>
  <si>
    <r>
      <t>Transporte</t>
    </r>
    <r>
      <rPr>
        <i/>
        <sz val="1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[(valor unitário da passagem*22*2)-(Sálário-base*6%)]    (vide memória de cálculo)</t>
    </r>
  </si>
  <si>
    <r>
      <t xml:space="preserve">Auxilio -Refeição/Alimentação </t>
    </r>
    <r>
      <rPr>
        <i/>
        <sz val="11"/>
        <color rgb="FFFF0000"/>
        <rFont val="Calibri"/>
        <family val="2"/>
        <scheme val="minor"/>
      </rPr>
      <t>[(valor unitário*22)-desconto]</t>
    </r>
    <r>
      <rPr>
        <sz val="1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(vide memória de cálculo)</t>
    </r>
  </si>
  <si>
    <r>
      <t xml:space="preserve">Auxilio -Refeição/Alimentação </t>
    </r>
    <r>
      <rPr>
        <i/>
        <sz val="11"/>
        <color rgb="FFFF0000"/>
        <rFont val="Calibri"/>
        <family val="2"/>
        <scheme val="minor"/>
      </rPr>
      <t>[(valor unitár</t>
    </r>
    <r>
      <rPr>
        <sz val="11"/>
        <color rgb="FFFF0000"/>
        <rFont val="Calibri"/>
        <family val="2"/>
        <scheme val="minor"/>
      </rPr>
      <t>io</t>
    </r>
    <r>
      <rPr>
        <i/>
        <sz val="11"/>
        <color rgb="FFFF0000"/>
        <rFont val="Calibri"/>
        <family val="2"/>
        <scheme val="minor"/>
      </rPr>
      <t>*22)-desconto]</t>
    </r>
    <r>
      <rPr>
        <sz val="1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(vide memória de cálculo)</t>
    </r>
  </si>
  <si>
    <t>Grupo I (Goiás)</t>
  </si>
  <si>
    <t xml:space="preserve">GRA-GO/TO, PFN-GO, CGU-GO, SPU-GO e DRF-GOIÂNIA </t>
  </si>
  <si>
    <t xml:space="preserve">GRA-GO/TO, SRTb-GO, SPU-GO e DRF-GOIÂNIA </t>
  </si>
  <si>
    <t>Porteiro</t>
  </si>
  <si>
    <r>
      <t>Transporte</t>
    </r>
    <r>
      <rPr>
        <i/>
        <sz val="1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[(valor unitário da passagem*15*2)-(Sálário-base*6%)]    (vide memória de cálculo)</t>
    </r>
  </si>
  <si>
    <r>
      <t xml:space="preserve">Auxilio -Refeição/Alimentação </t>
    </r>
    <r>
      <rPr>
        <i/>
        <sz val="11"/>
        <color rgb="FFFF0000"/>
        <rFont val="Calibri"/>
        <family val="2"/>
        <scheme val="minor"/>
      </rPr>
      <t>[(valor unitário*15)-desconto]</t>
    </r>
    <r>
      <rPr>
        <sz val="1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(vide memória de cálculo)</t>
    </r>
  </si>
  <si>
    <t xml:space="preserve"> Goiania-GO</t>
  </si>
  <si>
    <t xml:space="preserve"> Rio Verde/GO </t>
  </si>
  <si>
    <t xml:space="preserve"> Catalão/GO</t>
  </si>
  <si>
    <t>Valor Unitário (R$)</t>
  </si>
  <si>
    <t>PORTEIRO 12x36 diurno</t>
  </si>
  <si>
    <r>
      <t xml:space="preserve">Valor Mensal Estimado </t>
    </r>
    <r>
      <rPr>
        <sz val="11"/>
        <color theme="1"/>
        <rFont val="Calibri"/>
        <family val="2"/>
        <scheme val="minor"/>
      </rPr>
      <t>(Valor por empregado x nº total de profissionais)</t>
    </r>
  </si>
  <si>
    <t>TOTAL ESTIMADO GRUPO 1</t>
  </si>
  <si>
    <r>
      <t xml:space="preserve">VALOR GLOBAL ESTIMADO 30 MESES </t>
    </r>
    <r>
      <rPr>
        <sz val="11"/>
        <color theme="1"/>
        <rFont val="Calibri"/>
        <family val="2"/>
        <scheme val="minor"/>
      </rPr>
      <t>(valor total mensal x 30)</t>
    </r>
  </si>
  <si>
    <t>Salário base conforme CCT 2020/2021, Registro no MTE: GO000531/2020</t>
  </si>
  <si>
    <t>CCT 2020/2021 - NÚMERO DE REGISTRO NO TEM: GO000531/2020</t>
  </si>
  <si>
    <t>1º/06/2020</t>
  </si>
  <si>
    <t>Outro(s)</t>
  </si>
  <si>
    <r>
      <rPr>
        <b/>
        <sz val="12"/>
        <color theme="1"/>
        <rFont val="Times New Roman"/>
        <family val="1"/>
      </rPr>
      <t>BENEFÍCIO - SEGURO DE VIDA</t>
    </r>
    <r>
      <rPr>
        <sz val="12"/>
        <color theme="1"/>
        <rFont val="Times New Roman"/>
        <family val="1"/>
      </rPr>
      <t xml:space="preserve">
Cláusula Décima Sétima, parágrafo primeiro da CCT 2020/2022, Registro no MTE: GO000118/2020. Para motoristas, Cláusula Décima Segunda da CCT 2020/2021, Registro no MTE: GO000531/2020. </t>
    </r>
  </si>
  <si>
    <r>
      <rPr>
        <b/>
        <sz val="12"/>
        <color theme="1"/>
        <rFont val="Times New Roman"/>
        <family val="1"/>
      </rPr>
      <t>BENEFÍCIO - AMPARO FAMILIAR</t>
    </r>
    <r>
      <rPr>
        <sz val="12"/>
        <color theme="1"/>
        <rFont val="Times New Roman"/>
        <family val="1"/>
      </rPr>
      <t xml:space="preserve">
Cláusula Décima Oitava da CCT 2020/2022, Registro no MTE: GO000118/2020. Não há previsão na CCT de motoristas.</t>
    </r>
  </si>
  <si>
    <r>
      <t xml:space="preserve">VALE ALIMENTAÇÃO/REFEIÇÃO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</rPr>
      <t>Cláusula Décima Terceira da CCT 2020/2022, Registro no MTE: GO000118/2020. Para motoristas, cláusula Décima Terceira, parágrafo primeiro e parágrafo segundo, da CCT 2020/2021, Registro no MTE: GO000531/2020.</t>
    </r>
  </si>
  <si>
    <t>Valor estabelecido pela Cláusula Décima Terceira da CCT 2020/2021, Registro no MTE: GO000531/2020. (Item 9.7.2 do Termo de Referência)</t>
  </si>
  <si>
    <t>Quantidade de Motoristas</t>
  </si>
  <si>
    <t>Quantidade de Auxiliar de Manutenção Predial</t>
  </si>
  <si>
    <t>Quantidade de Carregador/Chapa</t>
  </si>
  <si>
    <t>Quantidade de Operador de empilhadeira</t>
  </si>
  <si>
    <t>QUANTIDADE MENSAL DE DIÁRIAS POR ÓRGÃO</t>
  </si>
  <si>
    <t>Operador de empilhadeira</t>
  </si>
  <si>
    <t>Qtdade.</t>
  </si>
  <si>
    <t>Valor unitário  mensal</t>
  </si>
  <si>
    <t>Valor total mensal</t>
  </si>
  <si>
    <t>0,5*</t>
  </si>
  <si>
    <t>GRTb/ANÁPOLIS</t>
  </si>
  <si>
    <t xml:space="preserve">Anápolis </t>
  </si>
  <si>
    <t>ARTb-RIO VERDE</t>
  </si>
  <si>
    <t xml:space="preserve">Rio Verde     </t>
  </si>
  <si>
    <t>ARTb-JATAÍ</t>
  </si>
  <si>
    <t xml:space="preserve">Jataí               </t>
  </si>
  <si>
    <t xml:space="preserve">ARF/CALDAS NOVAS </t>
  </si>
  <si>
    <t>Caldas Novas</t>
  </si>
  <si>
    <t xml:space="preserve">ARF/CATALÃO </t>
  </si>
  <si>
    <t>Catalão</t>
  </si>
  <si>
    <t xml:space="preserve">ARF/ITUMBIARA </t>
  </si>
  <si>
    <t>Itumbiara</t>
  </si>
  <si>
    <t xml:space="preserve">ARF/RIO VERDE </t>
  </si>
  <si>
    <t xml:space="preserve">ARF/JATAÍ </t>
  </si>
  <si>
    <t>Jataí</t>
  </si>
  <si>
    <t xml:space="preserve">ARF/GOIÁS </t>
  </si>
  <si>
    <t>Goiás</t>
  </si>
  <si>
    <t>ARF/CERES</t>
  </si>
  <si>
    <t>Ceres</t>
  </si>
  <si>
    <t>ARF/URUAÇU</t>
  </si>
  <si>
    <t>Uruaçu</t>
  </si>
  <si>
    <t>ARF/FORMOSA</t>
  </si>
  <si>
    <t>Formosa</t>
  </si>
  <si>
    <t>*Postos rateados entre as unidades</t>
  </si>
  <si>
    <t>ÓRGÃO</t>
  </si>
  <si>
    <r>
      <t xml:space="preserve">2021 </t>
    </r>
    <r>
      <rPr>
        <sz val="11"/>
        <color theme="1"/>
        <rFont val="Calibri"/>
        <family val="2"/>
        <scheme val="minor"/>
      </rPr>
      <t>(1º/01/2021 a 31/12/2021)</t>
    </r>
  </si>
  <si>
    <r>
      <t xml:space="preserve">2022 </t>
    </r>
    <r>
      <rPr>
        <sz val="11"/>
        <color theme="1"/>
        <rFont val="Calibri"/>
        <family val="2"/>
        <scheme val="minor"/>
      </rPr>
      <t>(1º/01/2022 a 31/12/2022)</t>
    </r>
  </si>
  <si>
    <r>
      <rPr>
        <b/>
        <sz val="11"/>
        <color theme="1"/>
        <rFont val="Calibri"/>
        <family val="2"/>
        <scheme val="minor"/>
      </rPr>
      <t xml:space="preserve">2023 </t>
    </r>
    <r>
      <rPr>
        <sz val="11"/>
        <color theme="1"/>
        <rFont val="Calibri"/>
        <family val="2"/>
        <scheme val="minor"/>
      </rPr>
      <t>(1º/01/2023 a 30/06/2023)</t>
    </r>
  </si>
  <si>
    <t>DRF-GO</t>
  </si>
  <si>
    <t>DIÁRIAS (30 meses)</t>
  </si>
  <si>
    <t>VALORES POR ÓRGÃO - POSTOS EM GOIÁS</t>
  </si>
  <si>
    <t>ITEM 1 - GRUPO 1 - GOIÁS</t>
  </si>
  <si>
    <t>Item  1 -Valor GLOBAL dos serviços (30 meses)</t>
  </si>
  <si>
    <t>ITEM 2 - GRUPO 1 - GOIÁS</t>
  </si>
  <si>
    <t xml:space="preserve">TOTAL SERVIÇOS (30 MESES) </t>
  </si>
  <si>
    <t>TOTAL 30 MESES (Serviços + diárias)</t>
  </si>
  <si>
    <t>TOTAL SERVIÇOS (MENSAL)</t>
  </si>
  <si>
    <t>Valor estimado anual</t>
  </si>
  <si>
    <t>Valor estimado unitário</t>
  </si>
  <si>
    <r>
      <rPr>
        <b/>
        <sz val="11"/>
        <color theme="1"/>
        <rFont val="Calibri"/>
        <family val="2"/>
        <scheme val="minor"/>
      </rPr>
      <t>VALOR TOTAL ANUAL</t>
    </r>
    <r>
      <rPr>
        <sz val="11"/>
        <color theme="1"/>
        <rFont val="Calibri"/>
        <family val="2"/>
        <scheme val="minor"/>
      </rPr>
      <t xml:space="preserve"> (valor total mensal x 12)</t>
    </r>
  </si>
  <si>
    <r>
      <rPr>
        <b/>
        <sz val="11"/>
        <color theme="1"/>
        <rFont val="Calibri"/>
        <family val="2"/>
        <scheme val="minor"/>
      </rPr>
      <t>VALOR GLOBAL 30 MESES</t>
    </r>
    <r>
      <rPr>
        <sz val="11"/>
        <color theme="1"/>
        <rFont val="Calibri"/>
        <family val="2"/>
        <scheme val="minor"/>
      </rPr>
      <t xml:space="preserve"> (valor total mensal x 30)</t>
    </r>
  </si>
  <si>
    <t>Item 2 - Valor GLOBAL das diárias (30 meses)</t>
  </si>
  <si>
    <r>
      <t xml:space="preserve">VALOR TOTAL ANUAL </t>
    </r>
    <r>
      <rPr>
        <sz val="11"/>
        <color theme="1"/>
        <rFont val="Calibri"/>
        <family val="2"/>
        <scheme val="minor"/>
      </rPr>
      <t>(valor total mensal x 12)</t>
    </r>
  </si>
  <si>
    <r>
      <t xml:space="preserve">Substituto na cobertura de Intervalo para repouso ou alimentação </t>
    </r>
    <r>
      <rPr>
        <i/>
        <sz val="11"/>
        <color rgb="FFFF0000"/>
        <rFont val="Calibri"/>
        <family val="2"/>
        <scheme val="minor"/>
      </rPr>
      <t>([Módulo 1/220)*50%*15]</t>
    </r>
  </si>
  <si>
    <t>Seguro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</si>
</sst>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[$-416]d\-mmm;@"/>
    <numFmt numFmtId="166" formatCode="_(&quot;R$ &quot;* #,##0.00_);_(&quot;R$ &quot;* \(#,##0.00\);_(&quot;R$ &quot;* \-??_);_(@_)"/>
    <numFmt numFmtId="167" formatCode="#,##0.00;[Red]#,##0.00"/>
    <numFmt numFmtId="168" formatCode="0.0%"/>
    <numFmt numFmtId="169" formatCode="_(* #,##0.00_);_(* \(#,##0.00\);_(* \-??_);_(@_)"/>
    <numFmt numFmtId="170" formatCode="#,##0.0"/>
    <numFmt numFmtId="171" formatCode="&quot;R$&quot;\ #,##0.00"/>
    <numFmt numFmtId="172" formatCode="#,##0.0000000"/>
    <numFmt numFmtId="173" formatCode="0.000%"/>
  </numFmts>
  <fonts count="3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b/>
      <i/>
      <sz val="11"/>
      <name val="Calibri"/>
      <family val="2"/>
    </font>
    <font>
      <i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.5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4" tint="0.39997558519241921"/>
        <bgColor indexed="26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rgb="FFFFFF00"/>
        <bgColor indexed="26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26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6" fillId="0" borderId="0" applyFill="0" applyBorder="0" applyAlignment="0" applyProtection="0"/>
  </cellStyleXfs>
  <cellXfs count="834">
    <xf numFmtId="0" fontId="0" fillId="0" borderId="0" xfId="0"/>
    <xf numFmtId="0" fontId="3" fillId="3" borderId="8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166" fontId="5" fillId="4" borderId="7" xfId="2" applyNumberFormat="1" applyFont="1" applyFill="1" applyBorder="1" applyAlignment="1" applyProtection="1">
      <alignment horizontal="left" vertical="center"/>
    </xf>
    <xf numFmtId="166" fontId="4" fillId="5" borderId="7" xfId="2" applyNumberFormat="1" applyFont="1" applyFill="1" applyBorder="1" applyAlignment="1" applyProtection="1">
      <alignment horizontal="left" vertical="center"/>
    </xf>
    <xf numFmtId="0" fontId="2" fillId="6" borderId="7" xfId="1" applyFont="1" applyFill="1" applyBorder="1" applyAlignment="1">
      <alignment horizontal="center" vertical="center"/>
    </xf>
    <xf numFmtId="10" fontId="2" fillId="6" borderId="7" xfId="3" applyNumberFormat="1" applyFont="1" applyFill="1" applyBorder="1" applyAlignment="1" applyProtection="1">
      <alignment horizontal="left" vertical="center"/>
    </xf>
    <xf numFmtId="10" fontId="3" fillId="6" borderId="7" xfId="3" applyNumberFormat="1" applyFont="1" applyFill="1" applyBorder="1" applyAlignment="1" applyProtection="1">
      <alignment horizontal="center" vertical="center"/>
    </xf>
    <xf numFmtId="164" fontId="3" fillId="3" borderId="7" xfId="2" applyFont="1" applyFill="1" applyBorder="1" applyAlignment="1" applyProtection="1">
      <alignment horizontal="left" vertical="center"/>
    </xf>
    <xf numFmtId="10" fontId="4" fillId="4" borderId="7" xfId="1" applyNumberFormat="1" applyFont="1" applyFill="1" applyBorder="1" applyAlignment="1">
      <alignment horizontal="center" vertical="center"/>
    </xf>
    <xf numFmtId="166" fontId="4" fillId="4" borderId="7" xfId="2" applyNumberFormat="1" applyFont="1" applyFill="1" applyBorder="1" applyAlignment="1" applyProtection="1">
      <alignment horizontal="left" vertical="center"/>
    </xf>
    <xf numFmtId="10" fontId="3" fillId="3" borderId="7" xfId="3" applyNumberFormat="1" applyFont="1" applyFill="1" applyBorder="1" applyAlignment="1" applyProtection="1">
      <alignment horizontal="center" vertical="center"/>
    </xf>
    <xf numFmtId="0" fontId="3" fillId="6" borderId="7" xfId="1" applyFont="1" applyFill="1" applyBorder="1" applyAlignment="1">
      <alignment horizontal="center" vertical="center"/>
    </xf>
    <xf numFmtId="10" fontId="2" fillId="6" borderId="7" xfId="3" applyNumberFormat="1" applyFont="1" applyFill="1" applyBorder="1" applyAlignment="1" applyProtection="1">
      <alignment horizontal="center" vertical="center"/>
    </xf>
    <xf numFmtId="164" fontId="2" fillId="6" borderId="7" xfId="2" applyFont="1" applyFill="1" applyBorder="1" applyAlignment="1" applyProtection="1">
      <alignment horizontal="left" vertical="center"/>
    </xf>
    <xf numFmtId="0" fontId="2" fillId="6" borderId="4" xfId="1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164" fontId="3" fillId="3" borderId="6" xfId="2" applyFont="1" applyFill="1" applyBorder="1" applyAlignment="1" applyProtection="1">
      <alignment horizontal="left" vertical="center"/>
    </xf>
    <xf numFmtId="0" fontId="2" fillId="6" borderId="3" xfId="1" applyFont="1" applyFill="1" applyBorder="1" applyAlignment="1">
      <alignment vertical="center"/>
    </xf>
    <xf numFmtId="0" fontId="2" fillId="6" borderId="4" xfId="1" applyFont="1" applyFill="1" applyBorder="1" applyAlignment="1">
      <alignment vertical="center"/>
    </xf>
    <xf numFmtId="0" fontId="2" fillId="6" borderId="5" xfId="1" applyFont="1" applyFill="1" applyBorder="1" applyAlignment="1">
      <alignment vertical="center"/>
    </xf>
    <xf numFmtId="10" fontId="3" fillId="3" borderId="7" xfId="3" applyNumberFormat="1" applyFont="1" applyFill="1" applyBorder="1" applyAlignment="1">
      <alignment horizontal="center" vertical="center"/>
    </xf>
    <xf numFmtId="164" fontId="3" fillId="3" borderId="7" xfId="5" applyFont="1" applyFill="1" applyBorder="1" applyAlignment="1">
      <alignment horizontal="left" vertical="center"/>
    </xf>
    <xf numFmtId="0" fontId="3" fillId="6" borderId="13" xfId="1" applyFont="1" applyFill="1" applyBorder="1" applyAlignment="1">
      <alignment horizontal="left" vertical="center"/>
    </xf>
    <xf numFmtId="0" fontId="3" fillId="6" borderId="0" xfId="1" applyFont="1" applyFill="1" applyAlignment="1">
      <alignment horizontal="left" vertical="center"/>
    </xf>
    <xf numFmtId="10" fontId="2" fillId="2" borderId="7" xfId="3" applyNumberFormat="1" applyFont="1" applyFill="1" applyBorder="1" applyAlignment="1" applyProtection="1">
      <alignment horizontal="left" vertical="center"/>
    </xf>
    <xf numFmtId="10" fontId="3" fillId="6" borderId="7" xfId="3" applyNumberFormat="1" applyFont="1" applyFill="1" applyBorder="1" applyAlignment="1">
      <alignment horizontal="center" vertical="center"/>
    </xf>
    <xf numFmtId="164" fontId="3" fillId="6" borderId="7" xfId="2" applyFont="1" applyFill="1" applyBorder="1" applyAlignment="1" applyProtection="1">
      <alignment horizontal="left" vertical="center"/>
    </xf>
    <xf numFmtId="0" fontId="2" fillId="6" borderId="14" xfId="1" applyFont="1" applyFill="1" applyBorder="1" applyAlignment="1">
      <alignment horizontal="center" vertical="center"/>
    </xf>
    <xf numFmtId="164" fontId="2" fillId="2" borderId="7" xfId="2" applyFont="1" applyFill="1" applyBorder="1" applyAlignment="1" applyProtection="1">
      <alignment horizontal="left" vertical="center"/>
    </xf>
    <xf numFmtId="0" fontId="3" fillId="6" borderId="4" xfId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/>
    </xf>
    <xf numFmtId="164" fontId="2" fillId="6" borderId="7" xfId="2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10" fontId="5" fillId="3" borderId="7" xfId="3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>
      <alignment horizontal="left" vertical="center"/>
    </xf>
    <xf numFmtId="164" fontId="5" fillId="3" borderId="7" xfId="2" applyFont="1" applyFill="1" applyBorder="1" applyAlignment="1" applyProtection="1">
      <alignment horizontal="left" vertical="center"/>
    </xf>
    <xf numFmtId="10" fontId="5" fillId="0" borderId="7" xfId="1" applyNumberFormat="1" applyFont="1" applyBorder="1" applyAlignment="1">
      <alignment horizontal="center" vertical="center"/>
    </xf>
    <xf numFmtId="10" fontId="2" fillId="6" borderId="7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164" fontId="2" fillId="3" borderId="7" xfId="2" applyFont="1" applyFill="1" applyBorder="1" applyAlignment="1" applyProtection="1">
      <alignment horizontal="left" vertical="center"/>
    </xf>
    <xf numFmtId="164" fontId="2" fillId="8" borderId="7" xfId="2" applyFont="1" applyFill="1" applyBorder="1" applyAlignment="1" applyProtection="1">
      <alignment horizontal="left" vertical="center"/>
    </xf>
    <xf numFmtId="0" fontId="3" fillId="3" borderId="1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4" fillId="3" borderId="7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164" fontId="5" fillId="3" borderId="7" xfId="2" applyFont="1" applyFill="1" applyBorder="1" applyAlignment="1" applyProtection="1">
      <alignment vertical="center"/>
    </xf>
    <xf numFmtId="10" fontId="3" fillId="7" borderId="7" xfId="3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167" fontId="11" fillId="0" borderId="7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67" fontId="11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67" fontId="11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67" fontId="11" fillId="0" borderId="31" xfId="0" applyNumberFormat="1" applyFont="1" applyBorder="1" applyAlignment="1">
      <alignment horizontal="center" vertical="center"/>
    </xf>
    <xf numFmtId="0" fontId="10" fillId="9" borderId="34" xfId="0" applyFont="1" applyFill="1" applyBorder="1" applyAlignment="1">
      <alignment horizontal="center" vertical="center"/>
    </xf>
    <xf numFmtId="0" fontId="10" fillId="9" borderId="35" xfId="0" applyFont="1" applyFill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167" fontId="11" fillId="0" borderId="37" xfId="0" applyNumberFormat="1" applyFont="1" applyBorder="1" applyAlignment="1">
      <alignment horizontal="center" vertical="center"/>
    </xf>
    <xf numFmtId="167" fontId="10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/>
    </xf>
    <xf numFmtId="167" fontId="10" fillId="0" borderId="29" xfId="0" applyNumberFormat="1" applyFont="1" applyBorder="1" applyAlignment="1">
      <alignment horizontal="center" vertical="center"/>
    </xf>
    <xf numFmtId="167" fontId="11" fillId="0" borderId="39" xfId="0" applyNumberFormat="1" applyFont="1" applyBorder="1" applyAlignment="1">
      <alignment horizontal="center" vertical="center"/>
    </xf>
    <xf numFmtId="167" fontId="10" fillId="0" borderId="31" xfId="0" applyNumberFormat="1" applyFont="1" applyBorder="1" applyAlignment="1">
      <alignment horizontal="center" vertical="center"/>
    </xf>
    <xf numFmtId="0" fontId="10" fillId="9" borderId="45" xfId="0" applyFont="1" applyFill="1" applyBorder="1" applyAlignment="1">
      <alignment horizontal="center" vertical="center"/>
    </xf>
    <xf numFmtId="0" fontId="10" fillId="9" borderId="46" xfId="0" applyFont="1" applyFill="1" applyBorder="1" applyAlignment="1">
      <alignment horizontal="center" vertical="center"/>
    </xf>
    <xf numFmtId="0" fontId="15" fillId="9" borderId="46" xfId="0" applyFont="1" applyFill="1" applyBorder="1" applyAlignment="1">
      <alignment horizontal="center" vertical="center" wrapText="1"/>
    </xf>
    <xf numFmtId="0" fontId="10" fillId="9" borderId="47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68" fontId="11" fillId="0" borderId="37" xfId="6" applyNumberFormat="1" applyFont="1" applyBorder="1" applyAlignment="1">
      <alignment horizontal="center" vertical="center"/>
    </xf>
    <xf numFmtId="168" fontId="11" fillId="0" borderId="7" xfId="6" applyNumberFormat="1" applyFont="1" applyBorder="1" applyAlignment="1">
      <alignment horizontal="center" vertical="center"/>
    </xf>
    <xf numFmtId="168" fontId="11" fillId="0" borderId="39" xfId="6" applyNumberFormat="1" applyFont="1" applyBorder="1" applyAlignment="1">
      <alignment horizontal="center" vertical="center"/>
    </xf>
    <xf numFmtId="167" fontId="10" fillId="0" borderId="43" xfId="0" applyNumberFormat="1" applyFont="1" applyBorder="1" applyAlignment="1">
      <alignment horizontal="center" vertical="center"/>
    </xf>
    <xf numFmtId="167" fontId="10" fillId="0" borderId="5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10" borderId="21" xfId="0" applyFont="1" applyFill="1" applyBorder="1" applyAlignment="1">
      <alignment horizontal="center" vertical="center"/>
    </xf>
    <xf numFmtId="169" fontId="13" fillId="10" borderId="21" xfId="7" applyFont="1" applyFill="1" applyBorder="1" applyAlignment="1" applyProtection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37" xfId="7" applyNumberFormat="1" applyFont="1" applyFill="1" applyBorder="1" applyAlignment="1" applyProtection="1">
      <alignment horizontal="center" vertical="center" wrapText="1"/>
    </xf>
    <xf numFmtId="4" fontId="17" fillId="0" borderId="27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3" fontId="11" fillId="0" borderId="7" xfId="7" applyNumberFormat="1" applyFont="1" applyFill="1" applyBorder="1" applyAlignment="1" applyProtection="1">
      <alignment horizontal="center" vertical="center" wrapText="1"/>
    </xf>
    <xf numFmtId="4" fontId="17" fillId="0" borderId="2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 wrapText="1"/>
    </xf>
    <xf numFmtId="3" fontId="11" fillId="0" borderId="39" xfId="7" applyNumberFormat="1" applyFont="1" applyFill="1" applyBorder="1" applyAlignment="1" applyProtection="1">
      <alignment horizontal="center" vertical="center" wrapText="1"/>
    </xf>
    <xf numFmtId="4" fontId="17" fillId="0" borderId="31" xfId="0" applyNumberFormat="1" applyFont="1" applyBorder="1" applyAlignment="1">
      <alignment horizontal="center" vertical="center" wrapText="1"/>
    </xf>
    <xf numFmtId="4" fontId="10" fillId="11" borderId="22" xfId="0" applyNumberFormat="1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/>
    </xf>
    <xf numFmtId="4" fontId="11" fillId="6" borderId="37" xfId="0" applyNumberFormat="1" applyFont="1" applyFill="1" applyBorder="1" applyAlignment="1">
      <alignment horizontal="center" vertical="center"/>
    </xf>
    <xf numFmtId="4" fontId="11" fillId="6" borderId="27" xfId="0" applyNumberFormat="1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4" fontId="11" fillId="6" borderId="7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3" fontId="11" fillId="0" borderId="7" xfId="7" applyNumberFormat="1" applyFont="1" applyFill="1" applyBorder="1" applyAlignment="1" applyProtection="1">
      <alignment horizontal="center" vertical="center"/>
    </xf>
    <xf numFmtId="0" fontId="11" fillId="6" borderId="30" xfId="0" applyFont="1" applyFill="1" applyBorder="1" applyAlignment="1">
      <alignment horizontal="left" vertical="center" wrapText="1"/>
    </xf>
    <xf numFmtId="3" fontId="11" fillId="0" borderId="39" xfId="7" applyNumberFormat="1" applyFont="1" applyFill="1" applyBorder="1" applyAlignment="1" applyProtection="1">
      <alignment horizontal="center" vertical="center"/>
    </xf>
    <xf numFmtId="4" fontId="11" fillId="6" borderId="39" xfId="0" applyNumberFormat="1" applyFont="1" applyFill="1" applyBorder="1" applyAlignment="1">
      <alignment horizontal="center" vertical="center"/>
    </xf>
    <xf numFmtId="4" fontId="11" fillId="6" borderId="31" xfId="0" applyNumberFormat="1" applyFont="1" applyFill="1" applyBorder="1" applyAlignment="1">
      <alignment horizontal="center" vertical="center"/>
    </xf>
    <xf numFmtId="4" fontId="13" fillId="11" borderId="22" xfId="0" applyNumberFormat="1" applyFont="1" applyFill="1" applyBorder="1" applyAlignment="1">
      <alignment horizontal="center" vertical="center"/>
    </xf>
    <xf numFmtId="170" fontId="11" fillId="0" borderId="39" xfId="7" applyNumberFormat="1" applyFont="1" applyFill="1" applyBorder="1" applyAlignment="1" applyProtection="1">
      <alignment horizontal="center" vertical="center"/>
    </xf>
    <xf numFmtId="0" fontId="11" fillId="0" borderId="57" xfId="0" applyFont="1" applyBorder="1" applyAlignment="1">
      <alignment horizontal="left" vertical="center" wrapText="1"/>
    </xf>
    <xf numFmtId="0" fontId="11" fillId="6" borderId="38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4" fontId="10" fillId="11" borderId="20" xfId="0" applyNumberFormat="1" applyFont="1" applyFill="1" applyBorder="1" applyAlignment="1">
      <alignment horizontal="center" vertical="center"/>
    </xf>
    <xf numFmtId="3" fontId="11" fillId="0" borderId="37" xfId="7" applyNumberFormat="1" applyFont="1" applyFill="1" applyBorder="1" applyAlignment="1" applyProtection="1">
      <alignment horizontal="center" vertical="center"/>
    </xf>
    <xf numFmtId="3" fontId="11" fillId="0" borderId="38" xfId="7" applyNumberFormat="1" applyFont="1" applyFill="1" applyBorder="1" applyAlignment="1" applyProtection="1">
      <alignment horizontal="center" vertical="center"/>
    </xf>
    <xf numFmtId="170" fontId="11" fillId="6" borderId="7" xfId="7" applyNumberFormat="1" applyFont="1" applyFill="1" applyBorder="1" applyAlignment="1" applyProtection="1">
      <alignment horizontal="center" vertical="center"/>
    </xf>
    <xf numFmtId="4" fontId="13" fillId="11" borderId="20" xfId="0" applyNumberFormat="1" applyFont="1" applyFill="1" applyBorder="1" applyAlignment="1">
      <alignment horizontal="center" vertical="center"/>
    </xf>
    <xf numFmtId="3" fontId="11" fillId="6" borderId="39" xfId="7" applyNumberFormat="1" applyFont="1" applyFill="1" applyBorder="1" applyAlignment="1" applyProtection="1">
      <alignment horizontal="center" vertical="center"/>
    </xf>
    <xf numFmtId="170" fontId="11" fillId="0" borderId="7" xfId="7" applyNumberFormat="1" applyFont="1" applyFill="1" applyBorder="1" applyAlignment="1" applyProtection="1">
      <alignment horizontal="center" vertical="center"/>
    </xf>
    <xf numFmtId="4" fontId="13" fillId="12" borderId="21" xfId="0" applyNumberFormat="1" applyFont="1" applyFill="1" applyBorder="1" applyAlignment="1">
      <alignment horizontal="center" vertical="center"/>
    </xf>
    <xf numFmtId="169" fontId="11" fillId="0" borderId="0" xfId="7" applyFont="1" applyFill="1" applyBorder="1" applyAlignment="1" applyProtection="1">
      <alignment horizontal="center" vertical="center"/>
    </xf>
    <xf numFmtId="169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10" borderId="45" xfId="0" applyFont="1" applyFill="1" applyBorder="1" applyAlignment="1">
      <alignment horizontal="center" vertical="center"/>
    </xf>
    <xf numFmtId="0" fontId="13" fillId="10" borderId="46" xfId="0" applyFont="1" applyFill="1" applyBorder="1" applyAlignment="1">
      <alignment horizontal="center" vertical="center"/>
    </xf>
    <xf numFmtId="0" fontId="13" fillId="10" borderId="47" xfId="0" applyFont="1" applyFill="1" applyBorder="1" applyAlignment="1">
      <alignment horizontal="center" vertical="center"/>
    </xf>
    <xf numFmtId="4" fontId="11" fillId="0" borderId="37" xfId="7" applyNumberFormat="1" applyFont="1" applyFill="1" applyBorder="1" applyAlignment="1" applyProtection="1">
      <alignment horizontal="center" vertical="center"/>
    </xf>
    <xf numFmtId="4" fontId="13" fillId="0" borderId="27" xfId="7" applyNumberFormat="1" applyFont="1" applyFill="1" applyBorder="1" applyAlignment="1" applyProtection="1">
      <alignment horizontal="center" vertical="center"/>
    </xf>
    <xf numFmtId="4" fontId="11" fillId="0" borderId="7" xfId="7" applyNumberFormat="1" applyFont="1" applyFill="1" applyBorder="1" applyAlignment="1" applyProtection="1">
      <alignment horizontal="center" vertical="center"/>
    </xf>
    <xf numFmtId="4" fontId="13" fillId="0" borderId="29" xfId="7" applyNumberFormat="1" applyFont="1" applyFill="1" applyBorder="1" applyAlignment="1" applyProtection="1">
      <alignment horizontal="center" vertical="center"/>
    </xf>
    <xf numFmtId="4" fontId="11" fillId="0" borderId="39" xfId="7" applyNumberFormat="1" applyFont="1" applyFill="1" applyBorder="1" applyAlignment="1" applyProtection="1">
      <alignment horizontal="center" vertical="center"/>
    </xf>
    <xf numFmtId="4" fontId="13" fillId="0" borderId="31" xfId="7" applyNumberFormat="1" applyFont="1" applyFill="1" applyBorder="1" applyAlignment="1" applyProtection="1">
      <alignment horizontal="center" vertical="center"/>
    </xf>
    <xf numFmtId="169" fontId="18" fillId="10" borderId="21" xfId="7" applyFont="1" applyFill="1" applyBorder="1" applyAlignment="1" applyProtection="1">
      <alignment horizontal="center" vertical="center" wrapText="1"/>
    </xf>
    <xf numFmtId="0" fontId="11" fillId="0" borderId="45" xfId="0" applyFont="1" applyBorder="1" applyAlignment="1">
      <alignment horizontal="left" vertical="center" wrapText="1"/>
    </xf>
    <xf numFmtId="3" fontId="11" fillId="0" borderId="46" xfId="7" applyNumberFormat="1" applyFont="1" applyFill="1" applyBorder="1" applyAlignment="1" applyProtection="1">
      <alignment horizontal="center" vertical="center" wrapText="1"/>
    </xf>
    <xf numFmtId="4" fontId="11" fillId="0" borderId="46" xfId="7" applyNumberFormat="1" applyFont="1" applyFill="1" applyBorder="1" applyAlignment="1" applyProtection="1">
      <alignment horizontal="center" vertical="center" wrapText="1"/>
    </xf>
    <xf numFmtId="4" fontId="11" fillId="0" borderId="47" xfId="7" applyNumberFormat="1" applyFont="1" applyFill="1" applyBorder="1" applyAlignment="1" applyProtection="1">
      <alignment horizontal="center" vertical="center" wrapText="1"/>
    </xf>
    <xf numFmtId="4" fontId="13" fillId="11" borderId="20" xfId="0" applyNumberFormat="1" applyFont="1" applyFill="1" applyBorder="1" applyAlignment="1">
      <alignment horizontal="center" vertical="center" wrapText="1"/>
    </xf>
    <xf numFmtId="4" fontId="11" fillId="0" borderId="39" xfId="7" applyNumberFormat="1" applyFont="1" applyFill="1" applyBorder="1" applyAlignment="1" applyProtection="1">
      <alignment horizontal="center" vertical="center" wrapText="1"/>
    </xf>
    <xf numFmtId="4" fontId="11" fillId="0" borderId="31" xfId="7" applyNumberFormat="1" applyFont="1" applyFill="1" applyBorder="1" applyAlignment="1" applyProtection="1">
      <alignment horizontal="center" vertical="center" wrapText="1"/>
    </xf>
    <xf numFmtId="169" fontId="11" fillId="6" borderId="0" xfId="0" applyNumberFormat="1" applyFont="1" applyFill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3" fontId="11" fillId="0" borderId="41" xfId="7" applyNumberFormat="1" applyFont="1" applyFill="1" applyBorder="1" applyAlignment="1" applyProtection="1">
      <alignment horizontal="center" vertical="center" wrapText="1"/>
    </xf>
    <xf numFmtId="4" fontId="11" fillId="0" borderId="41" xfId="7" applyNumberFormat="1" applyFont="1" applyFill="1" applyBorder="1" applyAlignment="1" applyProtection="1">
      <alignment horizontal="center" vertical="center" wrapText="1"/>
    </xf>
    <xf numFmtId="4" fontId="11" fillId="0" borderId="18" xfId="7" applyNumberFormat="1" applyFont="1" applyFill="1" applyBorder="1" applyAlignment="1" applyProtection="1">
      <alignment horizontal="center" vertical="center" wrapText="1"/>
    </xf>
    <xf numFmtId="0" fontId="13" fillId="13" borderId="58" xfId="0" applyFont="1" applyFill="1" applyBorder="1" applyAlignment="1">
      <alignment horizontal="center" vertical="center"/>
    </xf>
    <xf numFmtId="0" fontId="13" fillId="13" borderId="44" xfId="0" applyFont="1" applyFill="1" applyBorder="1" applyAlignment="1">
      <alignment horizontal="center" vertical="center" wrapText="1"/>
    </xf>
    <xf numFmtId="0" fontId="13" fillId="13" borderId="59" xfId="0" applyFont="1" applyFill="1" applyBorder="1" applyAlignment="1">
      <alignment horizontal="center" vertical="center" wrapText="1"/>
    </xf>
    <xf numFmtId="0" fontId="13" fillId="13" borderId="21" xfId="0" applyFont="1" applyFill="1" applyBorder="1" applyAlignment="1">
      <alignment horizontal="center" vertical="center"/>
    </xf>
    <xf numFmtId="4" fontId="17" fillId="0" borderId="37" xfId="0" applyNumberFormat="1" applyFont="1" applyBorder="1" applyAlignment="1">
      <alignment horizontal="center" vertical="center"/>
    </xf>
    <xf numFmtId="2" fontId="20" fillId="14" borderId="37" xfId="7" applyNumberFormat="1" applyFont="1" applyFill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2" fontId="20" fillId="14" borderId="7" xfId="7" applyNumberFormat="1" applyFont="1" applyFill="1" applyBorder="1" applyAlignment="1">
      <alignment horizontal="center" vertical="center"/>
    </xf>
    <xf numFmtId="2" fontId="20" fillId="15" borderId="7" xfId="7" applyNumberFormat="1" applyFont="1" applyFill="1" applyBorder="1" applyAlignment="1">
      <alignment horizontal="center" vertical="center"/>
    </xf>
    <xf numFmtId="4" fontId="13" fillId="0" borderId="29" xfId="0" applyNumberFormat="1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2" fontId="20" fillId="14" borderId="39" xfId="7" applyNumberFormat="1" applyFont="1" applyFill="1" applyBorder="1" applyAlignment="1">
      <alignment horizontal="center" vertical="center"/>
    </xf>
    <xf numFmtId="2" fontId="20" fillId="15" borderId="39" xfId="7" applyNumberFormat="1" applyFont="1" applyFill="1" applyBorder="1" applyAlignment="1">
      <alignment horizontal="center" vertical="center"/>
    </xf>
    <xf numFmtId="4" fontId="13" fillId="0" borderId="3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0" fontId="17" fillId="0" borderId="4" xfId="6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10" fontId="4" fillId="3" borderId="7" xfId="3" applyNumberFormat="1" applyFont="1" applyFill="1" applyBorder="1" applyAlignment="1" applyProtection="1">
      <alignment horizontal="center" vertical="center"/>
    </xf>
    <xf numFmtId="164" fontId="4" fillId="3" borderId="7" xfId="2" applyFont="1" applyFill="1" applyBorder="1" applyAlignment="1" applyProtection="1">
      <alignment horizontal="left" vertical="center"/>
    </xf>
    <xf numFmtId="0" fontId="0" fillId="0" borderId="0" xfId="0" applyAlignment="1">
      <alignment horizontal="center" vertical="center" wrapText="1"/>
    </xf>
    <xf numFmtId="171" fontId="3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19" borderId="7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3" fontId="0" fillId="6" borderId="7" xfId="0" applyNumberFormat="1" applyFill="1" applyBorder="1" applyAlignment="1">
      <alignment horizontal="center" vertical="center" wrapText="1"/>
    </xf>
    <xf numFmtId="3" fontId="0" fillId="6" borderId="14" xfId="0" applyNumberForma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" fillId="6" borderId="7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 wrapText="1"/>
    </xf>
    <xf numFmtId="10" fontId="11" fillId="0" borderId="14" xfId="0" applyNumberFormat="1" applyFont="1" applyBorder="1" applyAlignment="1">
      <alignment horizontal="center" vertical="center"/>
    </xf>
    <xf numFmtId="172" fontId="0" fillId="0" borderId="0" xfId="0" applyNumberFormat="1"/>
    <xf numFmtId="173" fontId="3" fillId="6" borderId="7" xfId="3" applyNumberFormat="1" applyFont="1" applyFill="1" applyBorder="1" applyAlignment="1" applyProtection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9" fontId="28" fillId="0" borderId="0" xfId="0" applyNumberFormat="1" applyFont="1"/>
    <xf numFmtId="0" fontId="28" fillId="0" borderId="0" xfId="0" applyFont="1"/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10" fontId="5" fillId="6" borderId="7" xfId="3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43" fontId="0" fillId="0" borderId="0" xfId="0" applyNumberFormat="1" applyBorder="1"/>
    <xf numFmtId="43" fontId="22" fillId="20" borderId="7" xfId="0" applyNumberFormat="1" applyFont="1" applyFill="1" applyBorder="1"/>
    <xf numFmtId="0" fontId="22" fillId="6" borderId="0" xfId="0" applyFont="1" applyFill="1" applyBorder="1" applyAlignment="1">
      <alignment horizontal="center"/>
    </xf>
    <xf numFmtId="43" fontId="22" fillId="6" borderId="0" xfId="0" applyNumberFormat="1" applyFont="1" applyFill="1" applyBorder="1"/>
    <xf numFmtId="0" fontId="2" fillId="6" borderId="0" xfId="0" applyFont="1" applyFill="1" applyBorder="1" applyAlignment="1">
      <alignment horizontal="center"/>
    </xf>
    <xf numFmtId="43" fontId="2" fillId="6" borderId="0" xfId="0" applyNumberFormat="1" applyFont="1" applyFill="1" applyBorder="1"/>
    <xf numFmtId="0" fontId="28" fillId="0" borderId="1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0" fillId="0" borderId="28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3" fontId="0" fillId="0" borderId="37" xfId="0" applyNumberFormat="1" applyFon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6" borderId="37" xfId="0" applyNumberFormat="1" applyFont="1" applyFill="1" applyBorder="1" applyAlignment="1">
      <alignment horizontal="center" vertical="center" wrapText="1"/>
    </xf>
    <xf numFmtId="4" fontId="0" fillId="6" borderId="7" xfId="0" applyNumberFormat="1" applyFont="1" applyFill="1" applyBorder="1" applyAlignment="1">
      <alignment horizontal="center" vertical="center" wrapText="1"/>
    </xf>
    <xf numFmtId="0" fontId="0" fillId="1" borderId="7" xfId="0" applyFill="1" applyBorder="1" applyAlignment="1">
      <alignment horizontal="center" vertical="center" wrapText="1"/>
    </xf>
    <xf numFmtId="0" fontId="22" fillId="21" borderId="38" xfId="0" applyFont="1" applyFill="1" applyBorder="1" applyAlignment="1">
      <alignment horizontal="center" vertical="center" wrapText="1"/>
    </xf>
    <xf numFmtId="0" fontId="22" fillId="21" borderId="15" xfId="0" applyFont="1" applyFill="1" applyBorder="1" applyAlignment="1">
      <alignment horizontal="center" vertical="center" wrapText="1"/>
    </xf>
    <xf numFmtId="0" fontId="22" fillId="21" borderId="11" xfId="0" applyFont="1" applyFill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22" fillId="22" borderId="39" xfId="0" applyFont="1" applyFill="1" applyBorder="1" applyAlignment="1">
      <alignment horizontal="center"/>
    </xf>
    <xf numFmtId="0" fontId="0" fillId="1" borderId="39" xfId="0" applyFill="1" applyBorder="1"/>
    <xf numFmtId="4" fontId="0" fillId="0" borderId="31" xfId="0" applyNumberFormat="1" applyBorder="1" applyAlignment="1">
      <alignment horizontal="center" vertical="center" wrapText="1"/>
    </xf>
    <xf numFmtId="3" fontId="22" fillId="22" borderId="39" xfId="0" applyNumberFormat="1" applyFont="1" applyFill="1" applyBorder="1" applyAlignment="1">
      <alignment horizontal="center"/>
    </xf>
    <xf numFmtId="3" fontId="0" fillId="1" borderId="7" xfId="0" applyNumberFormat="1" applyFont="1" applyFill="1" applyBorder="1" applyAlignment="1">
      <alignment horizontal="center" vertical="center" wrapText="1"/>
    </xf>
    <xf numFmtId="3" fontId="0" fillId="1" borderId="39" xfId="0" applyNumberFormat="1" applyFont="1" applyFill="1" applyBorder="1"/>
    <xf numFmtId="0" fontId="25" fillId="6" borderId="0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top" wrapText="1"/>
    </xf>
    <xf numFmtId="0" fontId="26" fillId="6" borderId="0" xfId="0" applyFont="1" applyFill="1" applyBorder="1" applyAlignment="1">
      <alignment horizontal="center" vertical="center" wrapText="1"/>
    </xf>
    <xf numFmtId="171" fontId="23" fillId="6" borderId="0" xfId="0" applyNumberFormat="1" applyFont="1" applyFill="1" applyBorder="1" applyAlignment="1">
      <alignment horizontal="center" vertical="top" wrapText="1"/>
    </xf>
    <xf numFmtId="0" fontId="25" fillId="6" borderId="0" xfId="0" applyFont="1" applyFill="1" applyBorder="1" applyAlignment="1">
      <alignment vertical="top" wrapText="1"/>
    </xf>
    <xf numFmtId="0" fontId="22" fillId="0" borderId="0" xfId="0" applyFont="1"/>
    <xf numFmtId="0" fontId="3" fillId="3" borderId="7" xfId="1" applyFont="1" applyFill="1" applyBorder="1" applyAlignment="1">
      <alignment horizontal="center" vertical="center"/>
    </xf>
    <xf numFmtId="0" fontId="3" fillId="0" borderId="0" xfId="0" applyFont="1"/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0" fillId="6" borderId="28" xfId="0" applyFill="1" applyBorder="1" applyAlignment="1">
      <alignment horizontal="center" vertical="center" wrapText="1"/>
    </xf>
    <xf numFmtId="0" fontId="0" fillId="1" borderId="4" xfId="0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/>
    </xf>
    <xf numFmtId="0" fontId="17" fillId="0" borderId="61" xfId="0" applyFont="1" applyBorder="1" applyAlignment="1">
      <alignment horizontal="center" vertical="center"/>
    </xf>
    <xf numFmtId="10" fontId="17" fillId="0" borderId="1" xfId="6" applyNumberFormat="1" applyFont="1" applyBorder="1" applyAlignment="1">
      <alignment horizontal="center" vertical="center"/>
    </xf>
    <xf numFmtId="0" fontId="22" fillId="8" borderId="17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0" fillId="1" borderId="14" xfId="0" applyFill="1" applyBorder="1" applyAlignment="1">
      <alignment horizontal="center" vertical="center" wrapText="1"/>
    </xf>
    <xf numFmtId="0" fontId="0" fillId="1" borderId="1" xfId="0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170" fontId="0" fillId="6" borderId="7" xfId="0" applyNumberForma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horizontal="center" vertical="center" wrapText="1"/>
    </xf>
    <xf numFmtId="3" fontId="11" fillId="0" borderId="38" xfId="7" applyNumberFormat="1" applyFont="1" applyFill="1" applyBorder="1" applyAlignment="1" applyProtection="1">
      <alignment horizontal="center" vertical="center" wrapText="1"/>
    </xf>
    <xf numFmtId="4" fontId="11" fillId="6" borderId="38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0" fontId="17" fillId="0" borderId="7" xfId="6" applyNumberFormat="1" applyFont="1" applyBorder="1" applyAlignment="1">
      <alignment horizontal="center" vertical="center"/>
    </xf>
    <xf numFmtId="43" fontId="0" fillId="0" borderId="0" xfId="0" applyNumberFormat="1"/>
    <xf numFmtId="164" fontId="3" fillId="6" borderId="7" xfId="5" applyFont="1" applyFill="1" applyBorder="1" applyAlignment="1">
      <alignment horizontal="left" vertical="center"/>
    </xf>
    <xf numFmtId="0" fontId="0" fillId="0" borderId="0" xfId="0" applyBorder="1"/>
    <xf numFmtId="0" fontId="28" fillId="0" borderId="0" xfId="0" applyFont="1" applyBorder="1"/>
    <xf numFmtId="0" fontId="28" fillId="0" borderId="0" xfId="0" applyFont="1" applyBorder="1" applyAlignment="1"/>
    <xf numFmtId="12" fontId="0" fillId="0" borderId="0" xfId="0" applyNumberFormat="1" applyBorder="1" applyAlignment="1">
      <alignment horizontal="left"/>
    </xf>
    <xf numFmtId="10" fontId="0" fillId="0" borderId="0" xfId="0" applyNumberFormat="1" applyBorder="1"/>
    <xf numFmtId="9" fontId="0" fillId="0" borderId="0" xfId="0" applyNumberFormat="1" applyBorder="1"/>
    <xf numFmtId="173" fontId="22" fillId="0" borderId="0" xfId="0" applyNumberFormat="1" applyFont="1" applyBorder="1"/>
    <xf numFmtId="1" fontId="0" fillId="6" borderId="7" xfId="0" applyNumberFormat="1" applyFill="1" applyBorder="1" applyAlignment="1">
      <alignment horizontal="center"/>
    </xf>
    <xf numFmtId="0" fontId="3" fillId="6" borderId="4" xfId="1" applyFont="1" applyFill="1" applyBorder="1" applyAlignment="1">
      <alignment horizontal="left" vertical="center" wrapText="1"/>
    </xf>
    <xf numFmtId="0" fontId="3" fillId="6" borderId="5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3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vertical="center"/>
    </xf>
    <xf numFmtId="0" fontId="3" fillId="6" borderId="7" xfId="1" applyFont="1" applyFill="1" applyBorder="1" applyAlignment="1">
      <alignment vertical="center" wrapText="1"/>
    </xf>
    <xf numFmtId="0" fontId="0" fillId="6" borderId="0" xfId="0" applyFill="1"/>
    <xf numFmtId="164" fontId="2" fillId="2" borderId="6" xfId="2" applyFont="1" applyFill="1" applyBorder="1" applyAlignment="1" applyProtection="1">
      <alignment horizontal="left" vertical="center"/>
    </xf>
    <xf numFmtId="164" fontId="3" fillId="2" borderId="7" xfId="5" applyFont="1" applyFill="1" applyBorder="1" applyAlignment="1">
      <alignment horizontal="left" vertical="center"/>
    </xf>
    <xf numFmtId="10" fontId="2" fillId="2" borderId="7" xfId="1" applyNumberFormat="1" applyFont="1" applyFill="1" applyBorder="1" applyAlignment="1">
      <alignment horizontal="center" vertical="center"/>
    </xf>
    <xf numFmtId="164" fontId="4" fillId="2" borderId="7" xfId="2" applyFont="1" applyFill="1" applyBorder="1" applyAlignment="1" applyProtection="1">
      <alignment horizontal="left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left" vertical="center"/>
    </xf>
    <xf numFmtId="0" fontId="3" fillId="6" borderId="5" xfId="1" applyFont="1" applyFill="1" applyBorder="1" applyAlignment="1">
      <alignment horizontal="left" vertical="center"/>
    </xf>
    <xf numFmtId="0" fontId="3" fillId="6" borderId="6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left" vertical="center" wrapText="1"/>
    </xf>
    <xf numFmtId="0" fontId="3" fillId="6" borderId="5" xfId="1" applyFont="1" applyFill="1" applyBorder="1" applyAlignment="1">
      <alignment horizontal="left" vertical="center" wrapText="1"/>
    </xf>
    <xf numFmtId="0" fontId="3" fillId="6" borderId="5" xfId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3" fillId="6" borderId="7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left" vertical="center" wrapText="1"/>
    </xf>
    <xf numFmtId="0" fontId="3" fillId="6" borderId="5" xfId="1" applyFont="1" applyFill="1" applyBorder="1" applyAlignment="1">
      <alignment horizontal="left" vertical="center"/>
    </xf>
    <xf numFmtId="0" fontId="3" fillId="6" borderId="6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3" fillId="6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left" vertical="center" wrapText="1"/>
    </xf>
    <xf numFmtId="0" fontId="3" fillId="6" borderId="5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center" vertical="top"/>
    </xf>
    <xf numFmtId="164" fontId="3" fillId="7" borderId="6" xfId="2" applyFont="1" applyFill="1" applyBorder="1" applyAlignment="1" applyProtection="1">
      <alignment horizontal="left" vertical="center"/>
    </xf>
    <xf numFmtId="10" fontId="5" fillId="7" borderId="7" xfId="3" applyNumberFormat="1" applyFont="1" applyFill="1" applyBorder="1" applyAlignment="1" applyProtection="1">
      <alignment horizontal="center" vertical="center"/>
    </xf>
    <xf numFmtId="0" fontId="5" fillId="7" borderId="7" xfId="1" applyFont="1" applyFill="1" applyBorder="1" applyAlignment="1">
      <alignment horizontal="center" vertical="center"/>
    </xf>
    <xf numFmtId="164" fontId="3" fillId="7" borderId="7" xfId="2" applyFont="1" applyFill="1" applyBorder="1" applyAlignment="1" applyProtection="1">
      <alignment horizontal="left" vertical="center"/>
    </xf>
    <xf numFmtId="166" fontId="5" fillId="16" borderId="7" xfId="2" applyNumberFormat="1" applyFont="1" applyFill="1" applyBorder="1" applyAlignment="1" applyProtection="1">
      <alignment horizontal="left" vertical="center"/>
    </xf>
    <xf numFmtId="3" fontId="5" fillId="7" borderId="7" xfId="1" applyNumberFormat="1" applyFont="1" applyFill="1" applyBorder="1" applyAlignment="1">
      <alignment horizontal="center" vertical="center"/>
    </xf>
    <xf numFmtId="10" fontId="5" fillId="7" borderId="7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left" vertical="center"/>
    </xf>
    <xf numFmtId="0" fontId="3" fillId="6" borderId="5" xfId="1" applyFont="1" applyFill="1" applyBorder="1" applyAlignment="1">
      <alignment horizontal="left" vertical="center"/>
    </xf>
    <xf numFmtId="0" fontId="3" fillId="6" borderId="6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left" vertical="center" wrapText="1"/>
    </xf>
    <xf numFmtId="0" fontId="3" fillId="6" borderId="5" xfId="1" applyFont="1" applyFill="1" applyBorder="1" applyAlignment="1">
      <alignment horizontal="left" vertical="center" wrapText="1"/>
    </xf>
    <xf numFmtId="0" fontId="2" fillId="6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33" fillId="0" borderId="0" xfId="0" applyFont="1"/>
    <xf numFmtId="0" fontId="0" fillId="0" borderId="61" xfId="0" applyBorder="1"/>
    <xf numFmtId="0" fontId="13" fillId="6" borderId="0" xfId="0" applyFont="1" applyFill="1" applyBorder="1" applyAlignment="1">
      <alignment vertical="center" wrapText="1"/>
    </xf>
    <xf numFmtId="171" fontId="22" fillId="0" borderId="29" xfId="0" applyNumberFormat="1" applyFont="1" applyBorder="1" applyAlignment="1">
      <alignment horizontal="center" vertical="center" wrapText="1"/>
    </xf>
    <xf numFmtId="171" fontId="29" fillId="17" borderId="31" xfId="0" applyNumberFormat="1" applyFont="1" applyFill="1" applyBorder="1" applyAlignment="1">
      <alignment horizontal="center" vertical="center" wrapText="1"/>
    </xf>
    <xf numFmtId="171" fontId="3" fillId="0" borderId="29" xfId="0" applyNumberFormat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left" vertical="center" wrapText="1"/>
    </xf>
    <xf numFmtId="0" fontId="3" fillId="6" borderId="5" xfId="1" applyFont="1" applyFill="1" applyBorder="1" applyAlignment="1">
      <alignment horizontal="left" vertical="center"/>
    </xf>
    <xf numFmtId="0" fontId="3" fillId="6" borderId="6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3" fillId="6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left" vertical="center" wrapText="1"/>
    </xf>
    <xf numFmtId="0" fontId="3" fillId="6" borderId="5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3" fillId="6" borderId="7" xfId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8" fillId="6" borderId="0" xfId="0" applyFont="1" applyFill="1"/>
    <xf numFmtId="0" fontId="22" fillId="8" borderId="63" xfId="0" applyFont="1" applyFill="1" applyBorder="1" applyAlignment="1">
      <alignment horizontal="center" vertical="center" wrapText="1"/>
    </xf>
    <xf numFmtId="0" fontId="22" fillId="8" borderId="41" xfId="0" applyFont="1" applyFill="1" applyBorder="1" applyAlignment="1">
      <alignment horizontal="center" vertical="center" wrapText="1"/>
    </xf>
    <xf numFmtId="166" fontId="5" fillId="23" borderId="7" xfId="2" applyNumberFormat="1" applyFont="1" applyFill="1" applyBorder="1" applyAlignment="1" applyProtection="1">
      <alignment horizontal="left" vertical="center"/>
    </xf>
    <xf numFmtId="171" fontId="22" fillId="0" borderId="53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/>
    </xf>
    <xf numFmtId="167" fontId="10" fillId="6" borderId="0" xfId="0" applyNumberFormat="1" applyFont="1" applyFill="1" applyBorder="1" applyAlignment="1">
      <alignment horizontal="center" vertical="center"/>
    </xf>
    <xf numFmtId="0" fontId="30" fillId="9" borderId="36" xfId="0" applyFont="1" applyFill="1" applyBorder="1" applyAlignment="1">
      <alignment horizontal="center" vertical="center"/>
    </xf>
    <xf numFmtId="167" fontId="11" fillId="6" borderId="37" xfId="0" applyNumberFormat="1" applyFont="1" applyFill="1" applyBorder="1" applyAlignment="1">
      <alignment horizontal="center" vertical="center"/>
    </xf>
    <xf numFmtId="1" fontId="11" fillId="0" borderId="37" xfId="0" applyNumberFormat="1" applyFont="1" applyBorder="1" applyAlignment="1">
      <alignment horizontal="center" vertical="center"/>
    </xf>
    <xf numFmtId="1" fontId="11" fillId="0" borderId="39" xfId="0" applyNumberFormat="1" applyFont="1" applyBorder="1" applyAlignment="1">
      <alignment horizontal="center" vertical="center"/>
    </xf>
    <xf numFmtId="164" fontId="3" fillId="7" borderId="7" xfId="5" applyFont="1" applyFill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7" fontId="11" fillId="6" borderId="27" xfId="0" applyNumberFormat="1" applyFont="1" applyFill="1" applyBorder="1" applyAlignment="1">
      <alignment horizontal="center" vertical="center"/>
    </xf>
    <xf numFmtId="167" fontId="11" fillId="6" borderId="29" xfId="0" applyNumberFormat="1" applyFont="1" applyFill="1" applyBorder="1" applyAlignment="1">
      <alignment horizontal="center" vertical="center"/>
    </xf>
    <xf numFmtId="167" fontId="11" fillId="6" borderId="7" xfId="0" applyNumberFormat="1" applyFont="1" applyFill="1" applyBorder="1" applyAlignment="1">
      <alignment horizontal="center" vertical="center"/>
    </xf>
    <xf numFmtId="168" fontId="11" fillId="6" borderId="7" xfId="6" applyNumberFormat="1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left" vertical="center"/>
    </xf>
    <xf numFmtId="167" fontId="10" fillId="6" borderId="0" xfId="0" applyNumberFormat="1" applyFont="1" applyFill="1" applyBorder="1" applyAlignment="1">
      <alignment horizontal="left" vertical="center"/>
    </xf>
    <xf numFmtId="9" fontId="17" fillId="0" borderId="27" xfId="6" applyFont="1" applyFill="1" applyBorder="1" applyAlignment="1" applyProtection="1">
      <alignment horizontal="center" vertical="center"/>
    </xf>
    <xf numFmtId="0" fontId="2" fillId="0" borderId="17" xfId="0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3" fontId="0" fillId="6" borderId="37" xfId="0" applyNumberFormat="1" applyFont="1" applyFill="1" applyBorder="1" applyAlignment="1">
      <alignment horizontal="center" vertical="center" wrapText="1"/>
    </xf>
    <xf numFmtId="3" fontId="0" fillId="6" borderId="7" xfId="0" applyNumberFormat="1" applyFont="1" applyFill="1" applyBorder="1" applyAlignment="1">
      <alignment horizontal="center" vertical="center" wrapText="1"/>
    </xf>
    <xf numFmtId="3" fontId="0" fillId="6" borderId="37" xfId="0" applyNumberFormat="1" applyFont="1" applyFill="1" applyBorder="1" applyAlignment="1">
      <alignment horizontal="center" vertical="center"/>
    </xf>
    <xf numFmtId="0" fontId="22" fillId="8" borderId="30" xfId="0" applyFont="1" applyFill="1" applyBorder="1" applyAlignment="1">
      <alignment horizontal="center" vertical="center" wrapText="1"/>
    </xf>
    <xf numFmtId="0" fontId="22" fillId="8" borderId="39" xfId="0" applyFont="1" applyFill="1" applyBorder="1" applyAlignment="1">
      <alignment horizontal="center" vertical="center" wrapText="1"/>
    </xf>
    <xf numFmtId="0" fontId="22" fillId="8" borderId="31" xfId="0" applyFont="1" applyFill="1" applyBorder="1" applyAlignment="1">
      <alignment horizontal="center" vertical="center" wrapText="1"/>
    </xf>
    <xf numFmtId="0" fontId="22" fillId="8" borderId="56" xfId="0" applyFont="1" applyFill="1" applyBorder="1" applyAlignment="1">
      <alignment horizontal="center" vertical="center" wrapText="1"/>
    </xf>
    <xf numFmtId="0" fontId="22" fillId="8" borderId="68" xfId="0" applyFont="1" applyFill="1" applyBorder="1" applyAlignment="1">
      <alignment horizontal="center" vertical="center" wrapText="1"/>
    </xf>
    <xf numFmtId="0" fontId="22" fillId="6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1" borderId="61" xfId="0" applyFill="1" applyBorder="1" applyAlignment="1">
      <alignment horizontal="center" vertical="center" wrapText="1"/>
    </xf>
    <xf numFmtId="0" fontId="0" fillId="1" borderId="43" xfId="0" applyFill="1" applyBorder="1" applyAlignment="1">
      <alignment horizontal="center" vertical="center" wrapText="1"/>
    </xf>
    <xf numFmtId="3" fontId="0" fillId="0" borderId="61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0" fontId="0" fillId="1" borderId="3" xfId="0" applyFill="1" applyBorder="1" applyAlignment="1">
      <alignment horizontal="center" vertical="center" wrapText="1"/>
    </xf>
    <xf numFmtId="0" fontId="22" fillId="6" borderId="71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1" borderId="28" xfId="0" applyFill="1" applyBorder="1" applyAlignment="1">
      <alignment horizontal="center" vertical="center" wrapText="1"/>
    </xf>
    <xf numFmtId="0" fontId="0" fillId="1" borderId="29" xfId="0" applyFill="1" applyBorder="1" applyAlignment="1">
      <alignment horizontal="center" vertical="center" wrapText="1"/>
    </xf>
    <xf numFmtId="3" fontId="0" fillId="6" borderId="28" xfId="0" applyNumberForma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0" fontId="0" fillId="1" borderId="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22" fillId="6" borderId="72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3" fontId="0" fillId="0" borderId="5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 wrapText="1"/>
    </xf>
    <xf numFmtId="0" fontId="0" fillId="1" borderId="57" xfId="0" applyFill="1" applyBorder="1" applyAlignment="1">
      <alignment horizontal="center" vertical="center" wrapText="1"/>
    </xf>
    <xf numFmtId="0" fontId="0" fillId="1" borderId="38" xfId="0" applyFill="1" applyBorder="1" applyAlignment="1">
      <alignment horizontal="center" vertical="center" wrapText="1"/>
    </xf>
    <xf numFmtId="0" fontId="0" fillId="1" borderId="53" xfId="0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1" borderId="15" xfId="0" applyFill="1" applyBorder="1" applyAlignment="1">
      <alignment horizontal="center" vertical="center" wrapText="1"/>
    </xf>
    <xf numFmtId="0" fontId="0" fillId="1" borderId="11" xfId="0" applyFill="1" applyBorder="1" applyAlignment="1">
      <alignment horizontal="center" vertical="center" wrapText="1"/>
    </xf>
    <xf numFmtId="0" fontId="22" fillId="6" borderId="73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1" borderId="30" xfId="0" applyFill="1" applyBorder="1" applyAlignment="1">
      <alignment horizontal="center" vertical="center" wrapText="1"/>
    </xf>
    <xf numFmtId="0" fontId="0" fillId="1" borderId="39" xfId="0" applyFill="1" applyBorder="1" applyAlignment="1">
      <alignment horizontal="center" vertical="center" wrapText="1"/>
    </xf>
    <xf numFmtId="0" fontId="0" fillId="1" borderId="31" xfId="0" applyFill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0" fontId="0" fillId="1" borderId="56" xfId="0" applyFill="1" applyBorder="1" applyAlignment="1">
      <alignment horizontal="center" vertical="center" wrapText="1"/>
    </xf>
    <xf numFmtId="0" fontId="0" fillId="1" borderId="68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2" fillId="6" borderId="26" xfId="0" applyFont="1" applyFill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22" fillId="6" borderId="28" xfId="0" applyFont="1" applyFill="1" applyBorder="1" applyAlignment="1">
      <alignment horizontal="center" vertical="center" wrapText="1"/>
    </xf>
    <xf numFmtId="0" fontId="22" fillId="6" borderId="57" xfId="0" applyFont="1" applyFill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22" fillId="8" borderId="45" xfId="0" applyFont="1" applyFill="1" applyBorder="1" applyAlignment="1">
      <alignment horizontal="center" vertical="center" wrapText="1"/>
    </xf>
    <xf numFmtId="0" fontId="22" fillId="8" borderId="48" xfId="0" applyFont="1" applyFill="1" applyBorder="1" applyAlignment="1">
      <alignment horizontal="center" vertical="center" wrapText="1"/>
    </xf>
    <xf numFmtId="0" fontId="0" fillId="8" borderId="65" xfId="0" applyFill="1" applyBorder="1" applyAlignment="1">
      <alignment horizontal="center" vertical="center" wrapText="1"/>
    </xf>
    <xf numFmtId="171" fontId="0" fillId="0" borderId="0" xfId="0" applyNumberFormat="1"/>
    <xf numFmtId="167" fontId="10" fillId="22" borderId="29" xfId="0" applyNumberFormat="1" applyFont="1" applyFill="1" applyBorder="1" applyAlignment="1">
      <alignment horizontal="center" vertical="center"/>
    </xf>
    <xf numFmtId="0" fontId="0" fillId="1" borderId="7" xfId="0" applyFill="1" applyBorder="1" applyAlignment="1">
      <alignment horizontal="center" vertical="center" wrapText="1" readingOrder="1"/>
    </xf>
    <xf numFmtId="0" fontId="0" fillId="1" borderId="39" xfId="0" applyFill="1" applyBorder="1" applyAlignment="1">
      <alignment horizontal="center" vertical="center" wrapText="1" readingOrder="1"/>
    </xf>
    <xf numFmtId="4" fontId="0" fillId="0" borderId="0" xfId="0" applyNumberFormat="1"/>
    <xf numFmtId="1" fontId="22" fillId="0" borderId="39" xfId="0" applyNumberFormat="1" applyFont="1" applyBorder="1" applyAlignment="1">
      <alignment horizontal="center"/>
    </xf>
    <xf numFmtId="0" fontId="22" fillId="8" borderId="23" xfId="0" applyFont="1" applyFill="1" applyBorder="1" applyAlignment="1">
      <alignment horizontal="center" vertical="center" wrapText="1"/>
    </xf>
    <xf numFmtId="4" fontId="0" fillId="8" borderId="22" xfId="0" applyNumberFormat="1" applyFont="1" applyFill="1" applyBorder="1" applyAlignment="1">
      <alignment horizontal="center" vertical="center"/>
    </xf>
    <xf numFmtId="4" fontId="0" fillId="8" borderId="67" xfId="0" applyNumberFormat="1" applyFont="1" applyFill="1" applyBorder="1" applyAlignment="1">
      <alignment horizontal="center" vertical="center"/>
    </xf>
    <xf numFmtId="0" fontId="22" fillId="21" borderId="65" xfId="0" applyFont="1" applyFill="1" applyBorder="1" applyAlignment="1">
      <alignment horizontal="center" vertical="center" wrapText="1"/>
    </xf>
    <xf numFmtId="4" fontId="22" fillId="21" borderId="37" xfId="0" applyNumberFormat="1" applyFont="1" applyFill="1" applyBorder="1" applyAlignment="1">
      <alignment horizontal="center" vertical="center"/>
    </xf>
    <xf numFmtId="4" fontId="22" fillId="21" borderId="7" xfId="0" applyNumberFormat="1" applyFont="1" applyFill="1" applyBorder="1" applyAlignment="1">
      <alignment horizontal="center" vertical="center"/>
    </xf>
    <xf numFmtId="4" fontId="22" fillId="21" borderId="39" xfId="0" applyNumberFormat="1" applyFont="1" applyFill="1" applyBorder="1" applyAlignment="1">
      <alignment horizontal="center" vertical="center"/>
    </xf>
    <xf numFmtId="4" fontId="22" fillId="21" borderId="67" xfId="0" applyNumberFormat="1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22" fillId="8" borderId="21" xfId="0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8" borderId="2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/>
    </xf>
    <xf numFmtId="43" fontId="0" fillId="6" borderId="1" xfId="0" applyNumberFormat="1" applyFont="1" applyFill="1" applyBorder="1" applyAlignment="1">
      <alignment horizontal="center" vertical="center"/>
    </xf>
    <xf numFmtId="43" fontId="0" fillId="6" borderId="4" xfId="0" applyNumberFormat="1" applyFont="1" applyFill="1" applyBorder="1" applyAlignment="1">
      <alignment horizontal="center" vertical="center"/>
    </xf>
    <xf numFmtId="43" fontId="22" fillId="6" borderId="68" xfId="0" applyNumberFormat="1" applyFont="1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/>
    </xf>
    <xf numFmtId="43" fontId="0" fillId="0" borderId="14" xfId="0" applyNumberFormat="1" applyBorder="1"/>
    <xf numFmtId="43" fontId="0" fillId="0" borderId="7" xfId="0" applyNumberFormat="1" applyBorder="1"/>
    <xf numFmtId="43" fontId="0" fillId="0" borderId="43" xfId="0" applyNumberFormat="1" applyBorder="1"/>
    <xf numFmtId="43" fontId="0" fillId="0" borderId="29" xfId="0" applyNumberFormat="1" applyBorder="1"/>
    <xf numFmtId="43" fontId="22" fillId="0" borderId="39" xfId="0" applyNumberFormat="1" applyFont="1" applyBorder="1"/>
    <xf numFmtId="43" fontId="22" fillId="0" borderId="31" xfId="0" applyNumberFormat="1" applyFont="1" applyBorder="1"/>
    <xf numFmtId="0" fontId="22" fillId="21" borderId="39" xfId="0" applyFont="1" applyFill="1" applyBorder="1" applyAlignment="1">
      <alignment horizontal="center" vertical="center" wrapText="1"/>
    </xf>
    <xf numFmtId="4" fontId="0" fillId="6" borderId="29" xfId="0" applyNumberForma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vertical="center"/>
    </xf>
    <xf numFmtId="4" fontId="0" fillId="6" borderId="0" xfId="0" applyNumberFormat="1" applyFill="1" applyBorder="1" applyAlignment="1">
      <alignment horizontal="center" vertical="center" wrapText="1"/>
    </xf>
    <xf numFmtId="4" fontId="22" fillId="6" borderId="0" xfId="0" applyNumberFormat="1" applyFont="1" applyFill="1" applyBorder="1" applyAlignment="1">
      <alignment horizontal="center" vertical="center" wrapText="1"/>
    </xf>
    <xf numFmtId="4" fontId="22" fillId="2" borderId="31" xfId="0" applyNumberFormat="1" applyFont="1" applyFill="1" applyBorder="1" applyAlignment="1">
      <alignment horizontal="center" vertical="center" wrapText="1"/>
    </xf>
    <xf numFmtId="4" fontId="0" fillId="6" borderId="36" xfId="0" applyNumberFormat="1" applyFill="1" applyBorder="1" applyAlignment="1">
      <alignment horizontal="center" vertical="center" wrapText="1"/>
    </xf>
    <xf numFmtId="173" fontId="3" fillId="7" borderId="7" xfId="3" applyNumberFormat="1" applyFont="1" applyFill="1" applyBorder="1" applyAlignment="1" applyProtection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 wrapText="1"/>
    </xf>
    <xf numFmtId="0" fontId="13" fillId="9" borderId="33" xfId="0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18" borderId="46" xfId="0" applyFont="1" applyFill="1" applyBorder="1" applyAlignment="1">
      <alignment horizontal="center" vertical="center" wrapText="1"/>
    </xf>
    <xf numFmtId="0" fontId="22" fillId="18" borderId="14" xfId="0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" fillId="9" borderId="4" xfId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0" fontId="2" fillId="9" borderId="6" xfId="1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/>
    </xf>
    <xf numFmtId="0" fontId="22" fillId="6" borderId="6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0" fontId="22" fillId="18" borderId="47" xfId="0" applyFont="1" applyFill="1" applyBorder="1" applyAlignment="1">
      <alignment horizontal="center" vertical="center" wrapText="1"/>
    </xf>
    <xf numFmtId="0" fontId="22" fillId="18" borderId="43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/>
    </xf>
    <xf numFmtId="0" fontId="22" fillId="2" borderId="33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18" borderId="45" xfId="0" applyFont="1" applyFill="1" applyBorder="1" applyAlignment="1">
      <alignment horizontal="center" vertical="center" wrapText="1"/>
    </xf>
    <xf numFmtId="0" fontId="22" fillId="18" borderId="61" xfId="0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left" vertical="center"/>
    </xf>
    <xf numFmtId="0" fontId="6" fillId="3" borderId="5" xfId="1" applyFont="1" applyFill="1" applyBorder="1" applyAlignment="1">
      <alignment horizontal="left" vertical="center"/>
    </xf>
    <xf numFmtId="0" fontId="6" fillId="3" borderId="6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/>
    </xf>
    <xf numFmtId="0" fontId="5" fillId="3" borderId="6" xfId="1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21" borderId="60" xfId="0" applyFont="1" applyFill="1" applyBorder="1" applyAlignment="1">
      <alignment horizontal="center" vertical="center" wrapText="1"/>
    </xf>
    <xf numFmtId="0" fontId="22" fillId="21" borderId="51" xfId="0" applyFont="1" applyFill="1" applyBorder="1" applyAlignment="1">
      <alignment horizontal="center" vertical="center" wrapText="1"/>
    </xf>
    <xf numFmtId="0" fontId="22" fillId="21" borderId="60" xfId="0" applyFont="1" applyFill="1" applyBorder="1" applyAlignment="1">
      <alignment horizontal="center" vertical="center"/>
    </xf>
    <xf numFmtId="0" fontId="22" fillId="21" borderId="51" xfId="0" applyFont="1" applyFill="1" applyBorder="1" applyAlignment="1">
      <alignment horizontal="center" vertical="center"/>
    </xf>
    <xf numFmtId="0" fontId="22" fillId="21" borderId="45" xfId="0" applyFont="1" applyFill="1" applyBorder="1" applyAlignment="1">
      <alignment horizontal="center" vertical="center" wrapText="1"/>
    </xf>
    <xf numFmtId="0" fontId="22" fillId="21" borderId="34" xfId="0" applyFont="1" applyFill="1" applyBorder="1" applyAlignment="1">
      <alignment horizontal="center" vertical="center" wrapText="1"/>
    </xf>
    <xf numFmtId="0" fontId="22" fillId="21" borderId="46" xfId="0" applyFont="1" applyFill="1" applyBorder="1" applyAlignment="1">
      <alignment horizontal="center" vertical="center" wrapText="1"/>
    </xf>
    <xf numFmtId="0" fontId="22" fillId="21" borderId="35" xfId="0" applyFont="1" applyFill="1" applyBorder="1" applyAlignment="1">
      <alignment horizontal="center" vertical="center" wrapText="1"/>
    </xf>
    <xf numFmtId="4" fontId="0" fillId="6" borderId="52" xfId="0" applyNumberFormat="1" applyFill="1" applyBorder="1" applyAlignment="1">
      <alignment horizontal="center" vertical="center" wrapText="1"/>
    </xf>
    <xf numFmtId="4" fontId="0" fillId="6" borderId="5" xfId="0" applyNumberFormat="1" applyFill="1" applyBorder="1" applyAlignment="1">
      <alignment horizontal="center" vertical="center" wrapText="1"/>
    </xf>
    <xf numFmtId="4" fontId="0" fillId="6" borderId="6" xfId="0" applyNumberForma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20" borderId="7" xfId="0" applyFont="1" applyFill="1" applyBorder="1" applyAlignment="1">
      <alignment horizontal="center"/>
    </xf>
    <xf numFmtId="0" fontId="2" fillId="9" borderId="7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0" fontId="4" fillId="6" borderId="6" xfId="1" applyFont="1" applyFill="1" applyBorder="1" applyAlignment="1">
      <alignment horizontal="center" vertical="center"/>
    </xf>
    <xf numFmtId="0" fontId="22" fillId="18" borderId="60" xfId="0" applyFont="1" applyFill="1" applyBorder="1" applyAlignment="1">
      <alignment horizontal="center" vertical="center" wrapText="1"/>
    </xf>
    <xf numFmtId="0" fontId="22" fillId="18" borderId="51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/>
    </xf>
    <xf numFmtId="0" fontId="10" fillId="9" borderId="33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10" fillId="9" borderId="41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0" fillId="9" borderId="32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 wrapText="1"/>
    </xf>
    <xf numFmtId="0" fontId="10" fillId="11" borderId="33" xfId="0" applyFont="1" applyFill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6" borderId="5" xfId="0" applyFont="1" applyFill="1" applyBorder="1" applyAlignment="1">
      <alignment horizontal="left" vertical="center"/>
    </xf>
    <xf numFmtId="0" fontId="11" fillId="6" borderId="6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1" fontId="11" fillId="6" borderId="5" xfId="0" applyNumberFormat="1" applyFont="1" applyFill="1" applyBorder="1" applyAlignment="1">
      <alignment horizontal="left" vertical="center"/>
    </xf>
    <xf numFmtId="1" fontId="11" fillId="6" borderId="6" xfId="0" applyNumberFormat="1" applyFont="1" applyFill="1" applyBorder="1" applyAlignment="1">
      <alignment horizontal="left" vertical="center"/>
    </xf>
    <xf numFmtId="1" fontId="11" fillId="6" borderId="0" xfId="0" applyNumberFormat="1" applyFont="1" applyFill="1" applyBorder="1" applyAlignment="1">
      <alignment horizontal="left" vertical="center"/>
    </xf>
    <xf numFmtId="1" fontId="11" fillId="6" borderId="64" xfId="0" applyNumberFormat="1" applyFont="1" applyFill="1" applyBorder="1" applyAlignment="1">
      <alignment horizontal="left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center"/>
    </xf>
    <xf numFmtId="0" fontId="13" fillId="13" borderId="40" xfId="0" applyFont="1" applyFill="1" applyBorder="1" applyAlignment="1">
      <alignment horizontal="center" vertical="center"/>
    </xf>
    <xf numFmtId="0" fontId="13" fillId="13" borderId="24" xfId="0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 vertical="center"/>
    </xf>
    <xf numFmtId="0" fontId="2" fillId="6" borderId="6" xfId="1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0" fillId="9" borderId="40" xfId="0" applyFont="1" applyFill="1" applyBorder="1" applyAlignment="1">
      <alignment horizontal="center" vertical="center"/>
    </xf>
    <xf numFmtId="0" fontId="10" fillId="9" borderId="48" xfId="0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center" vertical="center" wrapText="1"/>
    </xf>
    <xf numFmtId="0" fontId="10" fillId="11" borderId="42" xfId="0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/>
    </xf>
    <xf numFmtId="0" fontId="13" fillId="10" borderId="33" xfId="0" applyFont="1" applyFill="1" applyBorder="1" applyAlignment="1">
      <alignment horizontal="center" vertical="center"/>
    </xf>
    <xf numFmtId="0" fontId="13" fillId="10" borderId="20" xfId="0" applyFont="1" applyFill="1" applyBorder="1" applyAlignment="1">
      <alignment horizontal="center" vertical="center"/>
    </xf>
    <xf numFmtId="0" fontId="13" fillId="10" borderId="23" xfId="0" applyFont="1" applyFill="1" applyBorder="1" applyAlignment="1">
      <alignment horizontal="center" vertical="center"/>
    </xf>
    <xf numFmtId="0" fontId="13" fillId="10" borderId="40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4" fontId="0" fillId="2" borderId="54" xfId="0" applyNumberFormat="1" applyFill="1" applyBorder="1" applyAlignment="1">
      <alignment horizontal="center" vertical="center" wrapText="1"/>
    </xf>
    <xf numFmtId="4" fontId="0" fillId="2" borderId="55" xfId="0" applyNumberFormat="1" applyFill="1" applyBorder="1" applyAlignment="1">
      <alignment horizontal="center" vertical="center" wrapText="1"/>
    </xf>
    <xf numFmtId="4" fontId="0" fillId="2" borderId="56" xfId="0" applyNumberFormat="1" applyFill="1" applyBorder="1" applyAlignment="1">
      <alignment horizontal="center" vertical="center" wrapText="1"/>
    </xf>
    <xf numFmtId="0" fontId="22" fillId="6" borderId="49" xfId="0" applyFont="1" applyFill="1" applyBorder="1" applyAlignment="1">
      <alignment horizontal="center" vertical="center" wrapText="1"/>
    </xf>
    <xf numFmtId="0" fontId="22" fillId="6" borderId="50" xfId="0" applyFont="1" applyFill="1" applyBorder="1" applyAlignment="1">
      <alignment horizontal="center" vertical="center" wrapText="1"/>
    </xf>
    <xf numFmtId="0" fontId="22" fillId="6" borderId="51" xfId="0" applyFont="1" applyFill="1" applyBorder="1" applyAlignment="1">
      <alignment horizontal="center" vertical="center" wrapText="1"/>
    </xf>
    <xf numFmtId="0" fontId="22" fillId="21" borderId="19" xfId="0" applyFont="1" applyFill="1" applyBorder="1" applyAlignment="1">
      <alignment horizontal="center" vertical="center"/>
    </xf>
    <xf numFmtId="0" fontId="22" fillId="21" borderId="33" xfId="0" applyFont="1" applyFill="1" applyBorder="1" applyAlignment="1">
      <alignment horizontal="center" vertical="center"/>
    </xf>
    <xf numFmtId="0" fontId="22" fillId="21" borderId="20" xfId="0" applyFont="1" applyFill="1" applyBorder="1" applyAlignment="1">
      <alignment horizontal="center" vertical="center"/>
    </xf>
    <xf numFmtId="0" fontId="22" fillId="21" borderId="47" xfId="0" applyFont="1" applyFill="1" applyBorder="1" applyAlignment="1">
      <alignment horizontal="center" vertical="center" wrapText="1"/>
    </xf>
    <xf numFmtId="0" fontId="22" fillId="21" borderId="36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69" fontId="12" fillId="6" borderId="16" xfId="0" applyNumberFormat="1" applyFont="1" applyFill="1" applyBorder="1" applyAlignment="1">
      <alignment horizontal="left" vertical="center"/>
    </xf>
    <xf numFmtId="169" fontId="12" fillId="6" borderId="0" xfId="0" applyNumberFormat="1" applyFont="1" applyFill="1" applyAlignment="1">
      <alignment horizontal="left" vertical="center"/>
    </xf>
    <xf numFmtId="0" fontId="17" fillId="0" borderId="5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4" fillId="8" borderId="23" xfId="0" applyFont="1" applyFill="1" applyBorder="1" applyAlignment="1">
      <alignment horizontal="center" vertical="center" wrapText="1"/>
    </xf>
    <xf numFmtId="0" fontId="34" fillId="8" borderId="40" xfId="0" applyFont="1" applyFill="1" applyBorder="1" applyAlignment="1">
      <alignment horizontal="center" vertical="center" wrapText="1"/>
    </xf>
    <xf numFmtId="0" fontId="34" fillId="8" borderId="24" xfId="0" applyFont="1" applyFill="1" applyBorder="1" applyAlignment="1">
      <alignment horizontal="center" vertical="center" wrapText="1"/>
    </xf>
    <xf numFmtId="171" fontId="0" fillId="0" borderId="7" xfId="0" applyNumberFormat="1" applyFont="1" applyBorder="1" applyAlignment="1">
      <alignment horizontal="center" vertical="center"/>
    </xf>
    <xf numFmtId="171" fontId="0" fillId="0" borderId="29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4" fontId="0" fillId="0" borderId="53" xfId="0" applyNumberFormat="1" applyFont="1" applyBorder="1" applyAlignment="1">
      <alignment horizontal="center" vertical="center"/>
    </xf>
    <xf numFmtId="171" fontId="22" fillId="0" borderId="41" xfId="0" applyNumberFormat="1" applyFont="1" applyBorder="1" applyAlignment="1">
      <alignment horizontal="center" vertical="center"/>
    </xf>
    <xf numFmtId="171" fontId="22" fillId="0" borderId="18" xfId="0" applyNumberFormat="1" applyFont="1" applyBorder="1" applyAlignment="1">
      <alignment horizontal="center" vertical="center"/>
    </xf>
    <xf numFmtId="0" fontId="13" fillId="12" borderId="19" xfId="0" applyFont="1" applyFill="1" applyBorder="1" applyAlignment="1">
      <alignment horizontal="center" vertical="center"/>
    </xf>
    <xf numFmtId="0" fontId="13" fillId="12" borderId="33" xfId="0" applyFont="1" applyFill="1" applyBorder="1" applyAlignment="1">
      <alignment horizontal="center" vertical="center"/>
    </xf>
    <xf numFmtId="0" fontId="13" fillId="12" borderId="20" xfId="0" applyFont="1" applyFill="1" applyBorder="1" applyAlignment="1">
      <alignment horizontal="center" vertical="center"/>
    </xf>
    <xf numFmtId="0" fontId="13" fillId="10" borderId="19" xfId="0" applyFont="1" applyFill="1" applyBorder="1" applyAlignment="1">
      <alignment horizontal="center" vertical="center" wrapText="1"/>
    </xf>
    <xf numFmtId="0" fontId="13" fillId="10" borderId="33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169" fontId="11" fillId="6" borderId="16" xfId="0" applyNumberFormat="1" applyFont="1" applyFill="1" applyBorder="1" applyAlignment="1">
      <alignment horizontal="center" vertical="center" wrapText="1"/>
    </xf>
    <xf numFmtId="169" fontId="11" fillId="6" borderId="0" xfId="0" applyNumberFormat="1" applyFont="1" applyFill="1" applyBorder="1" applyAlignment="1">
      <alignment horizontal="center" vertical="center" wrapText="1"/>
    </xf>
    <xf numFmtId="0" fontId="22" fillId="17" borderId="54" xfId="0" applyFont="1" applyFill="1" applyBorder="1" applyAlignment="1">
      <alignment horizontal="center" vertical="center" wrapText="1"/>
    </xf>
    <xf numFmtId="0" fontId="22" fillId="17" borderId="55" xfId="0" applyFont="1" applyFill="1" applyBorder="1" applyAlignment="1">
      <alignment horizontal="center" vertical="center" wrapText="1"/>
    </xf>
    <xf numFmtId="0" fontId="22" fillId="17" borderId="56" xfId="0" applyFont="1" applyFill="1" applyBorder="1" applyAlignment="1">
      <alignment horizontal="center" vertical="center" wrapText="1"/>
    </xf>
    <xf numFmtId="0" fontId="22" fillId="8" borderId="19" xfId="0" applyFont="1" applyFill="1" applyBorder="1" applyAlignment="1">
      <alignment horizontal="center" vertical="center" wrapText="1"/>
    </xf>
    <xf numFmtId="0" fontId="22" fillId="8" borderId="33" xfId="0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2" fillId="8" borderId="50" xfId="0" applyFont="1" applyFill="1" applyBorder="1" applyAlignment="1">
      <alignment horizontal="center" vertical="center" wrapText="1"/>
    </xf>
    <xf numFmtId="0" fontId="22" fillId="8" borderId="49" xfId="0" applyFont="1" applyFill="1" applyBorder="1" applyAlignment="1">
      <alignment horizontal="center" vertical="center" wrapText="1"/>
    </xf>
    <xf numFmtId="0" fontId="22" fillId="8" borderId="6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4" fillId="0" borderId="0" xfId="0" applyFont="1" applyAlignment="1">
      <alignment horizontal="center" vertical="center"/>
    </xf>
    <xf numFmtId="0" fontId="22" fillId="8" borderId="65" xfId="0" applyFont="1" applyFill="1" applyBorder="1" applyAlignment="1">
      <alignment horizontal="center" vertical="center" wrapText="1"/>
    </xf>
    <xf numFmtId="0" fontId="22" fillId="8" borderId="6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3" borderId="7" xfId="1" applyFont="1" applyFill="1" applyBorder="1" applyAlignment="1">
      <alignment horizontal="left" vertical="center"/>
    </xf>
    <xf numFmtId="10" fontId="0" fillId="0" borderId="0" xfId="0" applyNumberFormat="1" applyBorder="1" applyAlignment="1">
      <alignment horizontal="center"/>
    </xf>
    <xf numFmtId="13" fontId="0" fillId="0" borderId="0" xfId="0" applyNumberFormat="1" applyBorder="1" applyAlignment="1">
      <alignment horizontal="center"/>
    </xf>
    <xf numFmtId="0" fontId="2" fillId="3" borderId="7" xfId="1" applyFont="1" applyFill="1" applyBorder="1" applyAlignment="1">
      <alignment horizontal="left" vertical="center"/>
    </xf>
    <xf numFmtId="0" fontId="3" fillId="6" borderId="4" xfId="1" applyFont="1" applyFill="1" applyBorder="1" applyAlignment="1">
      <alignment horizontal="left" vertical="center" wrapText="1"/>
    </xf>
    <xf numFmtId="0" fontId="3" fillId="6" borderId="5" xfId="1" applyFont="1" applyFill="1" applyBorder="1" applyAlignment="1">
      <alignment horizontal="left" vertical="center"/>
    </xf>
    <xf numFmtId="0" fontId="3" fillId="6" borderId="6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3" fillId="6" borderId="4" xfId="1" applyFont="1" applyFill="1" applyBorder="1" applyAlignment="1">
      <alignment horizontal="left" vertical="center"/>
    </xf>
    <xf numFmtId="0" fontId="2" fillId="8" borderId="4" xfId="1" applyFont="1" applyFill="1" applyBorder="1" applyAlignment="1">
      <alignment horizontal="center" vertical="center"/>
    </xf>
    <xf numFmtId="0" fontId="2" fillId="8" borderId="5" xfId="1" applyFont="1" applyFill="1" applyBorder="1" applyAlignment="1">
      <alignment horizontal="center" vertical="center"/>
    </xf>
    <xf numFmtId="0" fontId="2" fillId="8" borderId="6" xfId="1" applyFont="1" applyFill="1" applyBorder="1" applyAlignment="1">
      <alignment horizontal="center" vertical="center"/>
    </xf>
    <xf numFmtId="0" fontId="4" fillId="8" borderId="4" xfId="1" applyFont="1" applyFill="1" applyBorder="1" applyAlignment="1">
      <alignment horizontal="center" vertical="center"/>
    </xf>
    <xf numFmtId="0" fontId="4" fillId="8" borderId="5" xfId="1" applyFont="1" applyFill="1" applyBorder="1" applyAlignment="1">
      <alignment horizontal="center" vertical="center"/>
    </xf>
    <xf numFmtId="0" fontId="4" fillId="8" borderId="6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left" vertical="center"/>
    </xf>
    <xf numFmtId="0" fontId="7" fillId="6" borderId="5" xfId="1" applyFont="1" applyFill="1" applyBorder="1" applyAlignment="1">
      <alignment horizontal="left" vertical="center"/>
    </xf>
    <xf numFmtId="0" fontId="7" fillId="6" borderId="6" xfId="1" applyFont="1" applyFill="1" applyBorder="1" applyAlignment="1">
      <alignment horizontal="left" vertical="center"/>
    </xf>
    <xf numFmtId="0" fontId="5" fillId="6" borderId="4" xfId="1" applyFont="1" applyFill="1" applyBorder="1" applyAlignment="1">
      <alignment horizontal="left" vertical="center"/>
    </xf>
    <xf numFmtId="0" fontId="5" fillId="6" borderId="5" xfId="1" applyFont="1" applyFill="1" applyBorder="1" applyAlignment="1">
      <alignment horizontal="left" vertical="center"/>
    </xf>
    <xf numFmtId="0" fontId="5" fillId="6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left" vertical="center"/>
    </xf>
    <xf numFmtId="0" fontId="4" fillId="6" borderId="5" xfId="1" applyFont="1" applyFill="1" applyBorder="1" applyAlignment="1">
      <alignment horizontal="left" vertical="center"/>
    </xf>
    <xf numFmtId="0" fontId="4" fillId="6" borderId="6" xfId="1" applyFont="1" applyFill="1" applyBorder="1" applyAlignment="1">
      <alignment horizontal="left" vertical="center"/>
    </xf>
    <xf numFmtId="0" fontId="6" fillId="6" borderId="4" xfId="1" applyFont="1" applyFill="1" applyBorder="1" applyAlignment="1">
      <alignment horizontal="left" vertical="center"/>
    </xf>
    <xf numFmtId="0" fontId="6" fillId="6" borderId="5" xfId="1" applyFont="1" applyFill="1" applyBorder="1" applyAlignment="1">
      <alignment horizontal="left" vertical="center"/>
    </xf>
    <xf numFmtId="0" fontId="6" fillId="6" borderId="6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left" vertical="center" wrapText="1"/>
    </xf>
    <xf numFmtId="0" fontId="3" fillId="6" borderId="6" xfId="1" applyFont="1" applyFill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6" borderId="5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left" vertical="center" wrapText="1"/>
    </xf>
    <xf numFmtId="0" fontId="2" fillId="6" borderId="5" xfId="1" applyFont="1" applyFill="1" applyBorder="1" applyAlignment="1">
      <alignment horizontal="left" vertical="center" wrapText="1"/>
    </xf>
    <xf numFmtId="0" fontId="2" fillId="6" borderId="6" xfId="1" applyFont="1" applyFill="1" applyBorder="1" applyAlignment="1">
      <alignment horizontal="left" vertical="center" wrapText="1"/>
    </xf>
    <xf numFmtId="0" fontId="3" fillId="6" borderId="7" xfId="1" applyFont="1" applyFill="1" applyBorder="1" applyAlignment="1">
      <alignment horizontal="left" vertical="center" wrapText="1"/>
    </xf>
    <xf numFmtId="0" fontId="2" fillId="6" borderId="7" xfId="1" applyFont="1" applyFill="1" applyBorder="1" applyAlignment="1">
      <alignment horizontal="left" vertical="center"/>
    </xf>
    <xf numFmtId="0" fontId="4" fillId="5" borderId="7" xfId="1" applyFont="1" applyFill="1" applyBorder="1" applyAlignment="1">
      <alignment horizontal="center" vertical="center"/>
    </xf>
    <xf numFmtId="164" fontId="3" fillId="7" borderId="4" xfId="2" applyFont="1" applyFill="1" applyBorder="1" applyAlignment="1" applyProtection="1">
      <alignment horizontal="center" vertical="center"/>
    </xf>
    <xf numFmtId="164" fontId="3" fillId="7" borderId="6" xfId="2" applyFont="1" applyFill="1" applyBorder="1" applyAlignment="1" applyProtection="1">
      <alignment horizontal="center" vertical="center"/>
    </xf>
    <xf numFmtId="165" fontId="3" fillId="7" borderId="4" xfId="1" applyNumberFormat="1" applyFont="1" applyFill="1" applyBorder="1" applyAlignment="1">
      <alignment horizontal="center" vertical="center"/>
    </xf>
    <xf numFmtId="165" fontId="3" fillId="7" borderId="6" xfId="1" applyNumberFormat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0" fontId="5" fillId="4" borderId="6" xfId="1" applyFont="1" applyFill="1" applyBorder="1" applyAlignment="1">
      <alignment horizontal="left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7" fontId="3" fillId="3" borderId="4" xfId="1" applyNumberFormat="1" applyFont="1" applyFill="1" applyBorder="1" applyAlignment="1">
      <alignment horizontal="center" vertical="center"/>
    </xf>
    <xf numFmtId="17" fontId="3" fillId="3" borderId="5" xfId="1" applyNumberFormat="1" applyFont="1" applyFill="1" applyBorder="1" applyAlignment="1">
      <alignment horizontal="center" vertical="center"/>
    </xf>
    <xf numFmtId="17" fontId="3" fillId="3" borderId="6" xfId="1" applyNumberFormat="1" applyFont="1" applyFill="1" applyBorder="1" applyAlignment="1">
      <alignment horizontal="center" vertical="center"/>
    </xf>
    <xf numFmtId="0" fontId="3" fillId="7" borderId="5" xfId="1" applyFont="1" applyFill="1" applyBorder="1" applyAlignment="1">
      <alignment horizontal="center" vertical="center"/>
    </xf>
    <xf numFmtId="3" fontId="3" fillId="7" borderId="4" xfId="1" applyNumberFormat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3" fillId="7" borderId="6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top"/>
    </xf>
    <xf numFmtId="0" fontId="2" fillId="6" borderId="5" xfId="1" applyFont="1" applyFill="1" applyBorder="1" applyAlignment="1">
      <alignment horizontal="center" vertical="top"/>
    </xf>
    <xf numFmtId="0" fontId="2" fillId="6" borderId="6" xfId="1" applyFont="1" applyFill="1" applyBorder="1" applyAlignment="1">
      <alignment horizontal="center" vertical="top"/>
    </xf>
    <xf numFmtId="0" fontId="2" fillId="6" borderId="4" xfId="1" applyFont="1" applyFill="1" applyBorder="1" applyAlignment="1">
      <alignment horizontal="center" vertical="top" wrapText="1"/>
    </xf>
    <xf numFmtId="0" fontId="2" fillId="6" borderId="6" xfId="1" applyFont="1" applyFill="1" applyBorder="1" applyAlignment="1">
      <alignment horizontal="center" vertical="top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4" borderId="4" xfId="1" applyFont="1" applyFill="1" applyBorder="1" applyAlignment="1">
      <alignment horizontal="left" vertical="center" wrapText="1"/>
    </xf>
    <xf numFmtId="0" fontId="3" fillId="6" borderId="0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14" fontId="3" fillId="3" borderId="4" xfId="1" applyNumberFormat="1" applyFont="1" applyFill="1" applyBorder="1" applyAlignment="1">
      <alignment horizontal="center" vertical="center"/>
    </xf>
    <xf numFmtId="14" fontId="3" fillId="3" borderId="5" xfId="1" applyNumberFormat="1" applyFont="1" applyFill="1" applyBorder="1" applyAlignment="1">
      <alignment horizontal="center" vertical="center"/>
    </xf>
    <xf numFmtId="14" fontId="3" fillId="3" borderId="6" xfId="1" applyNumberFormat="1" applyFont="1" applyFill="1" applyBorder="1" applyAlignment="1">
      <alignment horizontal="center" vertical="center"/>
    </xf>
  </cellXfs>
  <cellStyles count="8">
    <cellStyle name="Moeda 2" xfId="2" xr:uid="{E62A44D4-02FB-4DAC-A93E-F4CF909D89FB}"/>
    <cellStyle name="Moeda 3" xfId="5" xr:uid="{5CC1A8D6-0B04-45DE-B4D3-217AADD2278E}"/>
    <cellStyle name="Normal" xfId="0" builtinId="0"/>
    <cellStyle name="Normal 2" xfId="1" xr:uid="{38C795BA-4316-4BCE-90B0-7BCF601BA511}"/>
    <cellStyle name="Porcentagem" xfId="6" builtinId="5"/>
    <cellStyle name="Porcentagem 2" xfId="4" xr:uid="{AE41B779-5420-4D67-A1D7-03CDCD68AF54}"/>
    <cellStyle name="Porcentagem 6" xfId="3" xr:uid="{0A1458A1-B5D2-48D3-8A30-AE27F64BE2CF}"/>
    <cellStyle name="Vírgula 2" xfId="7" xr:uid="{7BDC54F1-4E19-4F36-A13D-FAE3EF6E5E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769DD-5A05-465E-B1CD-F0E767C4E682}">
  <dimension ref="A1:AF434"/>
  <sheetViews>
    <sheetView showGridLines="0" topLeftCell="A348" zoomScale="90" zoomScaleNormal="90" workbookViewId="0">
      <selection activeCell="I354" sqref="I354"/>
    </sheetView>
  </sheetViews>
  <sheetFormatPr defaultRowHeight="15" x14ac:dyDescent="0.25"/>
  <cols>
    <col min="1" max="1" width="35" customWidth="1"/>
    <col min="2" max="2" width="20" customWidth="1"/>
    <col min="3" max="3" width="18.85546875" customWidth="1"/>
    <col min="4" max="4" width="17" customWidth="1"/>
    <col min="5" max="5" width="17.42578125" customWidth="1"/>
    <col min="6" max="6" width="18.28515625" customWidth="1"/>
    <col min="7" max="7" width="15.42578125" customWidth="1"/>
    <col min="8" max="8" width="13.5703125" customWidth="1"/>
    <col min="9" max="9" width="14.85546875" customWidth="1"/>
    <col min="10" max="10" width="14.42578125" customWidth="1"/>
    <col min="11" max="11" width="12.85546875" customWidth="1"/>
    <col min="12" max="12" width="13.28515625" customWidth="1"/>
    <col min="13" max="13" width="22.28515625" customWidth="1"/>
    <col min="14" max="14" width="22.140625" customWidth="1"/>
    <col min="15" max="15" width="12" customWidth="1"/>
    <col min="16" max="16" width="13.140625" customWidth="1"/>
    <col min="17" max="17" width="14.140625" customWidth="1"/>
    <col min="18" max="18" width="14.28515625" customWidth="1"/>
    <col min="19" max="19" width="16.7109375" customWidth="1"/>
    <col min="20" max="20" width="15.5703125" customWidth="1"/>
    <col min="21" max="21" width="13.5703125" customWidth="1"/>
    <col min="22" max="22" width="15" customWidth="1"/>
    <col min="23" max="23" width="15.42578125" customWidth="1"/>
    <col min="24" max="24" width="16" customWidth="1"/>
    <col min="25" max="25" width="17.140625" customWidth="1"/>
    <col min="26" max="26" width="15.28515625" customWidth="1"/>
    <col min="27" max="27" width="13.140625" customWidth="1"/>
    <col min="28" max="28" width="15.5703125" customWidth="1"/>
    <col min="29" max="29" width="16" customWidth="1"/>
    <col min="30" max="31" width="15.5703125" customWidth="1"/>
    <col min="32" max="32" width="16.140625" customWidth="1"/>
  </cols>
  <sheetData>
    <row r="1" spans="1:13" ht="15.75" x14ac:dyDescent="0.25">
      <c r="A1" s="634" t="s">
        <v>132</v>
      </c>
      <c r="B1" s="635"/>
      <c r="C1" s="635"/>
      <c r="D1" s="635"/>
      <c r="E1" s="635"/>
      <c r="F1" s="635"/>
      <c r="G1" s="635"/>
      <c r="H1" s="635"/>
      <c r="I1" s="63"/>
      <c r="J1" s="63"/>
      <c r="K1" s="63"/>
      <c r="L1" s="63"/>
      <c r="M1" s="63"/>
    </row>
    <row r="2" spans="1:13" ht="16.5" thickBot="1" x14ac:dyDescent="0.3">
      <c r="A2" s="64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6.5" thickBot="1" x14ac:dyDescent="0.3">
      <c r="A3" s="610" t="s">
        <v>133</v>
      </c>
      <c r="B3" s="61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6.5" thickBot="1" x14ac:dyDescent="0.3">
      <c r="A4" s="636" t="s">
        <v>134</v>
      </c>
      <c r="B4" s="637"/>
      <c r="C4" s="641" t="s">
        <v>135</v>
      </c>
      <c r="D4" s="641"/>
      <c r="E4" s="641"/>
      <c r="F4" s="641"/>
      <c r="G4" s="641"/>
      <c r="H4" s="641"/>
      <c r="I4" s="642"/>
      <c r="J4" s="63"/>
      <c r="K4" s="63"/>
      <c r="L4" s="63"/>
      <c r="M4" s="63"/>
    </row>
    <row r="5" spans="1:13" ht="15.75" x14ac:dyDescent="0.25">
      <c r="A5" s="203" t="s">
        <v>136</v>
      </c>
      <c r="B5" s="427">
        <v>1101.55</v>
      </c>
      <c r="C5" s="65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5.75" x14ac:dyDescent="0.25">
      <c r="A6" s="202" t="s">
        <v>137</v>
      </c>
      <c r="B6" s="72">
        <v>1101.55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5.75" x14ac:dyDescent="0.25">
      <c r="A7" s="202" t="s">
        <v>110</v>
      </c>
      <c r="B7" s="72">
        <v>1239.17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5.75" x14ac:dyDescent="0.25">
      <c r="A8" s="202" t="s">
        <v>114</v>
      </c>
      <c r="B8" s="72">
        <v>1101.55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5.75" x14ac:dyDescent="0.25">
      <c r="A9" s="202" t="s">
        <v>117</v>
      </c>
      <c r="B9" s="428">
        <v>1857.3</v>
      </c>
      <c r="C9" s="643" t="s">
        <v>379</v>
      </c>
      <c r="D9" s="643"/>
      <c r="E9" s="643"/>
      <c r="F9" s="643"/>
      <c r="G9" s="643"/>
      <c r="H9" s="643"/>
      <c r="I9" s="644"/>
      <c r="J9" s="63"/>
      <c r="K9" s="63"/>
      <c r="L9" s="63"/>
      <c r="M9" s="63"/>
    </row>
    <row r="10" spans="1:13" ht="15.75" x14ac:dyDescent="0.25">
      <c r="A10" s="202" t="s">
        <v>138</v>
      </c>
      <c r="B10" s="72">
        <v>2221.4499999999998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5.75" x14ac:dyDescent="0.25">
      <c r="A11" s="202" t="s">
        <v>139</v>
      </c>
      <c r="B11" s="72">
        <v>1652.33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5.75" x14ac:dyDescent="0.25">
      <c r="A12" s="202" t="s">
        <v>124</v>
      </c>
      <c r="B12" s="72">
        <v>1216.0899999999999</v>
      </c>
      <c r="C12" s="65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ht="15.75" x14ac:dyDescent="0.25">
      <c r="A13" s="202" t="s">
        <v>127</v>
      </c>
      <c r="B13" s="72">
        <v>1101.55</v>
      </c>
      <c r="C13" s="65"/>
      <c r="D13" s="63"/>
      <c r="E13" s="63"/>
      <c r="F13" s="63"/>
      <c r="G13" s="63"/>
      <c r="H13" s="63"/>
      <c r="I13" s="63"/>
      <c r="J13" s="63"/>
      <c r="K13" s="63"/>
      <c r="L13" s="177"/>
      <c r="M13" s="63"/>
    </row>
    <row r="14" spans="1:13" ht="16.5" thickBot="1" x14ac:dyDescent="0.3">
      <c r="A14" s="201" t="s">
        <v>130</v>
      </c>
      <c r="B14" s="74">
        <v>1652.33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7" spans="1:16" ht="15.75" x14ac:dyDescent="0.25">
      <c r="A17" s="640" t="s">
        <v>140</v>
      </c>
      <c r="B17" s="640"/>
      <c r="C17" s="640"/>
      <c r="D17" s="640"/>
      <c r="E17" s="640"/>
      <c r="F17" s="640"/>
      <c r="G17" s="64"/>
      <c r="H17" s="63"/>
    </row>
    <row r="18" spans="1:16" ht="16.5" thickBot="1" x14ac:dyDescent="0.3">
      <c r="A18" s="63"/>
      <c r="B18" s="63"/>
      <c r="C18" s="63"/>
      <c r="D18" s="63"/>
      <c r="E18" s="63"/>
      <c r="F18" s="63"/>
      <c r="G18" s="63"/>
      <c r="H18" s="63"/>
    </row>
    <row r="19" spans="1:16" ht="16.5" thickBot="1" x14ac:dyDescent="0.3">
      <c r="A19" s="607" t="s">
        <v>141</v>
      </c>
      <c r="B19" s="609"/>
      <c r="C19" s="415"/>
      <c r="D19" s="415"/>
      <c r="E19" s="415"/>
      <c r="F19" s="63"/>
      <c r="G19" s="63"/>
      <c r="H19" s="63"/>
    </row>
    <row r="20" spans="1:16" ht="24" customHeight="1" thickBot="1" x14ac:dyDescent="0.3">
      <c r="A20" s="75" t="s">
        <v>142</v>
      </c>
      <c r="B20" s="419" t="s">
        <v>374</v>
      </c>
      <c r="C20" s="416"/>
      <c r="D20" s="416"/>
      <c r="E20" s="417"/>
      <c r="F20" s="63"/>
      <c r="G20" s="63"/>
      <c r="H20" s="63"/>
    </row>
    <row r="21" spans="1:16" ht="15.75" x14ac:dyDescent="0.25">
      <c r="A21" s="78" t="s">
        <v>371</v>
      </c>
      <c r="B21" s="70">
        <v>4.3</v>
      </c>
      <c r="C21" s="414"/>
      <c r="D21" s="414"/>
      <c r="E21" s="418"/>
      <c r="F21" s="63"/>
      <c r="G21" s="63"/>
      <c r="H21" s="63"/>
    </row>
    <row r="22" spans="1:16" ht="15.75" x14ac:dyDescent="0.25">
      <c r="A22" s="81" t="s">
        <v>247</v>
      </c>
      <c r="B22" s="72">
        <v>4</v>
      </c>
      <c r="C22" s="414"/>
      <c r="D22" s="414"/>
      <c r="E22" s="418"/>
      <c r="F22" s="63"/>
      <c r="G22" s="63"/>
      <c r="H22" s="63"/>
    </row>
    <row r="23" spans="1:16" ht="15.75" x14ac:dyDescent="0.25">
      <c r="A23" s="81" t="s">
        <v>372</v>
      </c>
      <c r="B23" s="72">
        <v>4</v>
      </c>
      <c r="C23" s="414"/>
      <c r="D23" s="414"/>
      <c r="E23" s="418"/>
      <c r="F23" s="63"/>
      <c r="G23" s="63"/>
      <c r="H23" s="63"/>
    </row>
    <row r="24" spans="1:16" ht="15.75" x14ac:dyDescent="0.25">
      <c r="A24" s="81" t="s">
        <v>257</v>
      </c>
      <c r="B24" s="72">
        <v>3</v>
      </c>
      <c r="C24" s="414"/>
      <c r="D24" s="414"/>
      <c r="E24" s="418"/>
      <c r="F24" s="63"/>
      <c r="G24" s="63"/>
      <c r="H24" s="63"/>
    </row>
    <row r="25" spans="1:16" ht="15.75" x14ac:dyDescent="0.25">
      <c r="A25" s="81" t="s">
        <v>256</v>
      </c>
      <c r="B25" s="72">
        <v>0</v>
      </c>
      <c r="C25" s="646" t="s">
        <v>297</v>
      </c>
      <c r="D25" s="646"/>
      <c r="E25" s="647"/>
      <c r="F25" s="638"/>
      <c r="G25" s="639"/>
      <c r="H25" s="639"/>
    </row>
    <row r="26" spans="1:16" ht="16.5" thickBot="1" x14ac:dyDescent="0.3">
      <c r="A26" s="81" t="s">
        <v>373</v>
      </c>
      <c r="B26" s="72">
        <v>3.5</v>
      </c>
      <c r="C26" s="431"/>
      <c r="D26" s="431"/>
      <c r="E26" s="432"/>
      <c r="F26" s="63"/>
      <c r="G26" s="63"/>
      <c r="H26" s="63"/>
    </row>
    <row r="27" spans="1:16" ht="22.5" customHeight="1" x14ac:dyDescent="0.25">
      <c r="A27" s="81" t="s">
        <v>254</v>
      </c>
      <c r="B27" s="72">
        <v>3</v>
      </c>
      <c r="C27" s="431"/>
      <c r="D27" s="431"/>
      <c r="E27" s="432"/>
      <c r="F27" s="650" t="s">
        <v>299</v>
      </c>
      <c r="G27" s="651"/>
      <c r="H27" s="651"/>
      <c r="I27" s="651"/>
      <c r="J27" s="651"/>
      <c r="K27" s="651"/>
      <c r="L27" s="651"/>
      <c r="M27" s="651"/>
      <c r="N27" s="651"/>
      <c r="O27" s="651"/>
      <c r="P27" s="652"/>
    </row>
    <row r="28" spans="1:16" ht="19.5" customHeight="1" thickBot="1" x14ac:dyDescent="0.3">
      <c r="A28" s="81" t="s">
        <v>252</v>
      </c>
      <c r="B28" s="72">
        <v>0</v>
      </c>
      <c r="C28" s="646" t="s">
        <v>298</v>
      </c>
      <c r="D28" s="646"/>
      <c r="E28" s="646"/>
      <c r="F28" s="653"/>
      <c r="G28" s="654"/>
      <c r="H28" s="654"/>
      <c r="I28" s="654"/>
      <c r="J28" s="654"/>
      <c r="K28" s="654"/>
      <c r="L28" s="654"/>
      <c r="M28" s="654"/>
      <c r="N28" s="654"/>
      <c r="O28" s="654"/>
      <c r="P28" s="655"/>
    </row>
    <row r="29" spans="1:16" ht="15.75" x14ac:dyDescent="0.25">
      <c r="A29" s="81" t="s">
        <v>258</v>
      </c>
      <c r="B29" s="72">
        <v>0</v>
      </c>
      <c r="C29" s="648" t="s">
        <v>297</v>
      </c>
      <c r="D29" s="648"/>
      <c r="E29" s="649"/>
      <c r="F29" s="638"/>
      <c r="G29" s="639"/>
      <c r="H29" s="639"/>
      <c r="I29" s="639"/>
    </row>
    <row r="30" spans="1:16" ht="15.75" x14ac:dyDescent="0.25">
      <c r="A30" s="81" t="s">
        <v>259</v>
      </c>
      <c r="B30" s="72">
        <v>0</v>
      </c>
      <c r="C30" s="646" t="s">
        <v>297</v>
      </c>
      <c r="D30" s="646"/>
      <c r="E30" s="647"/>
      <c r="F30" s="638"/>
      <c r="G30" s="639"/>
      <c r="H30" s="639"/>
      <c r="I30" s="639"/>
    </row>
    <row r="31" spans="1:16" ht="16.5" thickBot="1" x14ac:dyDescent="0.3">
      <c r="A31" s="425" t="s">
        <v>260</v>
      </c>
      <c r="B31" s="74">
        <v>3.75</v>
      </c>
      <c r="C31" s="414"/>
      <c r="D31" s="414"/>
      <c r="E31" s="418"/>
      <c r="F31" s="63"/>
      <c r="G31" s="63"/>
      <c r="H31" s="63"/>
    </row>
    <row r="32" spans="1:16" ht="15.75" x14ac:dyDescent="0.25">
      <c r="A32" s="63"/>
      <c r="B32" s="63"/>
      <c r="C32" s="63"/>
      <c r="D32" s="63"/>
      <c r="E32" s="63"/>
      <c r="F32" s="63"/>
      <c r="G32" s="63"/>
      <c r="H32" s="63"/>
    </row>
    <row r="33" spans="1:8" ht="15.75" x14ac:dyDescent="0.25">
      <c r="A33" s="63"/>
      <c r="B33" s="63"/>
      <c r="C33" s="63"/>
      <c r="D33" s="63"/>
      <c r="E33" s="63"/>
      <c r="F33" s="63"/>
      <c r="G33" s="63"/>
      <c r="H33" s="63"/>
    </row>
    <row r="34" spans="1:8" ht="22.5" customHeight="1" x14ac:dyDescent="0.25">
      <c r="A34" s="63"/>
      <c r="B34" s="63"/>
      <c r="C34" s="63"/>
      <c r="D34" s="63"/>
      <c r="E34" s="63"/>
      <c r="F34" s="63"/>
      <c r="G34" s="63"/>
      <c r="H34" s="63"/>
    </row>
    <row r="35" spans="1:8" ht="47.25" customHeight="1" x14ac:dyDescent="0.25">
      <c r="A35" s="645" t="s">
        <v>385</v>
      </c>
      <c r="B35" s="645"/>
      <c r="C35" s="645"/>
      <c r="D35" s="645"/>
      <c r="E35" s="645"/>
      <c r="F35" s="645"/>
      <c r="G35" s="645"/>
      <c r="H35" s="645"/>
    </row>
    <row r="36" spans="1:8" ht="25.5" customHeight="1" thickBot="1" x14ac:dyDescent="0.3">
      <c r="A36" s="63"/>
      <c r="B36" s="63"/>
      <c r="C36" s="63"/>
      <c r="D36" s="63"/>
      <c r="E36" s="63"/>
      <c r="F36" s="63"/>
      <c r="G36" s="63"/>
      <c r="H36" s="63"/>
    </row>
    <row r="37" spans="1:8" ht="16.5" thickBot="1" x14ac:dyDescent="0.3">
      <c r="A37" s="610" t="s">
        <v>150</v>
      </c>
      <c r="B37" s="611"/>
      <c r="C37" s="611"/>
      <c r="D37" s="612"/>
      <c r="E37" s="63"/>
      <c r="F37" s="63"/>
      <c r="G37" s="63"/>
      <c r="H37" s="63"/>
    </row>
    <row r="38" spans="1:8" ht="26.25" thickBot="1" x14ac:dyDescent="0.3">
      <c r="A38" s="86" t="s">
        <v>145</v>
      </c>
      <c r="B38" s="87" t="s">
        <v>151</v>
      </c>
      <c r="C38" s="88" t="s">
        <v>143</v>
      </c>
      <c r="D38" s="89" t="s">
        <v>152</v>
      </c>
      <c r="E38" s="63"/>
      <c r="F38" s="63"/>
      <c r="G38" s="63"/>
      <c r="H38" s="63"/>
    </row>
    <row r="39" spans="1:8" ht="16.5" thickBot="1" x14ac:dyDescent="0.3">
      <c r="A39" s="607" t="s">
        <v>134</v>
      </c>
      <c r="B39" s="608"/>
      <c r="C39" s="608"/>
      <c r="D39" s="609"/>
      <c r="E39" s="63"/>
      <c r="F39" s="63"/>
      <c r="G39" s="63"/>
      <c r="H39" s="63"/>
    </row>
    <row r="40" spans="1:8" ht="15.75" x14ac:dyDescent="0.25">
      <c r="A40" s="413" t="s">
        <v>136</v>
      </c>
      <c r="B40" s="420">
        <v>14.11</v>
      </c>
      <c r="C40" s="421">
        <v>22</v>
      </c>
      <c r="D40" s="80">
        <f>B40*C40</f>
        <v>310.41999999999996</v>
      </c>
      <c r="E40" s="63"/>
      <c r="F40" s="63"/>
      <c r="G40" s="63"/>
      <c r="H40" s="63"/>
    </row>
    <row r="41" spans="1:8" ht="15.75" x14ac:dyDescent="0.25">
      <c r="A41" s="411" t="s">
        <v>137</v>
      </c>
      <c r="B41" s="68">
        <f>B40</f>
        <v>14.11</v>
      </c>
      <c r="C41" s="82">
        <v>22</v>
      </c>
      <c r="D41" s="83">
        <f>B41*C41</f>
        <v>310.41999999999996</v>
      </c>
      <c r="E41" s="63"/>
      <c r="F41" s="63"/>
      <c r="G41" s="63"/>
      <c r="H41" s="63"/>
    </row>
    <row r="42" spans="1:8" ht="15.75" x14ac:dyDescent="0.25">
      <c r="A42" s="411" t="s">
        <v>110</v>
      </c>
      <c r="B42" s="68">
        <f>B40</f>
        <v>14.11</v>
      </c>
      <c r="C42" s="82">
        <v>22</v>
      </c>
      <c r="D42" s="83">
        <f t="shared" ref="D42:D44" si="0">B42*C42</f>
        <v>310.41999999999996</v>
      </c>
      <c r="E42" s="63"/>
      <c r="F42" s="63"/>
      <c r="G42" s="63"/>
      <c r="H42" s="63"/>
    </row>
    <row r="43" spans="1:8" ht="15.75" x14ac:dyDescent="0.25">
      <c r="A43" s="411" t="s">
        <v>114</v>
      </c>
      <c r="B43" s="68">
        <f>B40</f>
        <v>14.11</v>
      </c>
      <c r="C43" s="82">
        <v>22</v>
      </c>
      <c r="D43" s="83">
        <f t="shared" si="0"/>
        <v>310.41999999999996</v>
      </c>
      <c r="E43" s="63"/>
      <c r="F43" s="63"/>
      <c r="G43" s="63"/>
      <c r="H43" s="63"/>
    </row>
    <row r="44" spans="1:8" ht="15.75" x14ac:dyDescent="0.25">
      <c r="A44" s="411" t="s">
        <v>117</v>
      </c>
      <c r="B44" s="429">
        <v>18.5</v>
      </c>
      <c r="C44" s="82">
        <v>22</v>
      </c>
      <c r="D44" s="83">
        <f t="shared" si="0"/>
        <v>407</v>
      </c>
      <c r="E44" s="63"/>
      <c r="F44" s="63"/>
      <c r="G44" s="63"/>
      <c r="H44" s="63"/>
    </row>
    <row r="45" spans="1:8" ht="15.75" x14ac:dyDescent="0.25">
      <c r="A45" s="411" t="s">
        <v>138</v>
      </c>
      <c r="B45" s="68">
        <f>B40</f>
        <v>14.11</v>
      </c>
      <c r="C45" s="82">
        <v>22</v>
      </c>
      <c r="D45" s="83">
        <f>B45*C45</f>
        <v>310.41999999999996</v>
      </c>
      <c r="E45" s="63"/>
      <c r="F45" s="63"/>
      <c r="G45" s="63"/>
      <c r="H45" s="63"/>
    </row>
    <row r="46" spans="1:8" ht="15.75" x14ac:dyDescent="0.25">
      <c r="A46" s="411" t="s">
        <v>139</v>
      </c>
      <c r="B46" s="68">
        <f>B40</f>
        <v>14.11</v>
      </c>
      <c r="C46" s="82">
        <v>22</v>
      </c>
      <c r="D46" s="83">
        <f t="shared" ref="D46:D49" si="1">B46*C46</f>
        <v>310.41999999999996</v>
      </c>
      <c r="E46" s="63"/>
      <c r="F46" s="63"/>
      <c r="G46" s="63"/>
      <c r="H46" s="63"/>
    </row>
    <row r="47" spans="1:8" ht="15.75" x14ac:dyDescent="0.25">
      <c r="A47" s="411" t="s">
        <v>124</v>
      </c>
      <c r="B47" s="68">
        <f>B40</f>
        <v>14.11</v>
      </c>
      <c r="C47" s="82">
        <v>15</v>
      </c>
      <c r="D47" s="83">
        <f>B47*C47</f>
        <v>211.64999999999998</v>
      </c>
      <c r="E47" s="63"/>
      <c r="F47" s="63"/>
      <c r="G47" s="63"/>
      <c r="H47" s="63"/>
    </row>
    <row r="48" spans="1:8" ht="15.75" x14ac:dyDescent="0.25">
      <c r="A48" s="411" t="s">
        <v>127</v>
      </c>
      <c r="B48" s="68">
        <f>B40</f>
        <v>14.11</v>
      </c>
      <c r="C48" s="82">
        <v>22</v>
      </c>
      <c r="D48" s="83">
        <f t="shared" si="1"/>
        <v>310.41999999999996</v>
      </c>
      <c r="E48" s="63"/>
      <c r="F48" s="63"/>
      <c r="G48" s="63"/>
      <c r="H48" s="63"/>
    </row>
    <row r="49" spans="1:8" ht="16.5" thickBot="1" x14ac:dyDescent="0.3">
      <c r="A49" s="412" t="s">
        <v>130</v>
      </c>
      <c r="B49" s="84">
        <f>B40</f>
        <v>14.11</v>
      </c>
      <c r="C49" s="422">
        <v>22</v>
      </c>
      <c r="D49" s="85">
        <f t="shared" si="1"/>
        <v>310.41999999999996</v>
      </c>
      <c r="E49" s="63"/>
      <c r="F49" s="63"/>
      <c r="G49" s="63"/>
      <c r="H49" s="63"/>
    </row>
    <row r="50" spans="1:8" ht="26.25" customHeight="1" thickBot="1" x14ac:dyDescent="0.3">
      <c r="A50" s="63"/>
      <c r="B50" s="63"/>
      <c r="C50" s="63"/>
      <c r="D50" s="63"/>
      <c r="E50" s="63"/>
      <c r="F50" s="63"/>
      <c r="G50" s="63"/>
      <c r="H50" s="63"/>
    </row>
    <row r="51" spans="1:8" ht="16.5" thickBot="1" x14ac:dyDescent="0.3">
      <c r="A51" s="610" t="s">
        <v>153</v>
      </c>
      <c r="B51" s="611"/>
      <c r="C51" s="611"/>
      <c r="D51" s="612"/>
      <c r="E51" s="63"/>
      <c r="F51" s="63"/>
      <c r="G51" s="63"/>
      <c r="H51" s="63"/>
    </row>
    <row r="52" spans="1:8" ht="16.5" thickBot="1" x14ac:dyDescent="0.3">
      <c r="A52" s="75" t="s">
        <v>145</v>
      </c>
      <c r="B52" s="76" t="s">
        <v>146</v>
      </c>
      <c r="C52" s="76" t="s">
        <v>147</v>
      </c>
      <c r="D52" s="77" t="s">
        <v>148</v>
      </c>
      <c r="E52" s="63"/>
      <c r="F52" s="63"/>
      <c r="G52" s="63"/>
      <c r="H52" s="63"/>
    </row>
    <row r="53" spans="1:8" ht="16.5" thickBot="1" x14ac:dyDescent="0.3">
      <c r="A53" s="607" t="s">
        <v>134</v>
      </c>
      <c r="B53" s="608"/>
      <c r="C53" s="608"/>
      <c r="D53" s="609"/>
      <c r="E53" s="63"/>
      <c r="F53" s="63"/>
      <c r="G53" s="63"/>
      <c r="H53" s="63"/>
    </row>
    <row r="54" spans="1:8" ht="16.5" thickBot="1" x14ac:dyDescent="0.3">
      <c r="A54" s="69" t="s">
        <v>136</v>
      </c>
      <c r="B54" s="79">
        <f t="shared" ref="B54:B63" si="2">D40</f>
        <v>310.41999999999996</v>
      </c>
      <c r="C54" s="91">
        <v>6.5000000000000002E-2</v>
      </c>
      <c r="D54" s="80">
        <f t="shared" ref="D54:D63" si="3">B54*C54</f>
        <v>20.177299999999999</v>
      </c>
      <c r="E54" s="63"/>
      <c r="F54" s="63"/>
      <c r="G54" s="63"/>
      <c r="H54" s="63"/>
    </row>
    <row r="55" spans="1:8" ht="16.5" thickBot="1" x14ac:dyDescent="0.3">
      <c r="A55" s="71" t="s">
        <v>137</v>
      </c>
      <c r="B55" s="68">
        <f t="shared" si="2"/>
        <v>310.41999999999996</v>
      </c>
      <c r="C55" s="92">
        <f>C54</f>
        <v>6.5000000000000002E-2</v>
      </c>
      <c r="D55" s="83">
        <f t="shared" si="3"/>
        <v>20.177299999999999</v>
      </c>
      <c r="E55" s="63"/>
      <c r="F55" s="63"/>
      <c r="G55" s="63"/>
      <c r="H55" s="63"/>
    </row>
    <row r="56" spans="1:8" ht="16.5" thickBot="1" x14ac:dyDescent="0.3">
      <c r="A56" s="71" t="s">
        <v>110</v>
      </c>
      <c r="B56" s="68">
        <f t="shared" si="2"/>
        <v>310.41999999999996</v>
      </c>
      <c r="C56" s="92">
        <f>C54</f>
        <v>6.5000000000000002E-2</v>
      </c>
      <c r="D56" s="83">
        <f t="shared" si="3"/>
        <v>20.177299999999999</v>
      </c>
      <c r="E56" s="63"/>
      <c r="F56" s="63"/>
      <c r="G56" s="63"/>
      <c r="H56" s="63"/>
    </row>
    <row r="57" spans="1:8" ht="16.5" thickBot="1" x14ac:dyDescent="0.3">
      <c r="A57" s="71" t="s">
        <v>114</v>
      </c>
      <c r="B57" s="68">
        <f t="shared" si="2"/>
        <v>310.41999999999996</v>
      </c>
      <c r="C57" s="92">
        <f>C54</f>
        <v>6.5000000000000002E-2</v>
      </c>
      <c r="D57" s="83">
        <f t="shared" si="3"/>
        <v>20.177299999999999</v>
      </c>
      <c r="E57" s="63"/>
      <c r="F57" s="63"/>
      <c r="G57" s="63"/>
      <c r="H57" s="63"/>
    </row>
    <row r="58" spans="1:8" ht="16.5" thickBot="1" x14ac:dyDescent="0.3">
      <c r="A58" s="71" t="s">
        <v>117</v>
      </c>
      <c r="B58" s="68">
        <f t="shared" si="2"/>
        <v>407</v>
      </c>
      <c r="C58" s="430">
        <v>0.05</v>
      </c>
      <c r="D58" s="83">
        <f t="shared" si="3"/>
        <v>20.350000000000001</v>
      </c>
      <c r="E58" s="63"/>
      <c r="F58" s="63"/>
      <c r="G58" s="63"/>
      <c r="H58" s="63"/>
    </row>
    <row r="59" spans="1:8" ht="16.5" thickBot="1" x14ac:dyDescent="0.3">
      <c r="A59" s="71" t="s">
        <v>138</v>
      </c>
      <c r="B59" s="68">
        <f t="shared" si="2"/>
        <v>310.41999999999996</v>
      </c>
      <c r="C59" s="92">
        <f>C54</f>
        <v>6.5000000000000002E-2</v>
      </c>
      <c r="D59" s="83">
        <f t="shared" si="3"/>
        <v>20.177299999999999</v>
      </c>
      <c r="E59" s="63"/>
      <c r="F59" s="63"/>
      <c r="G59" s="63"/>
      <c r="H59" s="63"/>
    </row>
    <row r="60" spans="1:8" ht="16.5" thickBot="1" x14ac:dyDescent="0.3">
      <c r="A60" s="71" t="s">
        <v>139</v>
      </c>
      <c r="B60" s="68">
        <f t="shared" si="2"/>
        <v>310.41999999999996</v>
      </c>
      <c r="C60" s="92">
        <f>C54</f>
        <v>6.5000000000000002E-2</v>
      </c>
      <c r="D60" s="83">
        <f t="shared" si="3"/>
        <v>20.177299999999999</v>
      </c>
      <c r="E60" s="63"/>
      <c r="F60" s="63"/>
      <c r="G60" s="63"/>
      <c r="H60" s="63"/>
    </row>
    <row r="61" spans="1:8" ht="16.5" thickBot="1" x14ac:dyDescent="0.3">
      <c r="A61" s="71" t="s">
        <v>124</v>
      </c>
      <c r="B61" s="68">
        <f t="shared" si="2"/>
        <v>211.64999999999998</v>
      </c>
      <c r="C61" s="92">
        <f>C54</f>
        <v>6.5000000000000002E-2</v>
      </c>
      <c r="D61" s="83">
        <f t="shared" si="3"/>
        <v>13.757249999999999</v>
      </c>
      <c r="E61" s="63"/>
      <c r="F61" s="63"/>
      <c r="G61" s="63"/>
      <c r="H61" s="63"/>
    </row>
    <row r="62" spans="1:8" ht="16.5" thickBot="1" x14ac:dyDescent="0.3">
      <c r="A62" s="71" t="s">
        <v>127</v>
      </c>
      <c r="B62" s="68">
        <f t="shared" si="2"/>
        <v>310.41999999999996</v>
      </c>
      <c r="C62" s="92">
        <f>C54</f>
        <v>6.5000000000000002E-2</v>
      </c>
      <c r="D62" s="83">
        <f t="shared" si="3"/>
        <v>20.177299999999999</v>
      </c>
      <c r="E62" s="63"/>
      <c r="F62" s="63"/>
      <c r="G62" s="63"/>
      <c r="H62" s="63"/>
    </row>
    <row r="63" spans="1:8" ht="16.5" thickBot="1" x14ac:dyDescent="0.3">
      <c r="A63" s="73" t="s">
        <v>130</v>
      </c>
      <c r="B63" s="84">
        <f t="shared" si="2"/>
        <v>310.41999999999996</v>
      </c>
      <c r="C63" s="93">
        <f>C54</f>
        <v>6.5000000000000002E-2</v>
      </c>
      <c r="D63" s="85">
        <f t="shared" si="3"/>
        <v>20.177299999999999</v>
      </c>
      <c r="E63" s="63"/>
      <c r="F63" s="63"/>
      <c r="G63" s="63"/>
      <c r="H63" s="63"/>
    </row>
    <row r="64" spans="1:8" ht="35.25" customHeight="1" thickBot="1" x14ac:dyDescent="0.3">
      <c r="A64" s="63"/>
      <c r="B64" s="63"/>
      <c r="C64" s="63"/>
      <c r="D64" s="63"/>
      <c r="E64" s="63"/>
      <c r="F64" s="63"/>
      <c r="G64" s="63"/>
      <c r="H64" s="63"/>
    </row>
    <row r="65" spans="1:11" ht="16.5" thickBot="1" x14ac:dyDescent="0.3">
      <c r="A65" s="610" t="s">
        <v>154</v>
      </c>
      <c r="B65" s="611"/>
      <c r="C65" s="611"/>
      <c r="D65" s="612"/>
      <c r="E65" s="63"/>
      <c r="F65" s="63"/>
      <c r="G65" s="63"/>
      <c r="H65" s="63"/>
    </row>
    <row r="66" spans="1:11" ht="16.5" thickBot="1" x14ac:dyDescent="0.3">
      <c r="A66" s="75" t="s">
        <v>145</v>
      </c>
      <c r="B66" s="76" t="s">
        <v>144</v>
      </c>
      <c r="C66" s="76" t="s">
        <v>148</v>
      </c>
      <c r="D66" s="77" t="s">
        <v>149</v>
      </c>
      <c r="E66" s="63"/>
      <c r="F66" s="63"/>
      <c r="G66" s="63"/>
      <c r="H66" s="63"/>
    </row>
    <row r="67" spans="1:11" ht="16.5" thickBot="1" x14ac:dyDescent="0.3">
      <c r="A67" s="607" t="s">
        <v>134</v>
      </c>
      <c r="B67" s="608"/>
      <c r="C67" s="608"/>
      <c r="D67" s="609"/>
      <c r="E67" s="63"/>
      <c r="F67" s="63"/>
      <c r="G67" s="63"/>
      <c r="H67" s="63"/>
    </row>
    <row r="68" spans="1:11" ht="16.5" thickBot="1" x14ac:dyDescent="0.3">
      <c r="A68" s="69" t="s">
        <v>136</v>
      </c>
      <c r="B68" s="79">
        <f t="shared" ref="B68:B77" si="4">D40</f>
        <v>310.41999999999996</v>
      </c>
      <c r="C68" s="79">
        <f>D54</f>
        <v>20.177299999999999</v>
      </c>
      <c r="D68" s="80">
        <f t="shared" ref="D68" si="5">B68-C68</f>
        <v>290.24269999999996</v>
      </c>
      <c r="E68" s="63"/>
      <c r="F68" s="63"/>
      <c r="G68" s="63"/>
      <c r="H68" s="63"/>
    </row>
    <row r="69" spans="1:11" ht="16.5" thickBot="1" x14ac:dyDescent="0.3">
      <c r="A69" s="71" t="s">
        <v>137</v>
      </c>
      <c r="B69" s="68">
        <f t="shared" si="4"/>
        <v>310.41999999999996</v>
      </c>
      <c r="C69" s="68">
        <f t="shared" ref="C69:C77" si="6">D55</f>
        <v>20.177299999999999</v>
      </c>
      <c r="D69" s="83">
        <f t="shared" ref="D69:D77" si="7">B69-C69</f>
        <v>290.24269999999996</v>
      </c>
      <c r="E69" s="63"/>
      <c r="F69" s="63"/>
      <c r="G69" s="63"/>
      <c r="H69" s="63"/>
    </row>
    <row r="70" spans="1:11" ht="16.5" thickBot="1" x14ac:dyDescent="0.3">
      <c r="A70" s="71" t="s">
        <v>110</v>
      </c>
      <c r="B70" s="68">
        <f t="shared" si="4"/>
        <v>310.41999999999996</v>
      </c>
      <c r="C70" s="68">
        <f t="shared" si="6"/>
        <v>20.177299999999999</v>
      </c>
      <c r="D70" s="83">
        <f t="shared" si="7"/>
        <v>290.24269999999996</v>
      </c>
      <c r="E70" s="63"/>
      <c r="F70" s="63"/>
      <c r="G70" s="63"/>
      <c r="H70" s="63"/>
    </row>
    <row r="71" spans="1:11" ht="16.5" thickBot="1" x14ac:dyDescent="0.3">
      <c r="A71" s="71" t="s">
        <v>114</v>
      </c>
      <c r="B71" s="68">
        <f t="shared" si="4"/>
        <v>310.41999999999996</v>
      </c>
      <c r="C71" s="68">
        <f t="shared" si="6"/>
        <v>20.177299999999999</v>
      </c>
      <c r="D71" s="83">
        <f t="shared" si="7"/>
        <v>290.24269999999996</v>
      </c>
      <c r="E71" s="63"/>
      <c r="F71" s="63"/>
      <c r="G71" s="63"/>
      <c r="H71" s="63"/>
    </row>
    <row r="72" spans="1:11" ht="16.5" thickBot="1" x14ac:dyDescent="0.3">
      <c r="A72" s="71" t="s">
        <v>117</v>
      </c>
      <c r="B72" s="429">
        <f t="shared" si="4"/>
        <v>407</v>
      </c>
      <c r="C72" s="68">
        <f t="shared" si="6"/>
        <v>20.350000000000001</v>
      </c>
      <c r="D72" s="83">
        <f t="shared" si="7"/>
        <v>386.65</v>
      </c>
      <c r="E72" s="63"/>
      <c r="F72" s="63"/>
      <c r="G72" s="63"/>
      <c r="H72" s="63"/>
    </row>
    <row r="73" spans="1:11" ht="16.5" thickBot="1" x14ac:dyDescent="0.3">
      <c r="A73" s="71" t="s">
        <v>138</v>
      </c>
      <c r="B73" s="68">
        <f t="shared" si="4"/>
        <v>310.41999999999996</v>
      </c>
      <c r="C73" s="68">
        <f t="shared" si="6"/>
        <v>20.177299999999999</v>
      </c>
      <c r="D73" s="83">
        <f t="shared" si="7"/>
        <v>290.24269999999996</v>
      </c>
      <c r="E73" s="63"/>
      <c r="F73" s="63"/>
      <c r="G73" s="63"/>
      <c r="H73" s="64"/>
    </row>
    <row r="74" spans="1:11" ht="16.5" thickBot="1" x14ac:dyDescent="0.3">
      <c r="A74" s="71" t="s">
        <v>139</v>
      </c>
      <c r="B74" s="68">
        <f t="shared" si="4"/>
        <v>310.41999999999996</v>
      </c>
      <c r="C74" s="68">
        <f t="shared" si="6"/>
        <v>20.177299999999999</v>
      </c>
      <c r="D74" s="83">
        <f t="shared" si="7"/>
        <v>290.24269999999996</v>
      </c>
      <c r="E74" s="63"/>
      <c r="F74" s="63"/>
      <c r="G74" s="63"/>
      <c r="H74" s="64"/>
    </row>
    <row r="75" spans="1:11" ht="16.5" thickBot="1" x14ac:dyDescent="0.3">
      <c r="A75" s="71" t="s">
        <v>124</v>
      </c>
      <c r="B75" s="68">
        <f t="shared" si="4"/>
        <v>211.64999999999998</v>
      </c>
      <c r="C75" s="68">
        <f t="shared" si="6"/>
        <v>13.757249999999999</v>
      </c>
      <c r="D75" s="83">
        <f t="shared" si="7"/>
        <v>197.89274999999998</v>
      </c>
      <c r="E75" s="63"/>
      <c r="F75" s="63"/>
      <c r="G75" s="63"/>
      <c r="H75" s="64"/>
    </row>
    <row r="76" spans="1:11" ht="16.5" thickBot="1" x14ac:dyDescent="0.3">
      <c r="A76" s="71" t="s">
        <v>127</v>
      </c>
      <c r="B76" s="68">
        <f t="shared" si="4"/>
        <v>310.41999999999996</v>
      </c>
      <c r="C76" s="68">
        <f t="shared" si="6"/>
        <v>20.177299999999999</v>
      </c>
      <c r="D76" s="83">
        <f t="shared" si="7"/>
        <v>290.24269999999996</v>
      </c>
      <c r="E76" s="63"/>
      <c r="F76" s="63"/>
      <c r="G76" s="63"/>
      <c r="H76" s="64"/>
    </row>
    <row r="77" spans="1:11" ht="16.5" thickBot="1" x14ac:dyDescent="0.3">
      <c r="A77" s="73" t="s">
        <v>130</v>
      </c>
      <c r="B77" s="84">
        <f t="shared" si="4"/>
        <v>310.41999999999996</v>
      </c>
      <c r="C77" s="84">
        <f t="shared" si="6"/>
        <v>20.177299999999999</v>
      </c>
      <c r="D77" s="85">
        <f t="shared" si="7"/>
        <v>290.24269999999996</v>
      </c>
      <c r="E77" s="63"/>
      <c r="F77" s="63"/>
      <c r="G77" s="63"/>
      <c r="H77" s="64"/>
    </row>
    <row r="78" spans="1:11" ht="36" customHeight="1" x14ac:dyDescent="0.25">
      <c r="A78" s="63"/>
      <c r="B78" s="63"/>
      <c r="C78" s="63"/>
      <c r="D78" s="63"/>
      <c r="E78" s="63"/>
      <c r="F78" s="63"/>
      <c r="G78" s="63"/>
      <c r="H78" s="63"/>
    </row>
    <row r="79" spans="1:11" ht="56.25" customHeight="1" x14ac:dyDescent="0.25">
      <c r="A79" s="688" t="s">
        <v>384</v>
      </c>
      <c r="B79" s="688"/>
      <c r="C79" s="688"/>
      <c r="D79" s="688"/>
      <c r="E79" s="688"/>
      <c r="F79" s="688"/>
      <c r="G79" s="688"/>
      <c r="H79" s="688"/>
      <c r="I79" s="688"/>
      <c r="J79" s="688"/>
      <c r="K79" s="688"/>
    </row>
    <row r="80" spans="1:11" ht="15.75" x14ac:dyDescent="0.25">
      <c r="A80" s="63"/>
      <c r="B80" s="63"/>
      <c r="C80" s="63"/>
      <c r="D80" s="63"/>
      <c r="E80" s="63"/>
      <c r="F80" s="63"/>
      <c r="G80" s="63"/>
      <c r="H80" s="63"/>
    </row>
    <row r="81" spans="1:9" ht="15.75" x14ac:dyDescent="0.25">
      <c r="A81" s="610" t="s">
        <v>155</v>
      </c>
      <c r="B81" s="611"/>
      <c r="C81" s="611"/>
      <c r="D81" s="612"/>
      <c r="E81" s="63"/>
      <c r="F81" s="63"/>
      <c r="G81" s="63"/>
      <c r="H81" s="63"/>
    </row>
    <row r="82" spans="1:9" ht="15.75" x14ac:dyDescent="0.25">
      <c r="A82" s="636" t="s">
        <v>145</v>
      </c>
      <c r="B82" s="666"/>
      <c r="C82" s="667"/>
      <c r="D82" s="77" t="s">
        <v>148</v>
      </c>
      <c r="E82" s="63"/>
      <c r="F82" s="63"/>
      <c r="G82" s="63"/>
      <c r="H82" s="63"/>
    </row>
    <row r="83" spans="1:9" ht="15.75" x14ac:dyDescent="0.25">
      <c r="A83" s="607" t="s">
        <v>134</v>
      </c>
      <c r="B83" s="608"/>
      <c r="C83" s="608"/>
      <c r="D83" s="609"/>
      <c r="E83" s="63"/>
      <c r="F83" s="63"/>
      <c r="G83" s="63"/>
      <c r="H83" s="63"/>
    </row>
    <row r="84" spans="1:9" ht="15.75" x14ac:dyDescent="0.25">
      <c r="A84" s="689" t="s">
        <v>136</v>
      </c>
      <c r="B84" s="690"/>
      <c r="C84" s="691"/>
      <c r="D84" s="80">
        <v>7</v>
      </c>
      <c r="E84" s="63"/>
      <c r="F84" s="63"/>
      <c r="G84" s="63"/>
      <c r="H84" s="63"/>
    </row>
    <row r="85" spans="1:9" ht="15.75" x14ac:dyDescent="0.25">
      <c r="A85" s="613" t="s">
        <v>137</v>
      </c>
      <c r="B85" s="613"/>
      <c r="C85" s="613"/>
      <c r="D85" s="83">
        <f>D84</f>
        <v>7</v>
      </c>
      <c r="E85" s="63"/>
      <c r="F85" s="63"/>
      <c r="G85" s="63"/>
      <c r="H85" s="63"/>
    </row>
    <row r="86" spans="1:9" ht="15.75" x14ac:dyDescent="0.25">
      <c r="A86" s="613" t="s">
        <v>110</v>
      </c>
      <c r="B86" s="613"/>
      <c r="C86" s="613"/>
      <c r="D86" s="83">
        <f>D84</f>
        <v>7</v>
      </c>
      <c r="E86" s="63"/>
      <c r="F86" s="63"/>
      <c r="G86" s="63"/>
      <c r="H86" s="63"/>
    </row>
    <row r="87" spans="1:9" ht="15.75" x14ac:dyDescent="0.25">
      <c r="A87" s="613" t="s">
        <v>114</v>
      </c>
      <c r="B87" s="613"/>
      <c r="C87" s="613"/>
      <c r="D87" s="94">
        <f>D84</f>
        <v>7</v>
      </c>
      <c r="E87" s="63"/>
      <c r="F87" s="63"/>
      <c r="G87" s="63"/>
      <c r="H87" s="63"/>
    </row>
    <row r="88" spans="1:9" ht="15.75" x14ac:dyDescent="0.25">
      <c r="A88" s="628" t="s">
        <v>117</v>
      </c>
      <c r="B88" s="629"/>
      <c r="C88" s="630"/>
      <c r="D88" s="495"/>
      <c r="E88" s="63"/>
      <c r="F88" s="63"/>
      <c r="G88" s="63"/>
      <c r="H88" s="63"/>
    </row>
    <row r="89" spans="1:9" ht="15.75" x14ac:dyDescent="0.25">
      <c r="A89" s="628" t="s">
        <v>138</v>
      </c>
      <c r="B89" s="629"/>
      <c r="C89" s="630"/>
      <c r="D89" s="95">
        <f>D84</f>
        <v>7</v>
      </c>
      <c r="E89" s="63"/>
      <c r="F89" s="63"/>
      <c r="G89" s="63"/>
      <c r="H89" s="63"/>
    </row>
    <row r="90" spans="1:9" ht="15.75" x14ac:dyDescent="0.25">
      <c r="A90" s="628" t="s">
        <v>139</v>
      </c>
      <c r="B90" s="629"/>
      <c r="C90" s="630"/>
      <c r="D90" s="95">
        <f>D84</f>
        <v>7</v>
      </c>
      <c r="E90" s="63"/>
      <c r="F90" s="63"/>
      <c r="G90" s="63"/>
      <c r="H90" s="63"/>
    </row>
    <row r="91" spans="1:9" ht="15.75" x14ac:dyDescent="0.25">
      <c r="A91" s="628" t="s">
        <v>124</v>
      </c>
      <c r="B91" s="629"/>
      <c r="C91" s="630"/>
      <c r="D91" s="95">
        <f>D84</f>
        <v>7</v>
      </c>
      <c r="E91" s="63"/>
      <c r="F91" s="63"/>
      <c r="G91" s="63"/>
      <c r="H91" s="63"/>
    </row>
    <row r="92" spans="1:9" ht="15.75" x14ac:dyDescent="0.25">
      <c r="A92" s="628" t="s">
        <v>127</v>
      </c>
      <c r="B92" s="629"/>
      <c r="C92" s="630"/>
      <c r="D92" s="95">
        <f>D84</f>
        <v>7</v>
      </c>
      <c r="E92" s="63"/>
      <c r="F92" s="63"/>
      <c r="G92" s="63"/>
      <c r="H92" s="63"/>
    </row>
    <row r="93" spans="1:9" ht="16.5" thickBot="1" x14ac:dyDescent="0.3">
      <c r="A93" s="624" t="s">
        <v>130</v>
      </c>
      <c r="B93" s="625"/>
      <c r="C93" s="626"/>
      <c r="D93" s="85">
        <f>D84</f>
        <v>7</v>
      </c>
      <c r="E93" s="63"/>
      <c r="F93" s="63"/>
      <c r="G93" s="63"/>
      <c r="H93" s="64"/>
    </row>
    <row r="94" spans="1:9" ht="48.75" customHeight="1" x14ac:dyDescent="0.25">
      <c r="A94" s="63"/>
      <c r="B94" s="63"/>
      <c r="C94" s="63"/>
      <c r="D94" s="63"/>
      <c r="E94" s="63"/>
      <c r="F94" s="63"/>
      <c r="G94" s="63"/>
      <c r="H94" s="63"/>
    </row>
    <row r="95" spans="1:9" ht="63.75" customHeight="1" x14ac:dyDescent="0.25">
      <c r="A95" s="627" t="s">
        <v>383</v>
      </c>
      <c r="B95" s="627"/>
      <c r="C95" s="627"/>
      <c r="D95" s="627"/>
      <c r="E95" s="627"/>
      <c r="F95" s="627"/>
      <c r="G95" s="627"/>
      <c r="H95" s="627"/>
      <c r="I95" s="627"/>
    </row>
    <row r="96" spans="1:9" ht="16.5" thickBot="1" x14ac:dyDescent="0.3">
      <c r="A96" s="63"/>
      <c r="B96" s="63"/>
      <c r="C96" s="63"/>
      <c r="D96" s="63"/>
      <c r="E96" s="63"/>
      <c r="F96" s="63"/>
      <c r="G96" s="63"/>
      <c r="H96" s="63"/>
    </row>
    <row r="97" spans="1:10" ht="16.5" thickBot="1" x14ac:dyDescent="0.3">
      <c r="A97" s="610" t="s">
        <v>156</v>
      </c>
      <c r="B97" s="611"/>
      <c r="C97" s="611"/>
      <c r="D97" s="612"/>
      <c r="E97" s="63"/>
      <c r="F97" s="63"/>
      <c r="G97" s="63"/>
      <c r="H97" s="63"/>
    </row>
    <row r="98" spans="1:10" ht="16.5" thickBot="1" x14ac:dyDescent="0.3">
      <c r="A98" s="636" t="s">
        <v>145</v>
      </c>
      <c r="B98" s="666"/>
      <c r="C98" s="667"/>
      <c r="D98" s="77" t="s">
        <v>148</v>
      </c>
      <c r="E98" s="63"/>
      <c r="F98" s="63"/>
      <c r="G98" s="63"/>
      <c r="H98" s="63"/>
    </row>
    <row r="99" spans="1:10" ht="15.75" x14ac:dyDescent="0.25">
      <c r="A99" s="607" t="s">
        <v>134</v>
      </c>
      <c r="B99" s="608"/>
      <c r="C99" s="608"/>
      <c r="D99" s="609"/>
      <c r="E99" s="63"/>
      <c r="F99" s="63"/>
      <c r="G99" s="63"/>
      <c r="H99" s="63"/>
    </row>
    <row r="100" spans="1:10" ht="15.75" x14ac:dyDescent="0.25">
      <c r="A100" s="664" t="s">
        <v>136</v>
      </c>
      <c r="B100" s="665"/>
      <c r="C100" s="665"/>
      <c r="D100" s="80">
        <v>2.54</v>
      </c>
      <c r="E100" s="63"/>
      <c r="F100" s="63"/>
      <c r="G100" s="63"/>
      <c r="H100" s="63"/>
    </row>
    <row r="101" spans="1:10" ht="15.75" x14ac:dyDescent="0.25">
      <c r="A101" s="631" t="s">
        <v>137</v>
      </c>
      <c r="B101" s="613"/>
      <c r="C101" s="613"/>
      <c r="D101" s="83">
        <f>D100</f>
        <v>2.54</v>
      </c>
      <c r="E101" s="63"/>
      <c r="F101" s="63"/>
      <c r="G101" s="63"/>
      <c r="H101" s="63"/>
    </row>
    <row r="102" spans="1:10" ht="15.75" x14ac:dyDescent="0.25">
      <c r="A102" s="631" t="s">
        <v>110</v>
      </c>
      <c r="B102" s="613"/>
      <c r="C102" s="613"/>
      <c r="D102" s="83">
        <f>D100</f>
        <v>2.54</v>
      </c>
      <c r="E102" s="63"/>
      <c r="F102" s="63"/>
      <c r="G102" s="63"/>
      <c r="H102" s="63"/>
    </row>
    <row r="103" spans="1:10" ht="15.75" x14ac:dyDescent="0.25">
      <c r="A103" s="631" t="s">
        <v>114</v>
      </c>
      <c r="B103" s="613"/>
      <c r="C103" s="613"/>
      <c r="D103" s="83">
        <f>D100</f>
        <v>2.54</v>
      </c>
      <c r="E103" s="63"/>
      <c r="F103" s="63"/>
      <c r="G103" s="63"/>
      <c r="H103" s="63"/>
    </row>
    <row r="104" spans="1:10" ht="15.75" x14ac:dyDescent="0.25">
      <c r="A104" s="631" t="s">
        <v>117</v>
      </c>
      <c r="B104" s="613"/>
      <c r="C104" s="613"/>
      <c r="D104" s="495"/>
      <c r="E104" s="63"/>
      <c r="F104" s="63"/>
      <c r="G104" s="63"/>
      <c r="H104" s="63"/>
    </row>
    <row r="105" spans="1:10" ht="15.75" x14ac:dyDescent="0.25">
      <c r="A105" s="631" t="s">
        <v>138</v>
      </c>
      <c r="B105" s="613"/>
      <c r="C105" s="613"/>
      <c r="D105" s="83">
        <f>D100</f>
        <v>2.54</v>
      </c>
      <c r="E105" s="63"/>
      <c r="F105" s="63"/>
      <c r="G105" s="63"/>
      <c r="H105" s="66"/>
    </row>
    <row r="106" spans="1:10" ht="15.75" x14ac:dyDescent="0.25">
      <c r="A106" s="631" t="s">
        <v>139</v>
      </c>
      <c r="B106" s="613"/>
      <c r="C106" s="613"/>
      <c r="D106" s="83">
        <f>D100</f>
        <v>2.54</v>
      </c>
      <c r="E106" s="63"/>
      <c r="F106" s="63"/>
      <c r="G106" s="63"/>
      <c r="H106" s="66"/>
    </row>
    <row r="107" spans="1:10" ht="15.75" x14ac:dyDescent="0.25">
      <c r="A107" s="631" t="s">
        <v>124</v>
      </c>
      <c r="B107" s="613"/>
      <c r="C107" s="613"/>
      <c r="D107" s="83">
        <f>D100</f>
        <v>2.54</v>
      </c>
      <c r="E107" s="63"/>
      <c r="F107" s="63"/>
      <c r="G107" s="63"/>
      <c r="H107" s="66"/>
    </row>
    <row r="108" spans="1:10" ht="15.75" x14ac:dyDescent="0.25">
      <c r="A108" s="631" t="s">
        <v>127</v>
      </c>
      <c r="B108" s="613"/>
      <c r="C108" s="613"/>
      <c r="D108" s="83">
        <f>D100</f>
        <v>2.54</v>
      </c>
      <c r="E108" s="63"/>
      <c r="F108" s="63"/>
      <c r="G108" s="63"/>
      <c r="H108" s="66"/>
    </row>
    <row r="109" spans="1:10" ht="16.5" thickBot="1" x14ac:dyDescent="0.3">
      <c r="A109" s="632" t="s">
        <v>130</v>
      </c>
      <c r="B109" s="633"/>
      <c r="C109" s="633"/>
      <c r="D109" s="85">
        <f>D100</f>
        <v>2.54</v>
      </c>
      <c r="E109" s="63"/>
      <c r="F109" s="63"/>
      <c r="G109" s="63"/>
      <c r="H109" s="66"/>
    </row>
    <row r="110" spans="1:10" ht="14.25" customHeight="1" x14ac:dyDescent="0.25"/>
    <row r="111" spans="1:10" ht="15.75" thickBot="1" x14ac:dyDescent="0.3"/>
    <row r="112" spans="1:10" ht="16.5" thickBot="1" x14ac:dyDescent="0.3">
      <c r="A112" s="671" t="s">
        <v>157</v>
      </c>
      <c r="B112" s="672"/>
      <c r="C112" s="672"/>
      <c r="D112" s="673"/>
      <c r="E112" s="96"/>
      <c r="F112" s="63"/>
      <c r="G112" s="63"/>
      <c r="H112" s="63"/>
      <c r="I112" s="63"/>
      <c r="J112" s="63"/>
    </row>
    <row r="113" spans="1:10" ht="32.25" thickBot="1" x14ac:dyDescent="0.3">
      <c r="A113" s="97" t="s">
        <v>158</v>
      </c>
      <c r="B113" s="98" t="s">
        <v>159</v>
      </c>
      <c r="C113" s="98" t="s">
        <v>160</v>
      </c>
      <c r="D113" s="99" t="s">
        <v>161</v>
      </c>
      <c r="E113" s="63"/>
      <c r="F113" s="63"/>
      <c r="G113" s="63"/>
      <c r="H113" s="63"/>
      <c r="I113" s="63"/>
      <c r="J113" s="63"/>
    </row>
    <row r="114" spans="1:10" ht="16.5" thickBot="1" x14ac:dyDescent="0.3">
      <c r="A114" s="674" t="s">
        <v>162</v>
      </c>
      <c r="B114" s="675"/>
      <c r="C114" s="675"/>
      <c r="D114" s="676"/>
      <c r="E114" s="63"/>
      <c r="F114" s="63"/>
      <c r="G114" s="63"/>
      <c r="H114" s="63"/>
      <c r="I114" s="63"/>
      <c r="J114" s="63"/>
    </row>
    <row r="115" spans="1:10" ht="31.5" x14ac:dyDescent="0.25">
      <c r="A115" s="100" t="s">
        <v>163</v>
      </c>
      <c r="B115" s="101">
        <v>2</v>
      </c>
      <c r="C115" s="111">
        <v>31.77</v>
      </c>
      <c r="D115" s="102">
        <f>C115*B115</f>
        <v>63.54</v>
      </c>
      <c r="E115" s="63"/>
      <c r="F115" s="63"/>
      <c r="G115" s="63"/>
      <c r="H115" s="63"/>
      <c r="I115" s="63"/>
      <c r="J115" s="63"/>
    </row>
    <row r="116" spans="1:10" ht="31.5" x14ac:dyDescent="0.25">
      <c r="A116" s="103" t="s">
        <v>164</v>
      </c>
      <c r="B116" s="104">
        <v>4</v>
      </c>
      <c r="C116" s="114">
        <v>36.15</v>
      </c>
      <c r="D116" s="105">
        <f>C116*B116</f>
        <v>144.6</v>
      </c>
      <c r="E116" s="63"/>
      <c r="F116" s="63"/>
      <c r="G116" s="63"/>
      <c r="H116" s="63"/>
      <c r="I116" s="63"/>
      <c r="J116" s="63"/>
    </row>
    <row r="117" spans="1:10" ht="47.25" x14ac:dyDescent="0.25">
      <c r="A117" s="103" t="s">
        <v>165</v>
      </c>
      <c r="B117" s="104">
        <v>4</v>
      </c>
      <c r="C117" s="114">
        <v>29.36</v>
      </c>
      <c r="D117" s="105">
        <f t="shared" ref="D117:D121" si="8">C117*B117</f>
        <v>117.44</v>
      </c>
      <c r="E117" s="63"/>
      <c r="F117" s="63"/>
      <c r="G117" s="63"/>
      <c r="H117" s="63"/>
      <c r="I117" s="63"/>
      <c r="J117" s="63"/>
    </row>
    <row r="118" spans="1:10" ht="47.25" x14ac:dyDescent="0.25">
      <c r="A118" s="103" t="s">
        <v>166</v>
      </c>
      <c r="B118" s="104">
        <v>4</v>
      </c>
      <c r="C118" s="114">
        <v>33.049999999999997</v>
      </c>
      <c r="D118" s="105">
        <f t="shared" si="8"/>
        <v>132.19999999999999</v>
      </c>
      <c r="E118" s="63"/>
      <c r="F118" s="63"/>
      <c r="G118" s="63"/>
      <c r="H118" s="63"/>
      <c r="I118" s="63"/>
      <c r="J118" s="63"/>
    </row>
    <row r="119" spans="1:10" ht="31.5" x14ac:dyDescent="0.25">
      <c r="A119" s="103" t="s">
        <v>167</v>
      </c>
      <c r="B119" s="104">
        <v>2</v>
      </c>
      <c r="C119" s="114">
        <v>10.38</v>
      </c>
      <c r="D119" s="105">
        <f t="shared" si="8"/>
        <v>20.76</v>
      </c>
      <c r="E119" s="63"/>
      <c r="F119" s="63"/>
      <c r="G119" s="63"/>
      <c r="H119" s="63"/>
      <c r="I119" s="63"/>
      <c r="J119" s="63"/>
    </row>
    <row r="120" spans="1:10" ht="31.5" x14ac:dyDescent="0.25">
      <c r="A120" s="103" t="s">
        <v>168</v>
      </c>
      <c r="B120" s="104">
        <v>4</v>
      </c>
      <c r="C120" s="114">
        <v>54.26</v>
      </c>
      <c r="D120" s="105">
        <f t="shared" si="8"/>
        <v>217.04</v>
      </c>
      <c r="E120" s="63"/>
      <c r="F120" s="63"/>
      <c r="G120" s="63"/>
      <c r="H120" s="63"/>
      <c r="I120" s="63"/>
      <c r="J120" s="63"/>
    </row>
    <row r="121" spans="1:10" ht="16.5" thickBot="1" x14ac:dyDescent="0.3">
      <c r="A121" s="123" t="s">
        <v>169</v>
      </c>
      <c r="B121" s="268">
        <v>6</v>
      </c>
      <c r="C121" s="269">
        <v>4.92</v>
      </c>
      <c r="D121" s="108">
        <f t="shared" si="8"/>
        <v>29.52</v>
      </c>
      <c r="E121" s="63"/>
      <c r="F121" s="63"/>
      <c r="G121" s="63"/>
      <c r="H121" s="63"/>
      <c r="I121" s="63"/>
      <c r="J121" s="63"/>
    </row>
    <row r="122" spans="1:10" ht="16.5" thickBot="1" x14ac:dyDescent="0.3">
      <c r="A122" s="617" t="s">
        <v>170</v>
      </c>
      <c r="B122" s="618"/>
      <c r="C122" s="619"/>
      <c r="D122" s="109">
        <f>SUM(D115:D121)</f>
        <v>725.09999999999991</v>
      </c>
      <c r="E122" s="63"/>
      <c r="F122" s="63"/>
      <c r="G122" s="63"/>
      <c r="H122" s="63"/>
      <c r="I122" s="63"/>
      <c r="J122" s="63"/>
    </row>
    <row r="123" spans="1:10" ht="16.5" thickBot="1" x14ac:dyDescent="0.3">
      <c r="A123" s="614" t="s">
        <v>113</v>
      </c>
      <c r="B123" s="615"/>
      <c r="C123" s="615"/>
      <c r="D123" s="616"/>
      <c r="E123" s="63"/>
      <c r="F123" s="63"/>
      <c r="G123" s="63"/>
      <c r="H123" s="63"/>
      <c r="I123" s="63"/>
      <c r="J123" s="63"/>
    </row>
    <row r="124" spans="1:10" ht="31.5" x14ac:dyDescent="0.25">
      <c r="A124" s="100" t="s">
        <v>171</v>
      </c>
      <c r="B124" s="110">
        <v>4</v>
      </c>
      <c r="C124" s="111">
        <v>20.079999999999998</v>
      </c>
      <c r="D124" s="112">
        <f>C124*B124</f>
        <v>80.319999999999993</v>
      </c>
      <c r="E124" s="63"/>
      <c r="F124" s="63"/>
      <c r="G124" s="63"/>
      <c r="H124" s="63"/>
      <c r="I124" s="63"/>
      <c r="J124" s="63"/>
    </row>
    <row r="125" spans="1:10" ht="31.5" x14ac:dyDescent="0.25">
      <c r="A125" s="103" t="s">
        <v>172</v>
      </c>
      <c r="B125" s="113">
        <v>2</v>
      </c>
      <c r="C125" s="114">
        <v>46.38</v>
      </c>
      <c r="D125" s="115">
        <f t="shared" ref="D125:D131" si="9">C125*B125</f>
        <v>92.76</v>
      </c>
      <c r="E125" s="63"/>
      <c r="F125" s="63"/>
      <c r="G125" s="63"/>
      <c r="H125" s="63"/>
      <c r="I125" s="63"/>
      <c r="J125" s="63"/>
    </row>
    <row r="126" spans="1:10" ht="31.5" x14ac:dyDescent="0.25">
      <c r="A126" s="103" t="s">
        <v>173</v>
      </c>
      <c r="B126" s="113">
        <v>4</v>
      </c>
      <c r="C126" s="114">
        <v>36.15</v>
      </c>
      <c r="D126" s="115">
        <f t="shared" si="9"/>
        <v>144.6</v>
      </c>
      <c r="E126" s="63"/>
      <c r="F126" s="63"/>
      <c r="G126" s="63"/>
      <c r="H126" s="63"/>
      <c r="I126" s="63"/>
      <c r="J126" s="63"/>
    </row>
    <row r="127" spans="1:10" ht="47.25" x14ac:dyDescent="0.25">
      <c r="A127" s="103" t="s">
        <v>174</v>
      </c>
      <c r="B127" s="113">
        <v>4</v>
      </c>
      <c r="C127" s="114">
        <v>23.8</v>
      </c>
      <c r="D127" s="115">
        <f t="shared" si="9"/>
        <v>95.2</v>
      </c>
      <c r="E127" s="63"/>
      <c r="F127" s="63"/>
      <c r="G127" s="63"/>
      <c r="H127" s="63"/>
      <c r="I127" s="63"/>
      <c r="J127" s="63"/>
    </row>
    <row r="128" spans="1:10" ht="15.75" x14ac:dyDescent="0.25">
      <c r="A128" s="103" t="s">
        <v>175</v>
      </c>
      <c r="B128" s="116">
        <v>2</v>
      </c>
      <c r="C128" s="114">
        <v>5.48</v>
      </c>
      <c r="D128" s="115">
        <f t="shared" si="9"/>
        <v>10.96</v>
      </c>
      <c r="E128" s="63"/>
      <c r="F128" s="63"/>
      <c r="G128" s="63"/>
      <c r="H128" s="63"/>
      <c r="I128" s="63"/>
      <c r="J128" s="63"/>
    </row>
    <row r="129" spans="1:10" ht="47.25" x14ac:dyDescent="0.25">
      <c r="A129" s="103" t="s">
        <v>176</v>
      </c>
      <c r="B129" s="116">
        <v>4</v>
      </c>
      <c r="C129" s="114">
        <v>45.35</v>
      </c>
      <c r="D129" s="115">
        <f t="shared" si="9"/>
        <v>181.4</v>
      </c>
      <c r="E129" s="63"/>
      <c r="F129" s="63"/>
      <c r="G129" s="63"/>
      <c r="H129" s="63"/>
      <c r="I129" s="63"/>
      <c r="J129" s="63"/>
    </row>
    <row r="130" spans="1:10" ht="15.75" x14ac:dyDescent="0.25">
      <c r="A130" s="103" t="s">
        <v>169</v>
      </c>
      <c r="B130" s="116">
        <v>6</v>
      </c>
      <c r="C130" s="114">
        <v>4.92</v>
      </c>
      <c r="D130" s="115">
        <f t="shared" si="9"/>
        <v>29.52</v>
      </c>
      <c r="E130" s="63"/>
      <c r="F130" s="63"/>
      <c r="G130" s="63"/>
      <c r="H130" s="63"/>
      <c r="I130" s="63"/>
      <c r="J130" s="63"/>
    </row>
    <row r="131" spans="1:10" ht="16.5" thickBot="1" x14ac:dyDescent="0.3">
      <c r="A131" s="117" t="s">
        <v>177</v>
      </c>
      <c r="B131" s="118">
        <v>4</v>
      </c>
      <c r="C131" s="119">
        <v>9.42</v>
      </c>
      <c r="D131" s="120">
        <f t="shared" si="9"/>
        <v>37.68</v>
      </c>
      <c r="E131" s="63"/>
      <c r="F131" s="63"/>
      <c r="G131" s="63"/>
      <c r="H131" s="63"/>
      <c r="I131" s="63"/>
      <c r="J131" s="63"/>
    </row>
    <row r="132" spans="1:10" ht="16.5" thickBot="1" x14ac:dyDescent="0.3">
      <c r="A132" s="668" t="s">
        <v>170</v>
      </c>
      <c r="B132" s="669"/>
      <c r="C132" s="670"/>
      <c r="D132" s="121">
        <f>SUM(D124:D131)</f>
        <v>672.43999999999983</v>
      </c>
      <c r="E132" s="63"/>
      <c r="F132" s="63"/>
      <c r="G132" s="63"/>
      <c r="H132" s="63"/>
      <c r="I132" s="63"/>
      <c r="J132" s="63"/>
    </row>
    <row r="133" spans="1:10" ht="16.5" thickBot="1" x14ac:dyDescent="0.3">
      <c r="A133" s="614" t="s">
        <v>116</v>
      </c>
      <c r="B133" s="615"/>
      <c r="C133" s="615"/>
      <c r="D133" s="616"/>
      <c r="E133" s="63"/>
      <c r="F133" s="63"/>
      <c r="G133" s="63"/>
      <c r="H133" s="63"/>
      <c r="I133" s="63"/>
      <c r="J133" s="63"/>
    </row>
    <row r="134" spans="1:10" ht="15.75" x14ac:dyDescent="0.25">
      <c r="A134" s="100" t="s">
        <v>178</v>
      </c>
      <c r="B134" s="110">
        <v>4</v>
      </c>
      <c r="C134" s="111">
        <v>38.479999999999997</v>
      </c>
      <c r="D134" s="112">
        <f>C134*B134</f>
        <v>153.91999999999999</v>
      </c>
      <c r="E134" s="63"/>
      <c r="F134" s="63"/>
      <c r="G134" s="63"/>
      <c r="H134" s="63"/>
      <c r="I134" s="63"/>
      <c r="J134" s="63"/>
    </row>
    <row r="135" spans="1:10" ht="63" x14ac:dyDescent="0.25">
      <c r="A135" s="103" t="s">
        <v>179</v>
      </c>
      <c r="B135" s="113">
        <v>4</v>
      </c>
      <c r="C135" s="114">
        <v>39.42</v>
      </c>
      <c r="D135" s="115">
        <f>C135*B135</f>
        <v>157.68</v>
      </c>
      <c r="E135" s="63"/>
      <c r="F135" s="63"/>
      <c r="G135" s="63"/>
      <c r="H135" s="63"/>
      <c r="I135" s="63"/>
      <c r="J135" s="63"/>
    </row>
    <row r="136" spans="1:10" ht="15.75" x14ac:dyDescent="0.25">
      <c r="A136" s="103" t="s">
        <v>180</v>
      </c>
      <c r="B136" s="113">
        <v>2</v>
      </c>
      <c r="C136" s="114">
        <v>14.61</v>
      </c>
      <c r="D136" s="115">
        <f t="shared" ref="D136:D140" si="10">C136*B136</f>
        <v>29.22</v>
      </c>
      <c r="E136" s="63"/>
      <c r="F136" s="63"/>
      <c r="G136" s="63"/>
      <c r="H136" s="63"/>
      <c r="I136" s="63"/>
      <c r="J136" s="63"/>
    </row>
    <row r="137" spans="1:10" ht="31.5" x14ac:dyDescent="0.25">
      <c r="A137" s="103" t="s">
        <v>181</v>
      </c>
      <c r="B137" s="113">
        <v>4</v>
      </c>
      <c r="C137" s="114">
        <v>61.93</v>
      </c>
      <c r="D137" s="115">
        <f t="shared" si="10"/>
        <v>247.72</v>
      </c>
      <c r="E137" s="63"/>
      <c r="F137" s="63"/>
      <c r="G137" s="63"/>
      <c r="H137" s="63"/>
      <c r="I137" s="63"/>
      <c r="J137" s="63"/>
    </row>
    <row r="138" spans="1:10" ht="15.75" x14ac:dyDescent="0.25">
      <c r="A138" s="103" t="s">
        <v>169</v>
      </c>
      <c r="B138" s="113">
        <v>6</v>
      </c>
      <c r="C138" s="114">
        <v>4.92</v>
      </c>
      <c r="D138" s="115">
        <f t="shared" si="10"/>
        <v>29.52</v>
      </c>
      <c r="E138" s="63"/>
      <c r="F138" s="63"/>
      <c r="G138" s="63"/>
      <c r="H138" s="63"/>
      <c r="I138" s="63"/>
      <c r="J138" s="63"/>
    </row>
    <row r="139" spans="1:10" ht="15.75" x14ac:dyDescent="0.25">
      <c r="A139" s="103" t="s">
        <v>182</v>
      </c>
      <c r="B139" s="113">
        <v>2</v>
      </c>
      <c r="C139" s="114">
        <v>19.809999999999999</v>
      </c>
      <c r="D139" s="115">
        <f t="shared" si="10"/>
        <v>39.619999999999997</v>
      </c>
      <c r="E139" s="63"/>
      <c r="F139" s="63"/>
      <c r="G139" s="63"/>
      <c r="H139" s="63"/>
      <c r="I139" s="63"/>
      <c r="J139" s="63"/>
    </row>
    <row r="140" spans="1:10" ht="16.5" thickBot="1" x14ac:dyDescent="0.3">
      <c r="A140" s="106" t="s">
        <v>183</v>
      </c>
      <c r="B140" s="122">
        <v>0.4</v>
      </c>
      <c r="C140" s="119">
        <v>7.52</v>
      </c>
      <c r="D140" s="120">
        <f t="shared" si="10"/>
        <v>3.008</v>
      </c>
      <c r="E140" s="63"/>
      <c r="F140" s="63"/>
      <c r="G140" s="63"/>
      <c r="H140" s="63"/>
      <c r="I140" s="63"/>
      <c r="J140" s="63"/>
    </row>
    <row r="141" spans="1:10" ht="16.5" thickBot="1" x14ac:dyDescent="0.3">
      <c r="A141" s="617" t="s">
        <v>170</v>
      </c>
      <c r="B141" s="618"/>
      <c r="C141" s="619"/>
      <c r="D141" s="130">
        <f>SUM(D134:D140)</f>
        <v>660.6880000000001</v>
      </c>
      <c r="E141" s="63"/>
      <c r="F141" s="63"/>
      <c r="G141" s="63"/>
      <c r="H141" s="63"/>
      <c r="I141" s="63"/>
      <c r="J141" s="63"/>
    </row>
    <row r="142" spans="1:10" ht="16.5" thickBot="1" x14ac:dyDescent="0.3">
      <c r="A142" s="614" t="s">
        <v>119</v>
      </c>
      <c r="B142" s="615"/>
      <c r="C142" s="615"/>
      <c r="D142" s="616"/>
      <c r="E142" s="63"/>
      <c r="F142" s="63"/>
      <c r="G142" s="63"/>
      <c r="H142" s="63"/>
      <c r="I142" s="63"/>
      <c r="J142" s="63"/>
    </row>
    <row r="143" spans="1:10" ht="31.5" x14ac:dyDescent="0.25">
      <c r="A143" s="100" t="s">
        <v>184</v>
      </c>
      <c r="B143" s="110">
        <v>4</v>
      </c>
      <c r="C143" s="111">
        <v>38.369999999999997</v>
      </c>
      <c r="D143" s="112">
        <f>C143*B143</f>
        <v>153.47999999999999</v>
      </c>
      <c r="E143" s="63"/>
      <c r="F143" s="63"/>
      <c r="G143" s="63"/>
      <c r="H143" s="63"/>
      <c r="I143" s="63"/>
      <c r="J143" s="63"/>
    </row>
    <row r="144" spans="1:10" ht="50.25" customHeight="1" x14ac:dyDescent="0.25">
      <c r="A144" s="103" t="s">
        <v>185</v>
      </c>
      <c r="B144" s="113">
        <v>2</v>
      </c>
      <c r="C144" s="114">
        <v>44.34</v>
      </c>
      <c r="D144" s="115">
        <f t="shared" ref="D144:D152" si="11">C144*B144</f>
        <v>88.68</v>
      </c>
      <c r="E144" s="63"/>
      <c r="F144" s="63"/>
      <c r="G144" s="63"/>
      <c r="H144" s="63"/>
      <c r="I144" s="63"/>
      <c r="J144" s="63"/>
    </row>
    <row r="145" spans="1:10" ht="71.25" customHeight="1" x14ac:dyDescent="0.25">
      <c r="A145" s="103" t="s">
        <v>186</v>
      </c>
      <c r="B145" s="113">
        <v>4</v>
      </c>
      <c r="C145" s="114">
        <v>23.22</v>
      </c>
      <c r="D145" s="115">
        <f t="shared" si="11"/>
        <v>92.88</v>
      </c>
      <c r="E145" s="63"/>
      <c r="F145" s="63"/>
      <c r="G145" s="63"/>
      <c r="H145" s="63"/>
      <c r="I145" s="63"/>
      <c r="J145" s="63"/>
    </row>
    <row r="146" spans="1:10" ht="63" x14ac:dyDescent="0.25">
      <c r="A146" s="103" t="s">
        <v>187</v>
      </c>
      <c r="B146" s="113">
        <v>4</v>
      </c>
      <c r="C146" s="114">
        <v>45.86</v>
      </c>
      <c r="D146" s="115">
        <f t="shared" si="11"/>
        <v>183.44</v>
      </c>
      <c r="E146" s="63"/>
      <c r="F146" s="63"/>
      <c r="G146" s="63"/>
      <c r="H146" s="63"/>
      <c r="I146" s="63"/>
      <c r="J146" s="63"/>
    </row>
    <row r="147" spans="1:10" ht="15.75" x14ac:dyDescent="0.25">
      <c r="A147" s="123" t="s">
        <v>169</v>
      </c>
      <c r="B147" s="124">
        <v>6</v>
      </c>
      <c r="C147" s="114">
        <v>4.92</v>
      </c>
      <c r="D147" s="115">
        <f t="shared" si="11"/>
        <v>29.52</v>
      </c>
      <c r="E147" s="63"/>
      <c r="F147" s="63"/>
      <c r="G147" s="63"/>
      <c r="H147" s="63"/>
      <c r="I147" s="63"/>
      <c r="J147" s="63"/>
    </row>
    <row r="148" spans="1:10" ht="15.75" x14ac:dyDescent="0.25">
      <c r="A148" s="103" t="s">
        <v>188</v>
      </c>
      <c r="B148" s="113">
        <v>2</v>
      </c>
      <c r="C148" s="114">
        <v>1.32</v>
      </c>
      <c r="D148" s="115">
        <f t="shared" si="11"/>
        <v>2.64</v>
      </c>
      <c r="E148" s="63"/>
      <c r="F148" s="63"/>
      <c r="G148" s="63"/>
      <c r="H148" s="63"/>
      <c r="I148" s="63"/>
      <c r="J148" s="63"/>
    </row>
    <row r="149" spans="1:10" ht="15.75" x14ac:dyDescent="0.25">
      <c r="A149" s="103" t="s">
        <v>189</v>
      </c>
      <c r="B149" s="113">
        <v>1</v>
      </c>
      <c r="C149" s="114">
        <v>24.57</v>
      </c>
      <c r="D149" s="115">
        <f t="shared" si="11"/>
        <v>24.57</v>
      </c>
      <c r="E149" s="63"/>
      <c r="F149" s="63"/>
      <c r="G149" s="63"/>
      <c r="H149" s="63"/>
      <c r="I149" s="63"/>
      <c r="J149" s="63"/>
    </row>
    <row r="150" spans="1:10" ht="15.75" x14ac:dyDescent="0.25">
      <c r="A150" s="103" t="s">
        <v>190</v>
      </c>
      <c r="B150" s="113">
        <v>4.8</v>
      </c>
      <c r="C150" s="114">
        <v>52.01</v>
      </c>
      <c r="D150" s="115">
        <f t="shared" si="11"/>
        <v>249.64799999999997</v>
      </c>
      <c r="E150" s="63"/>
      <c r="F150" s="63"/>
      <c r="G150" s="63"/>
      <c r="H150" s="63"/>
      <c r="I150" s="63"/>
      <c r="J150" s="63"/>
    </row>
    <row r="151" spans="1:10" ht="31.5" x14ac:dyDescent="0.25">
      <c r="A151" s="103" t="s">
        <v>191</v>
      </c>
      <c r="B151" s="113">
        <v>1</v>
      </c>
      <c r="C151" s="114">
        <v>45.99</v>
      </c>
      <c r="D151" s="115">
        <f t="shared" si="11"/>
        <v>45.99</v>
      </c>
      <c r="E151" s="63"/>
      <c r="F151" s="63"/>
      <c r="G151" s="63"/>
      <c r="H151" s="63"/>
      <c r="I151" s="63"/>
      <c r="J151" s="63"/>
    </row>
    <row r="152" spans="1:10" ht="15.75" x14ac:dyDescent="0.25">
      <c r="A152" s="103" t="s">
        <v>192</v>
      </c>
      <c r="B152" s="113">
        <v>4</v>
      </c>
      <c r="C152" s="114">
        <v>11.38</v>
      </c>
      <c r="D152" s="115">
        <f t="shared" si="11"/>
        <v>45.52</v>
      </c>
      <c r="E152" s="63"/>
      <c r="F152" s="63"/>
      <c r="G152" s="63"/>
      <c r="H152" s="63"/>
      <c r="I152" s="63"/>
      <c r="J152" s="63"/>
    </row>
    <row r="153" spans="1:10" ht="16.5" thickBot="1" x14ac:dyDescent="0.3">
      <c r="A153" s="106" t="s">
        <v>193</v>
      </c>
      <c r="B153" s="125">
        <v>4</v>
      </c>
      <c r="C153" s="119">
        <v>22.58</v>
      </c>
      <c r="D153" s="120">
        <f>C153*B153</f>
        <v>90.32</v>
      </c>
      <c r="E153" s="63"/>
      <c r="F153" s="63"/>
      <c r="G153" s="63"/>
      <c r="H153" s="63"/>
      <c r="I153" s="63"/>
      <c r="J153" s="63"/>
    </row>
    <row r="154" spans="1:10" ht="16.5" thickBot="1" x14ac:dyDescent="0.3">
      <c r="A154" s="617" t="s">
        <v>170</v>
      </c>
      <c r="B154" s="618"/>
      <c r="C154" s="619"/>
      <c r="D154" s="126">
        <f>SUM(D143:D153)</f>
        <v>1006.6879999999999</v>
      </c>
      <c r="E154" s="63"/>
      <c r="F154" s="63"/>
      <c r="G154" s="63"/>
      <c r="H154" s="63"/>
      <c r="I154" s="63"/>
      <c r="J154" s="63"/>
    </row>
    <row r="155" spans="1:10" ht="16.5" thickBot="1" x14ac:dyDescent="0.3">
      <c r="A155" s="614" t="s">
        <v>194</v>
      </c>
      <c r="B155" s="615"/>
      <c r="C155" s="615"/>
      <c r="D155" s="616"/>
      <c r="E155" s="63"/>
      <c r="F155" s="63"/>
      <c r="G155" s="63"/>
      <c r="H155" s="63"/>
      <c r="I155" s="63"/>
      <c r="J155" s="63"/>
    </row>
    <row r="156" spans="1:10" ht="31.5" x14ac:dyDescent="0.25">
      <c r="A156" s="100" t="s">
        <v>195</v>
      </c>
      <c r="B156" s="127">
        <v>4</v>
      </c>
      <c r="C156" s="114">
        <v>38.369999999999997</v>
      </c>
      <c r="D156" s="114">
        <f>C156*B156</f>
        <v>153.47999999999999</v>
      </c>
      <c r="E156" s="63"/>
      <c r="F156" s="63"/>
      <c r="G156" s="63"/>
      <c r="H156" s="63"/>
      <c r="I156" s="63"/>
      <c r="J156" s="63"/>
    </row>
    <row r="157" spans="1:10" ht="63" x14ac:dyDescent="0.25">
      <c r="A157" s="103" t="s">
        <v>196</v>
      </c>
      <c r="B157" s="116">
        <v>2</v>
      </c>
      <c r="C157" s="114">
        <v>44.34</v>
      </c>
      <c r="D157" s="114">
        <f t="shared" ref="D157:D166" si="12">C157*B157</f>
        <v>88.68</v>
      </c>
      <c r="E157" s="63"/>
      <c r="F157" s="63"/>
      <c r="G157" s="63"/>
      <c r="H157" s="63"/>
      <c r="I157" s="63"/>
      <c r="J157" s="63"/>
    </row>
    <row r="158" spans="1:10" ht="47.25" x14ac:dyDescent="0.25">
      <c r="A158" s="103" t="s">
        <v>186</v>
      </c>
      <c r="B158" s="116">
        <v>4</v>
      </c>
      <c r="C158" s="114">
        <v>23.22</v>
      </c>
      <c r="D158" s="114">
        <f t="shared" si="12"/>
        <v>92.88</v>
      </c>
      <c r="E158" s="63"/>
      <c r="F158" s="63"/>
      <c r="G158" s="63"/>
      <c r="H158" s="63"/>
      <c r="I158" s="63"/>
      <c r="J158" s="63"/>
    </row>
    <row r="159" spans="1:10" ht="63" x14ac:dyDescent="0.25">
      <c r="A159" s="103" t="s">
        <v>197</v>
      </c>
      <c r="B159" s="116">
        <v>4</v>
      </c>
      <c r="C159" s="114">
        <v>45.86</v>
      </c>
      <c r="D159" s="114">
        <f t="shared" si="12"/>
        <v>183.44</v>
      </c>
      <c r="E159" s="63"/>
      <c r="F159" s="63"/>
      <c r="G159" s="63"/>
      <c r="H159" s="63"/>
      <c r="I159" s="63"/>
      <c r="J159" s="63"/>
    </row>
    <row r="160" spans="1:10" ht="15.75" x14ac:dyDescent="0.25">
      <c r="A160" s="123" t="s">
        <v>169</v>
      </c>
      <c r="B160" s="128">
        <v>6</v>
      </c>
      <c r="C160" s="114">
        <v>4.92</v>
      </c>
      <c r="D160" s="114">
        <f t="shared" si="12"/>
        <v>29.52</v>
      </c>
      <c r="E160" s="63"/>
      <c r="F160" s="63"/>
      <c r="G160" s="63"/>
      <c r="H160" s="63"/>
      <c r="I160" s="63"/>
      <c r="J160" s="63"/>
    </row>
    <row r="161" spans="1:10" ht="15.75" x14ac:dyDescent="0.25">
      <c r="A161" s="103" t="s">
        <v>188</v>
      </c>
      <c r="B161" s="116">
        <v>2</v>
      </c>
      <c r="C161" s="114">
        <v>1.32</v>
      </c>
      <c r="D161" s="114">
        <f t="shared" si="12"/>
        <v>2.64</v>
      </c>
      <c r="E161" s="63"/>
      <c r="F161" s="63"/>
      <c r="G161" s="63"/>
      <c r="H161" s="63"/>
      <c r="I161" s="63"/>
      <c r="J161" s="63"/>
    </row>
    <row r="162" spans="1:10" ht="15.75" x14ac:dyDescent="0.25">
      <c r="A162" s="103" t="s">
        <v>189</v>
      </c>
      <c r="B162" s="116">
        <v>1</v>
      </c>
      <c r="C162" s="114">
        <v>24.57</v>
      </c>
      <c r="D162" s="114">
        <f t="shared" si="12"/>
        <v>24.57</v>
      </c>
      <c r="E162" s="63"/>
      <c r="F162" s="63"/>
      <c r="G162" s="63"/>
      <c r="H162" s="63"/>
      <c r="I162" s="63"/>
      <c r="J162" s="63"/>
    </row>
    <row r="163" spans="1:10" ht="15.75" x14ac:dyDescent="0.25">
      <c r="A163" s="103" t="s">
        <v>190</v>
      </c>
      <c r="B163" s="129">
        <v>4.8</v>
      </c>
      <c r="C163" s="114">
        <v>52.01</v>
      </c>
      <c r="D163" s="114">
        <f t="shared" si="12"/>
        <v>249.64799999999997</v>
      </c>
      <c r="E163" s="63"/>
      <c r="F163" s="63"/>
      <c r="G163" s="63"/>
      <c r="H163" s="63"/>
      <c r="I163" s="63"/>
      <c r="J163" s="63"/>
    </row>
    <row r="164" spans="1:10" ht="31.5" x14ac:dyDescent="0.25">
      <c r="A164" s="103" t="s">
        <v>191</v>
      </c>
      <c r="B164" s="116">
        <v>1</v>
      </c>
      <c r="C164" s="114">
        <v>45.99</v>
      </c>
      <c r="D164" s="114">
        <f t="shared" si="12"/>
        <v>45.99</v>
      </c>
      <c r="E164" s="63"/>
      <c r="F164" s="63"/>
      <c r="G164" s="63"/>
      <c r="H164" s="63"/>
      <c r="I164" s="63"/>
      <c r="J164" s="63"/>
    </row>
    <row r="165" spans="1:10" ht="15.75" x14ac:dyDescent="0.25">
      <c r="A165" s="103" t="s">
        <v>192</v>
      </c>
      <c r="B165" s="116">
        <v>4</v>
      </c>
      <c r="C165" s="114">
        <v>11.38</v>
      </c>
      <c r="D165" s="114">
        <f t="shared" si="12"/>
        <v>45.52</v>
      </c>
      <c r="E165" s="63"/>
      <c r="F165" s="63"/>
      <c r="G165" s="63"/>
      <c r="H165" s="63"/>
      <c r="I165" s="63"/>
      <c r="J165" s="63"/>
    </row>
    <row r="166" spans="1:10" ht="16.5" thickBot="1" x14ac:dyDescent="0.3">
      <c r="A166" s="106" t="s">
        <v>193</v>
      </c>
      <c r="B166" s="118">
        <v>4</v>
      </c>
      <c r="C166" s="114">
        <v>22.58</v>
      </c>
      <c r="D166" s="114">
        <f t="shared" si="12"/>
        <v>90.32</v>
      </c>
      <c r="E166" s="63"/>
      <c r="F166" s="63"/>
      <c r="G166" s="63"/>
      <c r="H166" s="63"/>
      <c r="I166" s="63"/>
      <c r="J166" s="63"/>
    </row>
    <row r="167" spans="1:10" ht="16.5" thickBot="1" x14ac:dyDescent="0.3">
      <c r="A167" s="617" t="s">
        <v>170</v>
      </c>
      <c r="B167" s="618"/>
      <c r="C167" s="619"/>
      <c r="D167" s="130">
        <f>SUM(D156:D166)</f>
        <v>1006.6879999999999</v>
      </c>
      <c r="E167" s="63"/>
      <c r="F167" s="63"/>
      <c r="G167" s="63"/>
      <c r="H167" s="63"/>
      <c r="I167" s="63"/>
      <c r="J167" s="63"/>
    </row>
    <row r="168" spans="1:10" ht="16.5" thickBot="1" x14ac:dyDescent="0.3">
      <c r="A168" s="614" t="s">
        <v>123</v>
      </c>
      <c r="B168" s="615"/>
      <c r="C168" s="615"/>
      <c r="D168" s="616"/>
      <c r="E168" s="63"/>
      <c r="F168" s="63"/>
      <c r="G168" s="63"/>
      <c r="H168" s="63"/>
      <c r="I168" s="63"/>
      <c r="J168" s="63"/>
    </row>
    <row r="169" spans="1:10" ht="47.25" x14ac:dyDescent="0.25">
      <c r="A169" s="100" t="s">
        <v>198</v>
      </c>
      <c r="B169" s="110">
        <v>4</v>
      </c>
      <c r="C169" s="111">
        <v>36.15</v>
      </c>
      <c r="D169" s="112">
        <f>C169*B169</f>
        <v>144.6</v>
      </c>
      <c r="E169" s="63"/>
      <c r="F169" s="63"/>
      <c r="G169" s="63"/>
      <c r="H169" s="63"/>
      <c r="I169" s="63"/>
      <c r="J169" s="63"/>
    </row>
    <row r="170" spans="1:10" ht="47.25" x14ac:dyDescent="0.25">
      <c r="A170" s="103" t="s">
        <v>199</v>
      </c>
      <c r="B170" s="113">
        <v>4</v>
      </c>
      <c r="C170" s="114">
        <v>29.36</v>
      </c>
      <c r="D170" s="115">
        <f t="shared" ref="D170:D179" si="13">C170*B170</f>
        <v>117.44</v>
      </c>
      <c r="E170" s="63"/>
      <c r="F170" s="63"/>
      <c r="G170" s="63"/>
      <c r="H170" s="63"/>
      <c r="I170" s="63"/>
      <c r="J170" s="63"/>
    </row>
    <row r="171" spans="1:10" ht="47.25" x14ac:dyDescent="0.25">
      <c r="A171" s="103" t="s">
        <v>200</v>
      </c>
      <c r="B171" s="113">
        <v>4</v>
      </c>
      <c r="C171" s="114">
        <v>39.42</v>
      </c>
      <c r="D171" s="115">
        <f t="shared" si="13"/>
        <v>157.68</v>
      </c>
      <c r="E171" s="63"/>
      <c r="F171" s="63"/>
      <c r="G171" s="63"/>
      <c r="H171" s="63"/>
      <c r="I171" s="63"/>
      <c r="J171" s="63"/>
    </row>
    <row r="172" spans="1:10" ht="31.5" x14ac:dyDescent="0.25">
      <c r="A172" s="103" t="s">
        <v>201</v>
      </c>
      <c r="B172" s="113">
        <v>2</v>
      </c>
      <c r="C172" s="114">
        <v>38.33</v>
      </c>
      <c r="D172" s="115">
        <f t="shared" si="13"/>
        <v>76.66</v>
      </c>
      <c r="E172" s="63"/>
      <c r="F172" s="63"/>
      <c r="G172" s="63"/>
      <c r="H172" s="63"/>
      <c r="I172" s="63"/>
      <c r="J172" s="63"/>
    </row>
    <row r="173" spans="1:10" ht="15.75" x14ac:dyDescent="0.25">
      <c r="A173" s="103" t="s">
        <v>202</v>
      </c>
      <c r="B173" s="113">
        <v>2</v>
      </c>
      <c r="C173" s="114">
        <v>19.809999999999999</v>
      </c>
      <c r="D173" s="115">
        <f t="shared" si="13"/>
        <v>39.619999999999997</v>
      </c>
      <c r="E173" s="63"/>
      <c r="F173" s="63"/>
      <c r="G173" s="63"/>
      <c r="H173" s="63"/>
      <c r="I173" s="63"/>
      <c r="J173" s="63"/>
    </row>
    <row r="174" spans="1:10" ht="15.75" x14ac:dyDescent="0.25">
      <c r="A174" s="103" t="s">
        <v>169</v>
      </c>
      <c r="B174" s="113">
        <v>6</v>
      </c>
      <c r="C174" s="114">
        <v>4.92</v>
      </c>
      <c r="D174" s="115">
        <f t="shared" si="13"/>
        <v>29.52</v>
      </c>
      <c r="E174" s="63"/>
      <c r="F174" s="63"/>
      <c r="G174" s="63"/>
      <c r="H174" s="63"/>
      <c r="I174" s="63"/>
      <c r="J174" s="63"/>
    </row>
    <row r="175" spans="1:10" ht="47.25" x14ac:dyDescent="0.25">
      <c r="A175" s="103" t="s">
        <v>203</v>
      </c>
      <c r="B175" s="113">
        <v>4</v>
      </c>
      <c r="C175" s="114">
        <v>49.75</v>
      </c>
      <c r="D175" s="115">
        <f t="shared" si="13"/>
        <v>199</v>
      </c>
      <c r="E175" s="63"/>
      <c r="F175" s="63"/>
      <c r="G175" s="63"/>
      <c r="H175" s="63"/>
      <c r="I175" s="63"/>
      <c r="J175" s="63"/>
    </row>
    <row r="176" spans="1:10" ht="15.75" x14ac:dyDescent="0.25">
      <c r="A176" s="103" t="s">
        <v>204</v>
      </c>
      <c r="B176" s="113">
        <v>0.4</v>
      </c>
      <c r="C176" s="114">
        <v>13.92</v>
      </c>
      <c r="D176" s="115">
        <f t="shared" si="13"/>
        <v>5.5680000000000005</v>
      </c>
      <c r="E176" s="63"/>
      <c r="F176" s="63"/>
      <c r="G176" s="63"/>
      <c r="H176" s="63"/>
      <c r="I176" s="63"/>
      <c r="J176" s="63"/>
    </row>
    <row r="177" spans="1:10" ht="15.75" x14ac:dyDescent="0.25">
      <c r="A177" s="103" t="s">
        <v>183</v>
      </c>
      <c r="B177" s="113">
        <v>0.4</v>
      </c>
      <c r="C177" s="114">
        <v>7.52</v>
      </c>
      <c r="D177" s="115">
        <f t="shared" si="13"/>
        <v>3.008</v>
      </c>
      <c r="E177" s="63"/>
      <c r="F177" s="63"/>
      <c r="G177" s="63"/>
      <c r="H177" s="63"/>
      <c r="I177" s="63"/>
      <c r="J177" s="63"/>
    </row>
    <row r="178" spans="1:10" ht="15.75" x14ac:dyDescent="0.25">
      <c r="A178" s="103" t="s">
        <v>205</v>
      </c>
      <c r="B178" s="113">
        <v>8</v>
      </c>
      <c r="C178" s="114">
        <v>15.41</v>
      </c>
      <c r="D178" s="115">
        <f t="shared" si="13"/>
        <v>123.28</v>
      </c>
      <c r="E178" s="63"/>
      <c r="F178" s="63"/>
      <c r="G178" s="63"/>
      <c r="H178" s="63"/>
      <c r="I178" s="63"/>
      <c r="J178" s="63"/>
    </row>
    <row r="179" spans="1:10" ht="16.5" thickBot="1" x14ac:dyDescent="0.3">
      <c r="A179" s="106" t="s">
        <v>206</v>
      </c>
      <c r="B179" s="131">
        <v>2</v>
      </c>
      <c r="C179" s="119">
        <v>160.97</v>
      </c>
      <c r="D179" s="120">
        <f t="shared" si="13"/>
        <v>321.94</v>
      </c>
      <c r="E179" s="63"/>
      <c r="F179" s="63"/>
      <c r="G179" s="63"/>
      <c r="H179" s="63"/>
      <c r="I179" s="63"/>
      <c r="J179" s="63"/>
    </row>
    <row r="180" spans="1:10" ht="16.5" thickBot="1" x14ac:dyDescent="0.3">
      <c r="A180" s="617" t="s">
        <v>170</v>
      </c>
      <c r="B180" s="618"/>
      <c r="C180" s="619"/>
      <c r="D180" s="130">
        <f>SUM(D169:D179)</f>
        <v>1218.316</v>
      </c>
      <c r="E180" s="63"/>
      <c r="F180" s="63"/>
      <c r="G180" s="63"/>
      <c r="H180" s="63"/>
      <c r="I180" s="63"/>
      <c r="J180" s="63"/>
    </row>
    <row r="181" spans="1:10" ht="16.5" thickBot="1" x14ac:dyDescent="0.3">
      <c r="A181" s="614" t="s">
        <v>129</v>
      </c>
      <c r="B181" s="615"/>
      <c r="C181" s="615"/>
      <c r="D181" s="616"/>
      <c r="E181" s="63"/>
      <c r="F181" s="63"/>
      <c r="G181" s="63"/>
      <c r="H181" s="63"/>
      <c r="I181" s="63"/>
      <c r="J181" s="63"/>
    </row>
    <row r="182" spans="1:10" ht="31.5" x14ac:dyDescent="0.25">
      <c r="A182" s="100" t="s">
        <v>184</v>
      </c>
      <c r="B182" s="127">
        <v>4</v>
      </c>
      <c r="C182" s="111">
        <v>38.369999999999997</v>
      </c>
      <c r="D182" s="112">
        <f>C182*B182</f>
        <v>153.47999999999999</v>
      </c>
      <c r="E182" s="63"/>
      <c r="F182" s="63"/>
      <c r="G182" s="63"/>
      <c r="H182" s="63"/>
      <c r="I182" s="63"/>
      <c r="J182" s="63"/>
    </row>
    <row r="183" spans="1:10" ht="78.75" x14ac:dyDescent="0.25">
      <c r="A183" s="103" t="s">
        <v>207</v>
      </c>
      <c r="B183" s="116">
        <v>4</v>
      </c>
      <c r="C183" s="114">
        <v>26</v>
      </c>
      <c r="D183" s="115">
        <f t="shared" ref="D183:D192" si="14">C183*B183</f>
        <v>104</v>
      </c>
      <c r="E183" s="63"/>
      <c r="F183" s="63"/>
      <c r="G183" s="63"/>
      <c r="H183" s="63"/>
      <c r="I183" s="63"/>
      <c r="J183" s="63"/>
    </row>
    <row r="184" spans="1:10" ht="78.75" x14ac:dyDescent="0.25">
      <c r="A184" s="103" t="s">
        <v>208</v>
      </c>
      <c r="B184" s="116">
        <v>4</v>
      </c>
      <c r="C184" s="114">
        <v>23.33</v>
      </c>
      <c r="D184" s="115">
        <f t="shared" si="14"/>
        <v>93.32</v>
      </c>
      <c r="E184" s="63"/>
      <c r="F184" s="63"/>
      <c r="G184" s="63"/>
      <c r="H184" s="63"/>
      <c r="I184" s="63"/>
      <c r="J184" s="63"/>
    </row>
    <row r="185" spans="1:10" ht="63" x14ac:dyDescent="0.25">
      <c r="A185" s="103" t="s">
        <v>187</v>
      </c>
      <c r="B185" s="116">
        <v>4</v>
      </c>
      <c r="C185" s="114">
        <v>45.86</v>
      </c>
      <c r="D185" s="115">
        <f t="shared" si="14"/>
        <v>183.44</v>
      </c>
      <c r="E185" s="63"/>
      <c r="F185" s="63"/>
      <c r="G185" s="63"/>
      <c r="H185" s="63"/>
      <c r="I185" s="63"/>
      <c r="J185" s="63"/>
    </row>
    <row r="186" spans="1:10" ht="15.75" x14ac:dyDescent="0.25">
      <c r="A186" s="123" t="s">
        <v>169</v>
      </c>
      <c r="B186" s="128">
        <v>6</v>
      </c>
      <c r="C186" s="114">
        <v>4.92</v>
      </c>
      <c r="D186" s="115">
        <f t="shared" si="14"/>
        <v>29.52</v>
      </c>
      <c r="E186" s="63"/>
      <c r="F186" s="63"/>
      <c r="G186" s="63"/>
      <c r="H186" s="63"/>
      <c r="I186" s="63"/>
      <c r="J186" s="63"/>
    </row>
    <row r="187" spans="1:10" ht="15.75" x14ac:dyDescent="0.25">
      <c r="A187" s="103" t="s">
        <v>188</v>
      </c>
      <c r="B187" s="116">
        <v>2</v>
      </c>
      <c r="C187" s="114">
        <v>1.32</v>
      </c>
      <c r="D187" s="115">
        <f t="shared" si="14"/>
        <v>2.64</v>
      </c>
      <c r="E187" s="63"/>
      <c r="F187" s="63"/>
      <c r="G187" s="63"/>
      <c r="H187" s="63"/>
      <c r="I187" s="63"/>
      <c r="J187" s="63"/>
    </row>
    <row r="188" spans="1:10" ht="15.75" x14ac:dyDescent="0.25">
      <c r="A188" s="103" t="s">
        <v>189</v>
      </c>
      <c r="B188" s="116">
        <v>1</v>
      </c>
      <c r="C188" s="114">
        <v>24.57</v>
      </c>
      <c r="D188" s="115">
        <f t="shared" si="14"/>
        <v>24.57</v>
      </c>
      <c r="E188" s="63"/>
      <c r="F188" s="63"/>
      <c r="G188" s="63"/>
      <c r="H188" s="63"/>
      <c r="I188" s="63"/>
      <c r="J188" s="63"/>
    </row>
    <row r="189" spans="1:10" ht="15.75" x14ac:dyDescent="0.25">
      <c r="A189" s="103" t="s">
        <v>190</v>
      </c>
      <c r="B189" s="132">
        <v>4.8</v>
      </c>
      <c r="C189" s="114">
        <v>52.01</v>
      </c>
      <c r="D189" s="115">
        <f t="shared" si="14"/>
        <v>249.64799999999997</v>
      </c>
      <c r="E189" s="63"/>
      <c r="F189" s="63"/>
      <c r="G189" s="63"/>
      <c r="H189" s="63"/>
      <c r="I189" s="63"/>
      <c r="J189" s="63"/>
    </row>
    <row r="190" spans="1:10" ht="31.5" x14ac:dyDescent="0.25">
      <c r="A190" s="103" t="s">
        <v>191</v>
      </c>
      <c r="B190" s="116">
        <v>1</v>
      </c>
      <c r="C190" s="114">
        <v>45.99</v>
      </c>
      <c r="D190" s="115">
        <f t="shared" si="14"/>
        <v>45.99</v>
      </c>
      <c r="E190" s="63"/>
      <c r="F190" s="63"/>
      <c r="G190" s="63"/>
      <c r="H190" s="63"/>
      <c r="I190" s="63"/>
      <c r="J190" s="63"/>
    </row>
    <row r="191" spans="1:10" ht="15.75" x14ac:dyDescent="0.25">
      <c r="A191" s="103" t="s">
        <v>192</v>
      </c>
      <c r="B191" s="116">
        <v>4</v>
      </c>
      <c r="C191" s="114">
        <v>11.38</v>
      </c>
      <c r="D191" s="115">
        <f t="shared" si="14"/>
        <v>45.52</v>
      </c>
      <c r="E191" s="63"/>
      <c r="F191" s="63"/>
      <c r="G191" s="63"/>
      <c r="H191" s="63"/>
      <c r="I191" s="63"/>
      <c r="J191" s="63"/>
    </row>
    <row r="192" spans="1:10" ht="16.5" thickBot="1" x14ac:dyDescent="0.3">
      <c r="A192" s="106" t="s">
        <v>193</v>
      </c>
      <c r="B192" s="118">
        <v>4</v>
      </c>
      <c r="C192" s="119">
        <v>22.58</v>
      </c>
      <c r="D192" s="120">
        <f t="shared" si="14"/>
        <v>90.32</v>
      </c>
      <c r="E192" s="63"/>
      <c r="F192" s="63"/>
      <c r="G192" s="63"/>
      <c r="H192" s="63"/>
      <c r="I192" s="63"/>
      <c r="J192" s="63"/>
    </row>
    <row r="193" spans="1:10" ht="16.5" thickBot="1" x14ac:dyDescent="0.3">
      <c r="A193" s="711" t="s">
        <v>170</v>
      </c>
      <c r="B193" s="712"/>
      <c r="C193" s="713"/>
      <c r="D193" s="133">
        <f>SUM(D182:D192)</f>
        <v>1022.4479999999999</v>
      </c>
      <c r="E193" s="63"/>
      <c r="F193" s="63"/>
      <c r="G193" s="63"/>
      <c r="H193" s="63"/>
      <c r="I193" s="63"/>
      <c r="J193" s="63"/>
    </row>
    <row r="194" spans="1:10" ht="16.5" thickBot="1" x14ac:dyDescent="0.3">
      <c r="A194" s="63"/>
      <c r="B194" s="134"/>
      <c r="C194" s="134"/>
      <c r="D194" s="134"/>
      <c r="E194" s="135"/>
      <c r="F194" s="63"/>
      <c r="G194" s="63"/>
      <c r="H194" s="63"/>
      <c r="I194" s="63"/>
      <c r="J194" s="63"/>
    </row>
    <row r="195" spans="1:10" ht="16.5" thickBot="1" x14ac:dyDescent="0.3">
      <c r="A195" s="671" t="s">
        <v>209</v>
      </c>
      <c r="B195" s="672"/>
      <c r="C195" s="673"/>
      <c r="D195" s="136"/>
      <c r="E195" s="136"/>
      <c r="F195" s="63"/>
      <c r="G195" s="63"/>
      <c r="H195" s="63"/>
      <c r="I195" s="63"/>
      <c r="J195" s="63"/>
    </row>
    <row r="196" spans="1:10" ht="16.5" thickBot="1" x14ac:dyDescent="0.3">
      <c r="A196" s="137" t="s">
        <v>145</v>
      </c>
      <c r="B196" s="138" t="s">
        <v>210</v>
      </c>
      <c r="C196" s="139" t="s">
        <v>211</v>
      </c>
      <c r="D196" s="136"/>
      <c r="E196" s="136"/>
      <c r="F196" s="63"/>
      <c r="G196" s="63"/>
      <c r="H196" s="63"/>
      <c r="I196" s="63"/>
      <c r="J196" s="63"/>
    </row>
    <row r="197" spans="1:10" ht="16.5" thickBot="1" x14ac:dyDescent="0.3">
      <c r="A197" s="674" t="s">
        <v>134</v>
      </c>
      <c r="B197" s="675"/>
      <c r="C197" s="676"/>
      <c r="D197" s="136"/>
      <c r="E197" s="136"/>
      <c r="F197" s="63"/>
      <c r="G197" s="63"/>
      <c r="H197" s="63"/>
      <c r="I197" s="63"/>
      <c r="J197" s="63"/>
    </row>
    <row r="198" spans="1:10" ht="15.75" x14ac:dyDescent="0.25">
      <c r="A198" s="69" t="s">
        <v>136</v>
      </c>
      <c r="B198" s="140">
        <f>D122</f>
        <v>725.09999999999991</v>
      </c>
      <c r="C198" s="141">
        <f>B198/12</f>
        <v>60.42499999999999</v>
      </c>
      <c r="D198" s="134"/>
      <c r="E198" s="63"/>
      <c r="F198" s="63"/>
      <c r="G198" s="63"/>
      <c r="H198" s="63"/>
      <c r="I198" s="63"/>
      <c r="J198" s="63"/>
    </row>
    <row r="199" spans="1:10" ht="15.75" x14ac:dyDescent="0.25">
      <c r="A199" s="71" t="s">
        <v>137</v>
      </c>
      <c r="B199" s="142">
        <f>B198</f>
        <v>725.09999999999991</v>
      </c>
      <c r="C199" s="143">
        <f t="shared" ref="C199:C207" si="15">B199/12</f>
        <v>60.42499999999999</v>
      </c>
      <c r="D199" s="134"/>
      <c r="E199" s="63"/>
      <c r="F199" s="63"/>
      <c r="G199" s="63"/>
      <c r="H199" s="63"/>
      <c r="I199" s="63"/>
      <c r="J199" s="63"/>
    </row>
    <row r="200" spans="1:10" ht="15.75" x14ac:dyDescent="0.25">
      <c r="A200" s="71" t="s">
        <v>110</v>
      </c>
      <c r="B200" s="142">
        <f>B198</f>
        <v>725.09999999999991</v>
      </c>
      <c r="C200" s="143">
        <f t="shared" si="15"/>
        <v>60.42499999999999</v>
      </c>
      <c r="D200" s="134"/>
      <c r="E200" s="63"/>
      <c r="F200" s="63"/>
      <c r="G200" s="63"/>
      <c r="H200" s="63"/>
      <c r="I200" s="63"/>
      <c r="J200" s="63"/>
    </row>
    <row r="201" spans="1:10" ht="15.75" x14ac:dyDescent="0.25">
      <c r="A201" s="71" t="s">
        <v>114</v>
      </c>
      <c r="B201" s="142">
        <f>D132</f>
        <v>672.43999999999983</v>
      </c>
      <c r="C201" s="143">
        <f t="shared" si="15"/>
        <v>56.036666666666655</v>
      </c>
      <c r="D201" s="134"/>
      <c r="E201" s="63"/>
      <c r="F201" s="63"/>
      <c r="G201" s="63"/>
      <c r="H201" s="63"/>
      <c r="I201" s="63"/>
      <c r="J201" s="63"/>
    </row>
    <row r="202" spans="1:10" ht="15.75" x14ac:dyDescent="0.25">
      <c r="A202" s="71" t="s">
        <v>117</v>
      </c>
      <c r="B202" s="142">
        <f>D141</f>
        <v>660.6880000000001</v>
      </c>
      <c r="C202" s="143">
        <f t="shared" si="15"/>
        <v>55.057333333333339</v>
      </c>
      <c r="D202" s="134"/>
      <c r="E202" s="63"/>
      <c r="F202" s="63"/>
      <c r="G202" s="63"/>
      <c r="H202" s="63"/>
      <c r="I202" s="63"/>
      <c r="J202" s="63"/>
    </row>
    <row r="203" spans="1:10" ht="15.75" x14ac:dyDescent="0.25">
      <c r="A203" s="71" t="s">
        <v>138</v>
      </c>
      <c r="B203" s="142">
        <f>D154</f>
        <v>1006.6879999999999</v>
      </c>
      <c r="C203" s="143">
        <f t="shared" si="15"/>
        <v>83.890666666666661</v>
      </c>
      <c r="D203" s="134"/>
      <c r="E203" s="63"/>
      <c r="F203" s="63"/>
      <c r="G203" s="63"/>
      <c r="H203" s="63"/>
      <c r="I203" s="63"/>
      <c r="J203" s="63"/>
    </row>
    <row r="204" spans="1:10" ht="15.75" x14ac:dyDescent="0.25">
      <c r="A204" s="71" t="s">
        <v>139</v>
      </c>
      <c r="B204" s="142">
        <f>D167</f>
        <v>1006.6879999999999</v>
      </c>
      <c r="C204" s="143">
        <f t="shared" si="15"/>
        <v>83.890666666666661</v>
      </c>
      <c r="D204" s="134"/>
      <c r="E204" s="63"/>
      <c r="F204" s="63"/>
      <c r="G204" s="63"/>
      <c r="H204" s="63"/>
      <c r="I204" s="63"/>
      <c r="J204" s="63"/>
    </row>
    <row r="205" spans="1:10" ht="15.75" x14ac:dyDescent="0.25">
      <c r="A205" s="71" t="s">
        <v>124</v>
      </c>
      <c r="B205" s="142">
        <f>D180</f>
        <v>1218.316</v>
      </c>
      <c r="C205" s="143">
        <f t="shared" si="15"/>
        <v>101.52633333333334</v>
      </c>
      <c r="D205" s="134"/>
      <c r="E205" s="63"/>
      <c r="F205" s="63"/>
      <c r="G205" s="63"/>
      <c r="H205" s="63"/>
      <c r="I205" s="63"/>
      <c r="J205" s="63"/>
    </row>
    <row r="206" spans="1:10" ht="15.75" x14ac:dyDescent="0.25">
      <c r="A206" s="71" t="s">
        <v>127</v>
      </c>
      <c r="B206" s="142">
        <f>B198</f>
        <v>725.09999999999991</v>
      </c>
      <c r="C206" s="143">
        <f t="shared" si="15"/>
        <v>60.42499999999999</v>
      </c>
      <c r="D206" s="134"/>
      <c r="E206" s="63"/>
      <c r="F206" s="63"/>
      <c r="G206" s="63"/>
      <c r="H206" s="63"/>
      <c r="I206" s="63"/>
      <c r="J206" s="63"/>
    </row>
    <row r="207" spans="1:10" ht="16.5" thickBot="1" x14ac:dyDescent="0.3">
      <c r="A207" s="73" t="s">
        <v>130</v>
      </c>
      <c r="B207" s="144">
        <f>D193</f>
        <v>1022.4479999999999</v>
      </c>
      <c r="C207" s="145">
        <f t="shared" si="15"/>
        <v>85.203999999999994</v>
      </c>
      <c r="D207" s="134"/>
      <c r="E207" s="63"/>
      <c r="F207" s="63"/>
      <c r="G207" s="63"/>
      <c r="H207" s="63"/>
      <c r="I207" s="63"/>
      <c r="J207" s="63"/>
    </row>
    <row r="208" spans="1:10" ht="15.75" x14ac:dyDescent="0.25">
      <c r="A208" s="63"/>
      <c r="B208" s="134"/>
      <c r="C208" s="134"/>
      <c r="D208" s="134"/>
      <c r="E208" s="63"/>
      <c r="F208" s="63"/>
      <c r="G208" s="63"/>
      <c r="H208" s="63"/>
      <c r="I208" s="63"/>
      <c r="J208" s="63"/>
    </row>
    <row r="209" spans="1:11" ht="16.5" thickBot="1" x14ac:dyDescent="0.3">
      <c r="A209" s="63"/>
      <c r="B209" s="63"/>
      <c r="C209" s="63"/>
      <c r="D209" s="63"/>
      <c r="E209" s="63"/>
      <c r="F209" s="63"/>
      <c r="G209" s="63"/>
      <c r="H209" s="63"/>
      <c r="I209" s="63"/>
      <c r="J209" s="63"/>
    </row>
    <row r="210" spans="1:11" ht="33.75" customHeight="1" thickBot="1" x14ac:dyDescent="0.3">
      <c r="A210" s="714" t="s">
        <v>212</v>
      </c>
      <c r="B210" s="715"/>
      <c r="C210" s="715"/>
      <c r="D210" s="716"/>
      <c r="E210" s="717" t="s">
        <v>213</v>
      </c>
      <c r="F210" s="718"/>
      <c r="G210" s="718"/>
      <c r="H210" s="718"/>
      <c r="I210" s="718"/>
      <c r="J210" s="718"/>
      <c r="K210" s="718"/>
    </row>
    <row r="211" spans="1:11" ht="32.25" thickBot="1" x14ac:dyDescent="0.3">
      <c r="A211" s="97" t="s">
        <v>21</v>
      </c>
      <c r="B211" s="146" t="s">
        <v>159</v>
      </c>
      <c r="C211" s="98" t="s">
        <v>160</v>
      </c>
      <c r="D211" s="99" t="s">
        <v>214</v>
      </c>
      <c r="E211" s="717"/>
      <c r="F211" s="718"/>
      <c r="G211" s="718"/>
      <c r="H211" s="718"/>
      <c r="I211" s="718"/>
      <c r="J211" s="718"/>
      <c r="K211" s="718"/>
    </row>
    <row r="212" spans="1:11" ht="43.5" customHeight="1" x14ac:dyDescent="0.25">
      <c r="A212" s="147" t="s">
        <v>215</v>
      </c>
      <c r="B212" s="148">
        <v>6</v>
      </c>
      <c r="C212" s="149">
        <v>3.99</v>
      </c>
      <c r="D212" s="150">
        <f>B212*C212</f>
        <v>23.94</v>
      </c>
      <c r="E212" s="717"/>
      <c r="F212" s="718"/>
      <c r="G212" s="718"/>
      <c r="H212" s="718"/>
      <c r="I212" s="718"/>
      <c r="J212" s="718"/>
      <c r="K212" s="718"/>
    </row>
    <row r="213" spans="1:11" ht="16.5" thickBot="1" x14ac:dyDescent="0.3">
      <c r="A213" s="617" t="s">
        <v>216</v>
      </c>
      <c r="B213" s="618"/>
      <c r="C213" s="619"/>
      <c r="D213" s="151">
        <f>D212/12</f>
        <v>1.9950000000000001</v>
      </c>
      <c r="E213" s="63"/>
      <c r="F213" s="63"/>
      <c r="G213" s="63"/>
      <c r="H213" s="63"/>
      <c r="I213" s="63"/>
      <c r="J213" s="63"/>
    </row>
    <row r="214" spans="1:11" ht="48" thickBot="1" x14ac:dyDescent="0.3">
      <c r="A214" s="106" t="s">
        <v>217</v>
      </c>
      <c r="B214" s="107">
        <v>12</v>
      </c>
      <c r="C214" s="152">
        <v>3.99</v>
      </c>
      <c r="D214" s="153">
        <f>B214*C214</f>
        <v>47.88</v>
      </c>
      <c r="E214" s="154"/>
      <c r="F214" s="154"/>
      <c r="G214" s="154"/>
      <c r="H214" s="154"/>
      <c r="I214" s="63"/>
      <c r="J214" s="63"/>
    </row>
    <row r="215" spans="1:11" ht="16.5" thickBot="1" x14ac:dyDescent="0.3">
      <c r="A215" s="617" t="s">
        <v>216</v>
      </c>
      <c r="B215" s="618"/>
      <c r="C215" s="619"/>
      <c r="D215" s="151">
        <f>D214/12</f>
        <v>3.99</v>
      </c>
      <c r="E215" s="135"/>
      <c r="F215" s="63"/>
      <c r="G215" s="63"/>
      <c r="H215" s="63"/>
      <c r="I215" s="63"/>
      <c r="J215" s="63"/>
    </row>
    <row r="216" spans="1:11" ht="15.75" x14ac:dyDescent="0.25">
      <c r="A216" s="63"/>
      <c r="B216" s="63"/>
      <c r="C216" s="63"/>
      <c r="D216" s="63"/>
      <c r="E216" s="63"/>
      <c r="F216" s="63"/>
      <c r="G216" s="63"/>
      <c r="H216" s="63"/>
      <c r="I216" s="63"/>
      <c r="J216" s="63"/>
    </row>
    <row r="217" spans="1:11" ht="16.5" thickBot="1" x14ac:dyDescent="0.3">
      <c r="A217" s="63"/>
      <c r="B217" s="63"/>
      <c r="C217" s="63"/>
      <c r="D217" s="63"/>
      <c r="E217" s="63"/>
      <c r="F217" s="63"/>
      <c r="G217" s="63"/>
      <c r="H217" s="63"/>
      <c r="I217" s="63"/>
      <c r="J217" s="63"/>
    </row>
    <row r="218" spans="1:11" ht="16.5" thickBot="1" x14ac:dyDescent="0.3">
      <c r="A218" s="671" t="s">
        <v>218</v>
      </c>
      <c r="B218" s="672"/>
      <c r="C218" s="672"/>
      <c r="D218" s="673"/>
      <c r="E218" s="135"/>
      <c r="F218" s="63"/>
      <c r="G218" s="63"/>
      <c r="H218" s="63"/>
      <c r="I218" s="63"/>
      <c r="J218" s="63"/>
    </row>
    <row r="219" spans="1:11" ht="48" thickBot="1" x14ac:dyDescent="0.3">
      <c r="A219" s="97" t="s">
        <v>158</v>
      </c>
      <c r="B219" s="98" t="s">
        <v>219</v>
      </c>
      <c r="C219" s="98" t="s">
        <v>160</v>
      </c>
      <c r="D219" s="99" t="s">
        <v>220</v>
      </c>
      <c r="E219" s="135"/>
      <c r="F219" s="63"/>
      <c r="G219" s="63"/>
      <c r="H219" s="63"/>
      <c r="I219" s="63"/>
      <c r="J219" s="63"/>
    </row>
    <row r="220" spans="1:11" ht="16.5" thickBot="1" x14ac:dyDescent="0.3">
      <c r="A220" s="674" t="s">
        <v>20</v>
      </c>
      <c r="B220" s="675"/>
      <c r="C220" s="675"/>
      <c r="D220" s="676"/>
      <c r="E220" s="135"/>
      <c r="F220" s="63"/>
      <c r="G220" s="63"/>
      <c r="H220" s="63"/>
      <c r="I220" s="63"/>
      <c r="J220" s="63"/>
    </row>
    <row r="221" spans="1:11" ht="46.5" customHeight="1" thickBot="1" x14ac:dyDescent="0.3">
      <c r="A221" s="155" t="s">
        <v>221</v>
      </c>
      <c r="B221" s="156">
        <v>1</v>
      </c>
      <c r="C221" s="157">
        <v>318.64</v>
      </c>
      <c r="D221" s="158">
        <f>C221/12</f>
        <v>26.553333333333331</v>
      </c>
      <c r="E221" s="693"/>
      <c r="F221" s="694"/>
      <c r="G221" s="694"/>
      <c r="H221" s="63"/>
      <c r="I221" s="63"/>
      <c r="J221" s="63"/>
    </row>
    <row r="222" spans="1:11" ht="15.75" x14ac:dyDescent="0.25">
      <c r="A222" s="63"/>
      <c r="B222" s="63"/>
      <c r="C222" s="63"/>
      <c r="D222" s="63"/>
      <c r="E222" s="63"/>
      <c r="F222" s="63"/>
      <c r="G222" s="63"/>
      <c r="H222" s="63"/>
      <c r="I222" s="63"/>
      <c r="J222" s="63"/>
    </row>
    <row r="223" spans="1:11" ht="16.5" thickBot="1" x14ac:dyDescent="0.3">
      <c r="A223" s="63"/>
      <c r="B223" s="63"/>
      <c r="C223" s="63"/>
      <c r="D223" s="63"/>
      <c r="E223" s="63"/>
      <c r="F223" s="63"/>
      <c r="G223" s="63"/>
      <c r="H223" s="63"/>
      <c r="I223" s="63"/>
      <c r="J223" s="63"/>
    </row>
    <row r="224" spans="1:11" ht="16.5" thickBot="1" x14ac:dyDescent="0.3">
      <c r="A224" s="671" t="s">
        <v>222</v>
      </c>
      <c r="B224" s="672"/>
      <c r="C224" s="672"/>
      <c r="D224" s="672"/>
      <c r="E224" s="676"/>
      <c r="F224" s="63"/>
      <c r="G224" s="63"/>
      <c r="H224" s="63"/>
      <c r="I224" s="63"/>
      <c r="J224" s="63"/>
    </row>
    <row r="225" spans="1:10" ht="32.25" thickBot="1" x14ac:dyDescent="0.3">
      <c r="A225" s="159" t="s">
        <v>145</v>
      </c>
      <c r="B225" s="160" t="s">
        <v>223</v>
      </c>
      <c r="C225" s="160" t="s">
        <v>224</v>
      </c>
      <c r="D225" s="161" t="s">
        <v>225</v>
      </c>
      <c r="E225" s="162" t="s">
        <v>152</v>
      </c>
      <c r="F225" s="63"/>
      <c r="G225" s="63"/>
      <c r="H225" s="63"/>
      <c r="I225" s="63"/>
      <c r="J225" s="63"/>
    </row>
    <row r="226" spans="1:10" ht="16.5" thickBot="1" x14ac:dyDescent="0.3">
      <c r="A226" s="656" t="s">
        <v>134</v>
      </c>
      <c r="B226" s="657"/>
      <c r="C226" s="657"/>
      <c r="D226" s="657"/>
      <c r="E226" s="658"/>
      <c r="F226" s="63"/>
      <c r="G226" s="63"/>
      <c r="H226" s="63"/>
      <c r="I226" s="63"/>
      <c r="J226" s="63"/>
    </row>
    <row r="227" spans="1:10" ht="15.75" x14ac:dyDescent="0.25">
      <c r="A227" s="69" t="s">
        <v>136</v>
      </c>
      <c r="B227" s="163">
        <f t="shared" ref="B227:B236" si="16">C198</f>
        <v>60.42499999999999</v>
      </c>
      <c r="C227" s="164">
        <f>D213</f>
        <v>1.9950000000000001</v>
      </c>
      <c r="D227" s="163">
        <f>D221</f>
        <v>26.553333333333331</v>
      </c>
      <c r="E227" s="165">
        <f>SUM(B227:D227)</f>
        <v>88.973333333333315</v>
      </c>
      <c r="F227" s="63"/>
      <c r="G227" s="63"/>
      <c r="H227" s="63"/>
      <c r="I227" s="63"/>
      <c r="J227" s="63"/>
    </row>
    <row r="228" spans="1:10" ht="15.75" x14ac:dyDescent="0.25">
      <c r="A228" s="71" t="s">
        <v>137</v>
      </c>
      <c r="B228" s="166">
        <f t="shared" si="16"/>
        <v>60.42499999999999</v>
      </c>
      <c r="C228" s="167">
        <f>D213</f>
        <v>1.9950000000000001</v>
      </c>
      <c r="D228" s="168"/>
      <c r="E228" s="169">
        <f>SUM(B228:D228)</f>
        <v>62.419999999999987</v>
      </c>
      <c r="F228" s="63"/>
      <c r="G228" s="63"/>
      <c r="H228" s="63"/>
      <c r="I228" s="63"/>
      <c r="J228" s="63"/>
    </row>
    <row r="229" spans="1:10" ht="15.75" x14ac:dyDescent="0.25">
      <c r="A229" s="71" t="s">
        <v>110</v>
      </c>
      <c r="B229" s="166">
        <f t="shared" si="16"/>
        <v>60.42499999999999</v>
      </c>
      <c r="C229" s="167">
        <f>D213</f>
        <v>1.9950000000000001</v>
      </c>
      <c r="D229" s="168"/>
      <c r="E229" s="169">
        <f>SUM(B229:D229)</f>
        <v>62.419999999999987</v>
      </c>
      <c r="F229" s="63"/>
      <c r="G229" s="63"/>
      <c r="H229" s="63"/>
      <c r="I229" s="63"/>
      <c r="J229" s="63"/>
    </row>
    <row r="230" spans="1:10" ht="15.75" x14ac:dyDescent="0.25">
      <c r="A230" s="71" t="s">
        <v>114</v>
      </c>
      <c r="B230" s="166">
        <f t="shared" si="16"/>
        <v>56.036666666666655</v>
      </c>
      <c r="C230" s="167">
        <f>D213</f>
        <v>1.9950000000000001</v>
      </c>
      <c r="D230" s="168"/>
      <c r="E230" s="169">
        <f t="shared" ref="E230:E236" si="17">SUM(B230:D230)</f>
        <v>58.031666666666652</v>
      </c>
      <c r="F230" s="63"/>
      <c r="G230" s="63"/>
      <c r="H230" s="63"/>
      <c r="I230" s="63"/>
      <c r="J230" s="63"/>
    </row>
    <row r="231" spans="1:10" ht="15.75" x14ac:dyDescent="0.25">
      <c r="A231" s="71" t="s">
        <v>117</v>
      </c>
      <c r="B231" s="166">
        <f t="shared" si="16"/>
        <v>55.057333333333339</v>
      </c>
      <c r="C231" s="167">
        <f>D213</f>
        <v>1.9950000000000001</v>
      </c>
      <c r="D231" s="168"/>
      <c r="E231" s="169">
        <f t="shared" si="17"/>
        <v>57.052333333333337</v>
      </c>
      <c r="F231" s="63"/>
      <c r="G231" s="63"/>
      <c r="H231" s="63"/>
      <c r="I231" s="63"/>
      <c r="J231" s="63"/>
    </row>
    <row r="232" spans="1:10" ht="15.75" x14ac:dyDescent="0.25">
      <c r="A232" s="71" t="s">
        <v>138</v>
      </c>
      <c r="B232" s="166">
        <f t="shared" si="16"/>
        <v>83.890666666666661</v>
      </c>
      <c r="C232" s="167">
        <f>D215</f>
        <v>3.99</v>
      </c>
      <c r="D232" s="168"/>
      <c r="E232" s="169">
        <f t="shared" si="17"/>
        <v>87.880666666666656</v>
      </c>
      <c r="F232" s="63"/>
      <c r="G232" s="63"/>
      <c r="H232" s="63"/>
      <c r="I232" s="63"/>
      <c r="J232" s="63"/>
    </row>
    <row r="233" spans="1:10" ht="15.75" x14ac:dyDescent="0.25">
      <c r="A233" s="71" t="s">
        <v>139</v>
      </c>
      <c r="B233" s="166">
        <f t="shared" si="16"/>
        <v>83.890666666666661</v>
      </c>
      <c r="C233" s="167">
        <f>D215</f>
        <v>3.99</v>
      </c>
      <c r="D233" s="168"/>
      <c r="E233" s="169">
        <f t="shared" si="17"/>
        <v>87.880666666666656</v>
      </c>
      <c r="F233" s="63"/>
      <c r="G233" s="63"/>
      <c r="H233" s="63"/>
      <c r="I233" s="63"/>
      <c r="J233" s="63"/>
    </row>
    <row r="234" spans="1:10" ht="15.75" x14ac:dyDescent="0.25">
      <c r="A234" s="71" t="s">
        <v>124</v>
      </c>
      <c r="B234" s="166">
        <f t="shared" si="16"/>
        <v>101.52633333333334</v>
      </c>
      <c r="C234" s="167">
        <f>D213</f>
        <v>1.9950000000000001</v>
      </c>
      <c r="D234" s="168"/>
      <c r="E234" s="169">
        <f>SUM(B234:D234)</f>
        <v>103.52133333333335</v>
      </c>
      <c r="F234" s="63"/>
      <c r="G234" s="63"/>
      <c r="H234" s="63"/>
      <c r="I234" s="63"/>
      <c r="J234" s="63"/>
    </row>
    <row r="235" spans="1:10" ht="15.75" x14ac:dyDescent="0.25">
      <c r="A235" s="71" t="s">
        <v>127</v>
      </c>
      <c r="B235" s="166">
        <f t="shared" si="16"/>
        <v>60.42499999999999</v>
      </c>
      <c r="C235" s="167">
        <f>D213</f>
        <v>1.9950000000000001</v>
      </c>
      <c r="D235" s="168"/>
      <c r="E235" s="169">
        <f>SUM(B235:D235)</f>
        <v>62.419999999999987</v>
      </c>
      <c r="F235" s="63"/>
      <c r="G235" s="63"/>
      <c r="H235" s="63"/>
      <c r="I235" s="63"/>
      <c r="J235" s="63"/>
    </row>
    <row r="236" spans="1:10" ht="16.5" thickBot="1" x14ac:dyDescent="0.3">
      <c r="A236" s="73" t="s">
        <v>130</v>
      </c>
      <c r="B236" s="170">
        <f t="shared" si="16"/>
        <v>85.203999999999994</v>
      </c>
      <c r="C236" s="171">
        <f>D215</f>
        <v>3.99</v>
      </c>
      <c r="D236" s="172"/>
      <c r="E236" s="173">
        <f t="shared" si="17"/>
        <v>89.193999999999988</v>
      </c>
      <c r="F236" s="63"/>
      <c r="G236" s="63"/>
      <c r="H236" s="63"/>
      <c r="I236" s="63"/>
      <c r="J236" s="63"/>
    </row>
    <row r="238" spans="1:10" ht="15.75" thickBot="1" x14ac:dyDescent="0.3"/>
    <row r="239" spans="1:10" ht="16.5" thickBot="1" x14ac:dyDescent="0.3">
      <c r="A239" s="674" t="s">
        <v>339</v>
      </c>
      <c r="B239" s="675"/>
      <c r="C239" s="676"/>
    </row>
    <row r="240" spans="1:10" ht="48" customHeight="1" x14ac:dyDescent="0.25">
      <c r="A240" s="697" t="s">
        <v>340</v>
      </c>
      <c r="B240" s="698"/>
      <c r="C240" s="433">
        <v>0.03</v>
      </c>
    </row>
    <row r="241" spans="1:13" ht="15.75" thickBot="1" x14ac:dyDescent="0.3"/>
    <row r="242" spans="1:13" ht="16.5" customHeight="1" thickBot="1" x14ac:dyDescent="0.3">
      <c r="A242" s="543" t="s">
        <v>226</v>
      </c>
      <c r="B242" s="544"/>
      <c r="C242" s="545"/>
      <c r="D242" s="174"/>
      <c r="E242" s="174"/>
      <c r="F242" s="174"/>
      <c r="G242" s="63"/>
      <c r="H242" s="63"/>
      <c r="I242" s="63"/>
      <c r="J242" s="63"/>
    </row>
    <row r="243" spans="1:13" ht="18.75" customHeight="1" x14ac:dyDescent="0.25">
      <c r="A243" s="257" t="s">
        <v>227</v>
      </c>
      <c r="B243" s="258">
        <v>0.03</v>
      </c>
      <c r="C243" s="559" t="s">
        <v>295</v>
      </c>
      <c r="D243" s="560"/>
      <c r="E243" s="560"/>
      <c r="F243" s="560"/>
      <c r="G243" s="560"/>
      <c r="H243" s="560"/>
      <c r="I243" s="560"/>
      <c r="J243" s="560"/>
      <c r="K243" s="560"/>
      <c r="L243" s="560"/>
      <c r="M243" s="560"/>
    </row>
    <row r="244" spans="1:13" ht="15.75" customHeight="1" x14ac:dyDescent="0.25">
      <c r="A244" s="695" t="s">
        <v>228</v>
      </c>
      <c r="B244" s="175">
        <f t="shared" ref="B244:B254" si="18">1.65%+7.6%+B259</f>
        <v>0.14250000000000002</v>
      </c>
      <c r="C244" s="424" t="s">
        <v>11</v>
      </c>
      <c r="D244" s="560" t="s">
        <v>229</v>
      </c>
      <c r="E244" s="560"/>
      <c r="F244" s="560"/>
      <c r="G244" s="560"/>
      <c r="H244" s="560"/>
      <c r="I244" s="560"/>
      <c r="J244" s="560"/>
      <c r="K244" s="560"/>
      <c r="L244" s="560"/>
      <c r="M244" s="560"/>
    </row>
    <row r="245" spans="1:13" ht="15.75" x14ac:dyDescent="0.25">
      <c r="A245" s="696"/>
      <c r="B245" s="175">
        <f t="shared" si="18"/>
        <v>0.1225</v>
      </c>
      <c r="C245" s="424" t="s">
        <v>94</v>
      </c>
      <c r="D245" s="560"/>
      <c r="E245" s="560"/>
      <c r="F245" s="560"/>
      <c r="G245" s="560"/>
      <c r="H245" s="560"/>
      <c r="I245" s="560"/>
      <c r="J245" s="560"/>
      <c r="K245" s="560"/>
      <c r="L245" s="560"/>
      <c r="M245" s="560"/>
    </row>
    <row r="246" spans="1:13" ht="15.75" x14ac:dyDescent="0.25">
      <c r="A246" s="696"/>
      <c r="B246" s="175">
        <f t="shared" si="18"/>
        <v>0.1225</v>
      </c>
      <c r="C246" s="424" t="s">
        <v>96</v>
      </c>
      <c r="D246" s="560"/>
      <c r="E246" s="560"/>
      <c r="F246" s="560"/>
      <c r="G246" s="560"/>
      <c r="H246" s="560"/>
      <c r="I246" s="560"/>
      <c r="J246" s="560"/>
      <c r="K246" s="560"/>
      <c r="L246" s="560"/>
      <c r="M246" s="560"/>
    </row>
    <row r="247" spans="1:13" ht="15.75" x14ac:dyDescent="0.25">
      <c r="A247" s="696"/>
      <c r="B247" s="175">
        <f t="shared" si="18"/>
        <v>0.13250000000000001</v>
      </c>
      <c r="C247" s="424" t="s">
        <v>102</v>
      </c>
      <c r="D247" s="560"/>
      <c r="E247" s="560"/>
      <c r="F247" s="560"/>
      <c r="G247" s="560"/>
      <c r="H247" s="560"/>
      <c r="I247" s="560"/>
      <c r="J247" s="560"/>
      <c r="K247" s="560"/>
      <c r="L247" s="560"/>
      <c r="M247" s="560"/>
    </row>
    <row r="248" spans="1:13" ht="15.75" x14ac:dyDescent="0.25">
      <c r="A248" s="696"/>
      <c r="B248" s="175">
        <f t="shared" si="18"/>
        <v>0.11749999999999999</v>
      </c>
      <c r="C248" s="176" t="s">
        <v>103</v>
      </c>
      <c r="D248" s="560"/>
      <c r="E248" s="560"/>
      <c r="F248" s="560"/>
      <c r="G248" s="560"/>
      <c r="H248" s="560"/>
      <c r="I248" s="560"/>
      <c r="J248" s="560"/>
      <c r="K248" s="560"/>
      <c r="L248" s="560"/>
      <c r="M248" s="560"/>
    </row>
    <row r="249" spans="1:13" ht="15.75" x14ac:dyDescent="0.25">
      <c r="A249" s="696"/>
      <c r="B249" s="175">
        <f t="shared" si="18"/>
        <v>0.1225</v>
      </c>
      <c r="C249" s="424" t="s">
        <v>104</v>
      </c>
      <c r="D249" s="560"/>
      <c r="E249" s="560"/>
      <c r="F249" s="560"/>
      <c r="G249" s="560"/>
      <c r="H249" s="560"/>
      <c r="I249" s="560"/>
      <c r="J249" s="560"/>
      <c r="K249" s="560"/>
      <c r="L249" s="560"/>
      <c r="M249" s="560"/>
    </row>
    <row r="250" spans="1:13" ht="15.75" x14ac:dyDescent="0.25">
      <c r="A250" s="696"/>
      <c r="B250" s="175">
        <f t="shared" si="18"/>
        <v>0.1225</v>
      </c>
      <c r="C250" s="424" t="s">
        <v>230</v>
      </c>
      <c r="D250" s="560"/>
      <c r="E250" s="560"/>
      <c r="F250" s="560"/>
      <c r="G250" s="560"/>
      <c r="H250" s="560"/>
      <c r="I250" s="560"/>
      <c r="J250" s="560"/>
      <c r="K250" s="560"/>
      <c r="L250" s="560"/>
      <c r="M250" s="560"/>
    </row>
    <row r="251" spans="1:13" ht="15.75" x14ac:dyDescent="0.25">
      <c r="A251" s="696"/>
      <c r="B251" s="175">
        <f t="shared" si="18"/>
        <v>0.14250000000000002</v>
      </c>
      <c r="C251" s="424" t="s">
        <v>105</v>
      </c>
      <c r="D251" s="560"/>
      <c r="E251" s="560"/>
      <c r="F251" s="560"/>
      <c r="G251" s="560"/>
      <c r="H251" s="560"/>
      <c r="I251" s="560"/>
      <c r="J251" s="560"/>
      <c r="K251" s="560"/>
      <c r="L251" s="560"/>
      <c r="M251" s="560"/>
    </row>
    <row r="252" spans="1:13" ht="15.75" x14ac:dyDescent="0.25">
      <c r="A252" s="696"/>
      <c r="B252" s="175">
        <f t="shared" si="18"/>
        <v>0.14250000000000002</v>
      </c>
      <c r="C252" s="424" t="s">
        <v>106</v>
      </c>
      <c r="D252" s="560"/>
      <c r="E252" s="560"/>
      <c r="F252" s="560"/>
      <c r="G252" s="560"/>
      <c r="H252" s="560"/>
      <c r="I252" s="560"/>
      <c r="J252" s="560"/>
      <c r="K252" s="560"/>
      <c r="L252" s="560"/>
      <c r="M252" s="560"/>
    </row>
    <row r="253" spans="1:13" ht="15.75" x14ac:dyDescent="0.25">
      <c r="A253" s="696"/>
      <c r="B253" s="175">
        <f t="shared" si="18"/>
        <v>0.1225</v>
      </c>
      <c r="C253" s="424" t="s">
        <v>107</v>
      </c>
      <c r="D253" s="560"/>
      <c r="E253" s="560"/>
      <c r="F253" s="560"/>
      <c r="G253" s="560"/>
      <c r="H253" s="560"/>
      <c r="I253" s="560"/>
      <c r="J253" s="560"/>
      <c r="K253" s="560"/>
      <c r="L253" s="560"/>
      <c r="M253" s="560"/>
    </row>
    <row r="254" spans="1:13" ht="15.75" x14ac:dyDescent="0.25">
      <c r="A254" s="696"/>
      <c r="B254" s="175">
        <f t="shared" si="18"/>
        <v>0.1225</v>
      </c>
      <c r="C254" s="424" t="s">
        <v>108</v>
      </c>
      <c r="D254" s="560"/>
      <c r="E254" s="560"/>
      <c r="F254" s="560"/>
      <c r="G254" s="560"/>
      <c r="H254" s="560"/>
      <c r="I254" s="560"/>
      <c r="J254" s="560"/>
      <c r="K254" s="560"/>
      <c r="L254" s="560"/>
      <c r="M254" s="560"/>
    </row>
    <row r="255" spans="1:13" ht="15.75" x14ac:dyDescent="0.25">
      <c r="A255" s="696"/>
      <c r="B255" s="175">
        <f>1.65%+7.6%+B270</f>
        <v>0.14250000000000002</v>
      </c>
      <c r="C255" s="424" t="s">
        <v>231</v>
      </c>
      <c r="D255" s="560"/>
      <c r="E255" s="560"/>
      <c r="F255" s="560"/>
      <c r="G255" s="560"/>
      <c r="H255" s="560"/>
      <c r="I255" s="560"/>
      <c r="J255" s="560"/>
      <c r="K255" s="560"/>
      <c r="L255" s="560"/>
      <c r="M255" s="560"/>
    </row>
    <row r="256" spans="1:13" ht="21" customHeight="1" x14ac:dyDescent="0.25">
      <c r="A256" s="270" t="s">
        <v>232</v>
      </c>
      <c r="B256" s="271">
        <v>6.7900000000000002E-2</v>
      </c>
      <c r="C256" s="560" t="s">
        <v>295</v>
      </c>
      <c r="D256" s="560"/>
      <c r="E256" s="560"/>
      <c r="F256" s="560"/>
      <c r="G256" s="560"/>
      <c r="H256" s="560"/>
      <c r="I256" s="560"/>
      <c r="J256" s="560"/>
      <c r="K256" s="560"/>
      <c r="L256" s="560"/>
      <c r="M256" s="560"/>
    </row>
    <row r="257" spans="1:10" ht="16.5" thickBot="1" x14ac:dyDescent="0.3">
      <c r="A257" s="63"/>
      <c r="B257" s="63"/>
      <c r="C257" s="63"/>
      <c r="D257" s="63"/>
      <c r="E257" s="63"/>
      <c r="F257" s="177"/>
      <c r="G257" s="63"/>
      <c r="H257" s="63"/>
      <c r="I257" s="63"/>
      <c r="J257" s="63"/>
    </row>
    <row r="258" spans="1:10" ht="21" customHeight="1" thickBot="1" x14ac:dyDescent="0.3">
      <c r="A258" s="543" t="s">
        <v>233</v>
      </c>
      <c r="B258" s="545"/>
      <c r="C258" s="63"/>
      <c r="D258" s="63"/>
      <c r="E258" s="63"/>
      <c r="F258" s="177"/>
      <c r="G258" s="63"/>
      <c r="H258" s="63"/>
      <c r="I258" s="63"/>
      <c r="J258" s="63"/>
    </row>
    <row r="259" spans="1:10" ht="15.75" x14ac:dyDescent="0.25">
      <c r="A259" s="90" t="s">
        <v>11</v>
      </c>
      <c r="B259" s="198">
        <v>0.05</v>
      </c>
      <c r="C259" s="63"/>
      <c r="D259" s="63"/>
      <c r="E259" s="63"/>
      <c r="F259" s="177"/>
      <c r="G259" s="63"/>
      <c r="H259" s="63"/>
      <c r="I259" s="63"/>
      <c r="J259" s="63"/>
    </row>
    <row r="260" spans="1:10" ht="15.75" x14ac:dyDescent="0.25">
      <c r="A260" s="67" t="s">
        <v>94</v>
      </c>
      <c r="B260" s="178">
        <v>0.03</v>
      </c>
      <c r="C260" s="63"/>
      <c r="D260" s="63"/>
      <c r="E260" s="63"/>
      <c r="F260" s="177"/>
      <c r="G260" s="63"/>
      <c r="H260" s="63"/>
      <c r="I260" s="63"/>
      <c r="J260" s="63"/>
    </row>
    <row r="261" spans="1:10" ht="15.75" x14ac:dyDescent="0.25">
      <c r="A261" s="67" t="s">
        <v>96</v>
      </c>
      <c r="B261" s="178">
        <v>0.03</v>
      </c>
      <c r="C261" s="63"/>
      <c r="D261" s="63"/>
      <c r="E261" s="63"/>
      <c r="F261" s="177"/>
      <c r="G261" s="63"/>
      <c r="H261" s="63"/>
      <c r="I261" s="63"/>
      <c r="J261" s="63"/>
    </row>
    <row r="262" spans="1:10" ht="15.75" x14ac:dyDescent="0.25">
      <c r="A262" s="67" t="s">
        <v>102</v>
      </c>
      <c r="B262" s="178">
        <v>0.04</v>
      </c>
      <c r="C262" s="63"/>
      <c r="D262" s="63"/>
      <c r="E262" s="63"/>
      <c r="F262" s="177"/>
      <c r="G262" s="63"/>
      <c r="H262" s="63"/>
      <c r="I262" s="63"/>
      <c r="J262" s="63"/>
    </row>
    <row r="263" spans="1:10" ht="15.75" x14ac:dyDescent="0.25">
      <c r="A263" s="67" t="s">
        <v>103</v>
      </c>
      <c r="B263" s="178">
        <v>2.5000000000000001E-2</v>
      </c>
      <c r="C263" s="63"/>
      <c r="D263" s="63"/>
      <c r="E263" s="63"/>
      <c r="F263" s="177"/>
      <c r="G263" s="63"/>
      <c r="H263" s="63"/>
      <c r="I263" s="63"/>
      <c r="J263" s="63"/>
    </row>
    <row r="264" spans="1:10" ht="15.75" x14ac:dyDescent="0.25">
      <c r="A264" s="67" t="s">
        <v>104</v>
      </c>
      <c r="B264" s="178">
        <v>0.03</v>
      </c>
      <c r="C264" s="63"/>
      <c r="D264" s="63"/>
      <c r="E264" s="63"/>
      <c r="F264" s="177"/>
      <c r="G264" s="63"/>
      <c r="H264" s="63"/>
      <c r="I264" s="63"/>
      <c r="J264" s="63"/>
    </row>
    <row r="265" spans="1:10" ht="15.75" x14ac:dyDescent="0.25">
      <c r="A265" s="67" t="s">
        <v>230</v>
      </c>
      <c r="B265" s="178">
        <v>0.03</v>
      </c>
      <c r="C265" s="63"/>
      <c r="D265" s="63"/>
      <c r="E265" s="63"/>
      <c r="F265" s="177"/>
      <c r="G265" s="63"/>
      <c r="H265" s="63"/>
      <c r="I265" s="63"/>
      <c r="J265" s="63"/>
    </row>
    <row r="266" spans="1:10" ht="15.75" x14ac:dyDescent="0.25">
      <c r="A266" s="67" t="s">
        <v>105</v>
      </c>
      <c r="B266" s="178">
        <v>0.05</v>
      </c>
      <c r="C266" s="63"/>
      <c r="D266" s="63"/>
      <c r="E266" s="63"/>
      <c r="F266" s="177"/>
      <c r="G266" s="63"/>
      <c r="H266" s="63"/>
      <c r="I266" s="63"/>
      <c r="J266" s="63"/>
    </row>
    <row r="267" spans="1:10" ht="15.75" x14ac:dyDescent="0.25">
      <c r="A267" s="67" t="s">
        <v>106</v>
      </c>
      <c r="B267" s="178">
        <v>0.05</v>
      </c>
      <c r="C267" s="63"/>
      <c r="D267" s="63"/>
      <c r="E267" s="63"/>
      <c r="F267" s="177"/>
      <c r="G267" s="63"/>
      <c r="H267" s="63"/>
      <c r="I267" s="63"/>
      <c r="J267" s="63"/>
    </row>
    <row r="268" spans="1:10" ht="15.75" x14ac:dyDescent="0.25">
      <c r="A268" s="67" t="s">
        <v>107</v>
      </c>
      <c r="B268" s="178">
        <v>0.03</v>
      </c>
      <c r="C268" s="63"/>
      <c r="D268" s="63"/>
      <c r="E268" s="63"/>
      <c r="F268" s="177"/>
      <c r="G268" s="63"/>
      <c r="H268" s="63"/>
      <c r="I268" s="63"/>
      <c r="J268" s="63"/>
    </row>
    <row r="269" spans="1:10" ht="15.75" x14ac:dyDescent="0.25">
      <c r="A269" s="67" t="s">
        <v>108</v>
      </c>
      <c r="B269" s="178">
        <v>0.03</v>
      </c>
      <c r="C269" s="63"/>
      <c r="D269" s="63"/>
      <c r="E269" s="63"/>
      <c r="F269" s="177"/>
      <c r="G269" s="63"/>
      <c r="H269" s="63"/>
      <c r="I269" s="63"/>
      <c r="J269" s="63"/>
    </row>
    <row r="270" spans="1:10" ht="15.75" x14ac:dyDescent="0.25">
      <c r="A270" s="67" t="s">
        <v>231</v>
      </c>
      <c r="B270" s="178">
        <v>0.05</v>
      </c>
      <c r="C270" s="63"/>
      <c r="D270" s="63"/>
      <c r="E270" s="63"/>
      <c r="F270" s="177"/>
      <c r="G270" s="63"/>
      <c r="H270" s="63"/>
      <c r="I270" s="63"/>
      <c r="J270" s="63"/>
    </row>
    <row r="272" spans="1:10" ht="15.75" thickBot="1" x14ac:dyDescent="0.3"/>
    <row r="273" spans="1:8" ht="16.5" thickBot="1" x14ac:dyDescent="0.3">
      <c r="A273" s="543" t="s">
        <v>285</v>
      </c>
      <c r="B273" s="544"/>
      <c r="C273" s="544"/>
      <c r="D273" s="544"/>
      <c r="E273" s="544"/>
      <c r="F273" s="544"/>
      <c r="G273" s="545"/>
    </row>
    <row r="274" spans="1:8" ht="15.75" thickBot="1" x14ac:dyDescent="0.3"/>
    <row r="275" spans="1:8" ht="41.25" customHeight="1" thickBot="1" x14ac:dyDescent="0.3">
      <c r="A275" s="434" t="s">
        <v>365</v>
      </c>
      <c r="B275" s="725" t="s">
        <v>386</v>
      </c>
      <c r="C275" s="725"/>
      <c r="D275" s="725"/>
      <c r="E275" s="725"/>
      <c r="F275" s="725"/>
      <c r="G275" s="435">
        <v>200</v>
      </c>
      <c r="H275" s="207"/>
    </row>
    <row r="276" spans="1:8" ht="36" customHeight="1" x14ac:dyDescent="0.25">
      <c r="A276" s="216"/>
      <c r="B276" s="217"/>
      <c r="C276" s="217"/>
      <c r="D276" s="217"/>
      <c r="E276" s="217"/>
      <c r="F276" s="217"/>
      <c r="G276" s="206"/>
      <c r="H276" s="206"/>
    </row>
    <row r="277" spans="1:8" x14ac:dyDescent="0.25">
      <c r="A277" s="699" t="s">
        <v>263</v>
      </c>
      <c r="B277" s="700"/>
      <c r="C277" s="700"/>
      <c r="D277" s="700"/>
      <c r="E277" s="700"/>
      <c r="F277" s="700"/>
      <c r="G277" s="700"/>
      <c r="H277" s="701"/>
    </row>
    <row r="278" spans="1:8" x14ac:dyDescent="0.25">
      <c r="A278" s="195">
        <v>6</v>
      </c>
      <c r="B278" s="659" t="s">
        <v>67</v>
      </c>
      <c r="C278" s="660"/>
      <c r="D278" s="660"/>
      <c r="E278" s="660"/>
      <c r="F278" s="661"/>
      <c r="G278" s="19" t="s">
        <v>47</v>
      </c>
      <c r="H278" s="46" t="s">
        <v>68</v>
      </c>
    </row>
    <row r="279" spans="1:8" x14ac:dyDescent="0.25">
      <c r="A279" s="556" t="s">
        <v>245</v>
      </c>
      <c r="B279" s="557"/>
      <c r="C279" s="557"/>
      <c r="D279" s="557"/>
      <c r="E279" s="557"/>
      <c r="F279" s="557"/>
      <c r="G279" s="557"/>
      <c r="H279" s="558"/>
    </row>
    <row r="280" spans="1:8" x14ac:dyDescent="0.25">
      <c r="A280" s="47" t="s">
        <v>7</v>
      </c>
      <c r="B280" s="580" t="s">
        <v>69</v>
      </c>
      <c r="C280" s="581"/>
      <c r="D280" s="581"/>
      <c r="E280" s="581"/>
      <c r="F280" s="582"/>
      <c r="G280" s="48">
        <v>0.03</v>
      </c>
      <c r="H280" s="49">
        <f>G275*G280</f>
        <v>6</v>
      </c>
    </row>
    <row r="281" spans="1:8" x14ac:dyDescent="0.25">
      <c r="A281" s="47" t="s">
        <v>9</v>
      </c>
      <c r="B281" s="580" t="s">
        <v>70</v>
      </c>
      <c r="C281" s="581"/>
      <c r="D281" s="581"/>
      <c r="E281" s="581"/>
      <c r="F281" s="582"/>
      <c r="G281" s="48">
        <v>6.7900000000000002E-2</v>
      </c>
      <c r="H281" s="50">
        <f>SUM(G275,H280)*G281</f>
        <v>13.987400000000001</v>
      </c>
    </row>
    <row r="282" spans="1:8" x14ac:dyDescent="0.25">
      <c r="A282" s="47" t="s">
        <v>12</v>
      </c>
      <c r="B282" s="574" t="s">
        <v>71</v>
      </c>
      <c r="C282" s="575"/>
      <c r="D282" s="575"/>
      <c r="E282" s="575"/>
      <c r="F282" s="575"/>
      <c r="G282" s="575"/>
      <c r="H282" s="576"/>
    </row>
    <row r="283" spans="1:8" x14ac:dyDescent="0.25">
      <c r="A283" s="47"/>
      <c r="B283" s="571" t="s">
        <v>72</v>
      </c>
      <c r="C283" s="572"/>
      <c r="D283" s="572"/>
      <c r="E283" s="572"/>
      <c r="F283" s="572"/>
      <c r="G283" s="572"/>
      <c r="H283" s="573"/>
    </row>
    <row r="284" spans="1:8" x14ac:dyDescent="0.25">
      <c r="A284" s="47"/>
      <c r="B284" s="580" t="s">
        <v>73</v>
      </c>
      <c r="C284" s="581"/>
      <c r="D284" s="581"/>
      <c r="E284" s="581"/>
      <c r="F284" s="582"/>
      <c r="G284" s="48">
        <v>7.5999999999999998E-2</v>
      </c>
      <c r="H284" s="50">
        <f>SUM(G275,H280,H281)/(1-G289)*G284</f>
        <v>19.497425539358602</v>
      </c>
    </row>
    <row r="285" spans="1:8" x14ac:dyDescent="0.25">
      <c r="A285" s="47"/>
      <c r="B285" s="580" t="s">
        <v>74</v>
      </c>
      <c r="C285" s="581"/>
      <c r="D285" s="581"/>
      <c r="E285" s="581"/>
      <c r="F285" s="582"/>
      <c r="G285" s="51">
        <v>1.6500000000000001E-2</v>
      </c>
      <c r="H285" s="50">
        <f>SUM(G275,H280,H281)/(1-G289)*G285</f>
        <v>4.232993702623908</v>
      </c>
    </row>
    <row r="286" spans="1:8" x14ac:dyDescent="0.25">
      <c r="A286" s="47"/>
      <c r="B286" s="574" t="s">
        <v>75</v>
      </c>
      <c r="C286" s="575"/>
      <c r="D286" s="575"/>
      <c r="E286" s="575"/>
      <c r="F286" s="575"/>
      <c r="G286" s="575"/>
      <c r="H286" s="576"/>
    </row>
    <row r="287" spans="1:8" x14ac:dyDescent="0.25">
      <c r="A287" s="47"/>
      <c r="B287" s="577" t="s">
        <v>76</v>
      </c>
      <c r="C287" s="578"/>
      <c r="D287" s="578"/>
      <c r="E287" s="578"/>
      <c r="F287" s="578"/>
      <c r="G287" s="578"/>
      <c r="H287" s="579"/>
    </row>
    <row r="288" spans="1:8" x14ac:dyDescent="0.25">
      <c r="A288" s="47"/>
      <c r="B288" s="580" t="s">
        <v>77</v>
      </c>
      <c r="C288" s="581"/>
      <c r="D288" s="581"/>
      <c r="E288" s="581"/>
      <c r="F288" s="582"/>
      <c r="G288" s="208">
        <f>B259</f>
        <v>0.05</v>
      </c>
      <c r="H288" s="50">
        <f>SUM(G275,H280,H281)/(1-G289)*G288</f>
        <v>12.827253644314872</v>
      </c>
    </row>
    <row r="289" spans="1:8" x14ac:dyDescent="0.25">
      <c r="A289" s="599"/>
      <c r="B289" s="600"/>
      <c r="C289" s="600"/>
      <c r="D289" s="600"/>
      <c r="E289" s="600"/>
      <c r="F289" s="601"/>
      <c r="G289" s="179">
        <f>SUM(G284,G285,G288)</f>
        <v>0.14250000000000002</v>
      </c>
      <c r="H289" s="50"/>
    </row>
    <row r="290" spans="1:8" x14ac:dyDescent="0.25">
      <c r="A290" s="602"/>
      <c r="B290" s="603"/>
      <c r="C290" s="603"/>
      <c r="D290" s="603"/>
      <c r="E290" s="603"/>
      <c r="F290" s="604"/>
      <c r="G290" s="52">
        <f>G289+G281+G280</f>
        <v>0.24040000000000003</v>
      </c>
      <c r="H290" s="180">
        <f>SUM(H280,H281,H284,H285,H288)</f>
        <v>56.545072886297383</v>
      </c>
    </row>
    <row r="291" spans="1:8" x14ac:dyDescent="0.25">
      <c r="A291" s="597" t="s">
        <v>286</v>
      </c>
      <c r="B291" s="597"/>
      <c r="C291" s="597"/>
      <c r="D291" s="597"/>
      <c r="E291" s="597"/>
      <c r="F291" s="597"/>
      <c r="G291" s="597"/>
      <c r="H291" s="211">
        <f>G275+H290</f>
        <v>256.54507288629736</v>
      </c>
    </row>
    <row r="292" spans="1:8" ht="25.5" customHeight="1" x14ac:dyDescent="0.25">
      <c r="A292" s="561"/>
      <c r="B292" s="561"/>
      <c r="C292" s="561"/>
      <c r="D292" s="561"/>
      <c r="E292" s="561"/>
      <c r="F292" s="561"/>
      <c r="G292" s="561"/>
      <c r="H292" s="562"/>
    </row>
    <row r="293" spans="1:8" x14ac:dyDescent="0.25">
      <c r="A293" s="598" t="s">
        <v>317</v>
      </c>
      <c r="B293" s="598"/>
      <c r="C293" s="598"/>
      <c r="D293" s="598"/>
      <c r="E293" s="598"/>
      <c r="F293" s="598"/>
      <c r="G293" s="598"/>
      <c r="H293" s="598"/>
    </row>
    <row r="294" spans="1:8" x14ac:dyDescent="0.25">
      <c r="A294" s="47" t="s">
        <v>7</v>
      </c>
      <c r="B294" s="580" t="s">
        <v>69</v>
      </c>
      <c r="C294" s="581"/>
      <c r="D294" s="581"/>
      <c r="E294" s="581"/>
      <c r="F294" s="582"/>
      <c r="G294" s="48">
        <v>0.03</v>
      </c>
      <c r="H294" s="49">
        <f>G275*G294</f>
        <v>6</v>
      </c>
    </row>
    <row r="295" spans="1:8" x14ac:dyDescent="0.25">
      <c r="A295" s="47" t="s">
        <v>9</v>
      </c>
      <c r="B295" s="580" t="s">
        <v>70</v>
      </c>
      <c r="C295" s="581"/>
      <c r="D295" s="581"/>
      <c r="E295" s="581"/>
      <c r="F295" s="582"/>
      <c r="G295" s="48">
        <v>6.7900000000000002E-2</v>
      </c>
      <c r="H295" s="50">
        <f>SUM(G275,H294)*G295</f>
        <v>13.987400000000001</v>
      </c>
    </row>
    <row r="296" spans="1:8" x14ac:dyDescent="0.25">
      <c r="A296" s="47" t="s">
        <v>12</v>
      </c>
      <c r="B296" s="574" t="s">
        <v>71</v>
      </c>
      <c r="C296" s="575"/>
      <c r="D296" s="575"/>
      <c r="E296" s="575"/>
      <c r="F296" s="575"/>
      <c r="G296" s="575"/>
      <c r="H296" s="576"/>
    </row>
    <row r="297" spans="1:8" x14ac:dyDescent="0.25">
      <c r="A297" s="47"/>
      <c r="B297" s="571" t="s">
        <v>72</v>
      </c>
      <c r="C297" s="572"/>
      <c r="D297" s="572"/>
      <c r="E297" s="572"/>
      <c r="F297" s="572"/>
      <c r="G297" s="572"/>
      <c r="H297" s="573"/>
    </row>
    <row r="298" spans="1:8" x14ac:dyDescent="0.25">
      <c r="A298" s="47"/>
      <c r="B298" s="580" t="s">
        <v>73</v>
      </c>
      <c r="C298" s="581"/>
      <c r="D298" s="581"/>
      <c r="E298" s="581"/>
      <c r="F298" s="582"/>
      <c r="G298" s="48">
        <v>7.5999999999999998E-2</v>
      </c>
      <c r="H298" s="50">
        <f>SUM(G275,H294,H295)/(1-G303)*G298</f>
        <v>19.053039772079774</v>
      </c>
    </row>
    <row r="299" spans="1:8" x14ac:dyDescent="0.25">
      <c r="A299" s="47"/>
      <c r="B299" s="580" t="s">
        <v>74</v>
      </c>
      <c r="C299" s="581"/>
      <c r="D299" s="581"/>
      <c r="E299" s="581"/>
      <c r="F299" s="582"/>
      <c r="G299" s="51">
        <v>1.6500000000000001E-2</v>
      </c>
      <c r="H299" s="50">
        <f>SUM(G275,H294,H295)/(1-G303)*G299</f>
        <v>4.1365152136752137</v>
      </c>
    </row>
    <row r="300" spans="1:8" x14ac:dyDescent="0.25">
      <c r="A300" s="47"/>
      <c r="B300" s="574" t="s">
        <v>75</v>
      </c>
      <c r="C300" s="575"/>
      <c r="D300" s="575"/>
      <c r="E300" s="575"/>
      <c r="F300" s="575"/>
      <c r="G300" s="575"/>
      <c r="H300" s="576"/>
    </row>
    <row r="301" spans="1:8" x14ac:dyDescent="0.25">
      <c r="A301" s="47"/>
      <c r="B301" s="577" t="s">
        <v>76</v>
      </c>
      <c r="C301" s="578"/>
      <c r="D301" s="578"/>
      <c r="E301" s="578"/>
      <c r="F301" s="578"/>
      <c r="G301" s="578"/>
      <c r="H301" s="579"/>
    </row>
    <row r="302" spans="1:8" x14ac:dyDescent="0.25">
      <c r="A302" s="47"/>
      <c r="B302" s="580" t="s">
        <v>77</v>
      </c>
      <c r="C302" s="581"/>
      <c r="D302" s="581"/>
      <c r="E302" s="581"/>
      <c r="F302" s="582"/>
      <c r="G302" s="208">
        <f>B260</f>
        <v>0.03</v>
      </c>
      <c r="H302" s="50">
        <f>SUM(G275,H294,H295)/(1-G303)*G302</f>
        <v>7.5209367521367518</v>
      </c>
    </row>
    <row r="303" spans="1:8" x14ac:dyDescent="0.25">
      <c r="A303" s="599"/>
      <c r="B303" s="600"/>
      <c r="C303" s="600"/>
      <c r="D303" s="600"/>
      <c r="E303" s="600"/>
      <c r="F303" s="601"/>
      <c r="G303" s="179">
        <f>SUM(G298,G299,G302)</f>
        <v>0.1225</v>
      </c>
      <c r="H303" s="50"/>
    </row>
    <row r="304" spans="1:8" x14ac:dyDescent="0.25">
      <c r="A304" s="602"/>
      <c r="B304" s="603"/>
      <c r="C304" s="603"/>
      <c r="D304" s="603"/>
      <c r="E304" s="603"/>
      <c r="F304" s="604"/>
      <c r="G304" s="52">
        <f>G303+G295+G294</f>
        <v>0.22040000000000001</v>
      </c>
      <c r="H304" s="180">
        <f>SUM(H294,H295,H298,H299,H302)</f>
        <v>50.697891737891737</v>
      </c>
    </row>
    <row r="305" spans="1:11" x14ac:dyDescent="0.25">
      <c r="A305" s="597" t="s">
        <v>286</v>
      </c>
      <c r="B305" s="597"/>
      <c r="C305" s="597"/>
      <c r="D305" s="597"/>
      <c r="E305" s="597"/>
      <c r="F305" s="597"/>
      <c r="G305" s="597"/>
      <c r="H305" s="211">
        <f>SUM(H304+G275)</f>
        <v>250.69789173789172</v>
      </c>
    </row>
    <row r="306" spans="1:11" x14ac:dyDescent="0.25">
      <c r="A306" s="214"/>
      <c r="B306" s="214"/>
      <c r="C306" s="214"/>
      <c r="D306" s="214"/>
      <c r="E306" s="214"/>
      <c r="F306" s="214"/>
      <c r="G306" s="214"/>
      <c r="H306" s="215"/>
    </row>
    <row r="307" spans="1:11" ht="15.75" thickBot="1" x14ac:dyDescent="0.3">
      <c r="A307" s="212"/>
      <c r="B307" s="212"/>
      <c r="C307" s="212"/>
      <c r="D307" s="212"/>
      <c r="E307" s="212"/>
      <c r="F307" s="212"/>
      <c r="G307" s="212"/>
      <c r="H307" s="213"/>
    </row>
    <row r="308" spans="1:11" ht="23.25" customHeight="1" thickBot="1" x14ac:dyDescent="0.3">
      <c r="A308" s="683" t="s">
        <v>430</v>
      </c>
      <c r="B308" s="684"/>
      <c r="C308" s="684"/>
      <c r="D308" s="684"/>
      <c r="E308" s="684"/>
      <c r="F308" s="684"/>
      <c r="G308" s="684"/>
      <c r="H308" s="684"/>
      <c r="I308" s="684"/>
      <c r="J308" s="685"/>
      <c r="K308" s="532"/>
    </row>
    <row r="309" spans="1:11" ht="45" customHeight="1" x14ac:dyDescent="0.25">
      <c r="A309" s="589" t="s">
        <v>241</v>
      </c>
      <c r="B309" s="591" t="s">
        <v>291</v>
      </c>
      <c r="C309" s="591" t="s">
        <v>240</v>
      </c>
      <c r="D309" s="585" t="s">
        <v>245</v>
      </c>
      <c r="E309" s="586"/>
      <c r="F309" s="587" t="s">
        <v>247</v>
      </c>
      <c r="G309" s="588"/>
      <c r="H309" s="587" t="s">
        <v>251</v>
      </c>
      <c r="I309" s="588"/>
      <c r="J309" s="686" t="s">
        <v>292</v>
      </c>
      <c r="K309" s="596"/>
    </row>
    <row r="310" spans="1:11" ht="37.5" customHeight="1" thickBot="1" x14ac:dyDescent="0.3">
      <c r="A310" s="590"/>
      <c r="B310" s="592"/>
      <c r="C310" s="592"/>
      <c r="D310" s="230" t="s">
        <v>294</v>
      </c>
      <c r="E310" s="231" t="s">
        <v>435</v>
      </c>
      <c r="F310" s="232" t="s">
        <v>294</v>
      </c>
      <c r="G310" s="530" t="s">
        <v>435</v>
      </c>
      <c r="H310" s="232" t="s">
        <v>294</v>
      </c>
      <c r="I310" s="530" t="s">
        <v>435</v>
      </c>
      <c r="J310" s="687"/>
      <c r="K310" s="596"/>
    </row>
    <row r="311" spans="1:11" ht="26.25" customHeight="1" x14ac:dyDescent="0.25">
      <c r="A311" s="223" t="s">
        <v>287</v>
      </c>
      <c r="B311" s="267">
        <v>62</v>
      </c>
      <c r="C311" s="224">
        <f>B311*30</f>
        <v>1860</v>
      </c>
      <c r="D311" s="436">
        <v>50</v>
      </c>
      <c r="E311" s="225">
        <f>H291</f>
        <v>256.54507288629736</v>
      </c>
      <c r="F311" s="438">
        <v>6</v>
      </c>
      <c r="G311" s="227">
        <f>H305</f>
        <v>250.69789173789172</v>
      </c>
      <c r="H311" s="224">
        <v>6</v>
      </c>
      <c r="I311" s="225">
        <f>H305</f>
        <v>250.69789173789172</v>
      </c>
      <c r="J311" s="233">
        <f>D311*E311+F311*G311+H311*I311</f>
        <v>15835.628345169567</v>
      </c>
      <c r="K311" s="533"/>
    </row>
    <row r="312" spans="1:11" ht="38.25" customHeight="1" x14ac:dyDescent="0.25">
      <c r="A312" s="218" t="s">
        <v>288</v>
      </c>
      <c r="B312" s="266">
        <v>7</v>
      </c>
      <c r="C312" s="219">
        <f>B312*30</f>
        <v>210</v>
      </c>
      <c r="D312" s="437">
        <v>2</v>
      </c>
      <c r="E312" s="226">
        <f>H291</f>
        <v>256.54507288629736</v>
      </c>
      <c r="F312" s="437">
        <v>5</v>
      </c>
      <c r="G312" s="228">
        <f>H305</f>
        <v>250.69789173789172</v>
      </c>
      <c r="H312" s="240"/>
      <c r="I312" s="229"/>
      <c r="J312" s="234">
        <f>D312*E312+F312*G312</f>
        <v>1766.5796044620533</v>
      </c>
      <c r="K312" s="533"/>
    </row>
    <row r="313" spans="1:11" ht="39.75" customHeight="1" x14ac:dyDescent="0.25">
      <c r="A313" s="218" t="s">
        <v>289</v>
      </c>
      <c r="B313" s="266">
        <v>10</v>
      </c>
      <c r="C313" s="219">
        <f>B313*30</f>
        <v>300</v>
      </c>
      <c r="D313" s="437">
        <v>5</v>
      </c>
      <c r="E313" s="226">
        <f>H291</f>
        <v>256.54507288629736</v>
      </c>
      <c r="F313" s="437">
        <v>5</v>
      </c>
      <c r="G313" s="228">
        <f>H305</f>
        <v>250.69789173789172</v>
      </c>
      <c r="H313" s="240"/>
      <c r="I313" s="229"/>
      <c r="J313" s="234">
        <f>D313*E313+F313*G313</f>
        <v>2536.2148231209458</v>
      </c>
      <c r="K313" s="533"/>
    </row>
    <row r="314" spans="1:11" ht="33.75" customHeight="1" thickBot="1" x14ac:dyDescent="0.3">
      <c r="A314" s="220" t="s">
        <v>290</v>
      </c>
      <c r="B314" s="221">
        <v>5</v>
      </c>
      <c r="C314" s="221">
        <f>B314*30</f>
        <v>150</v>
      </c>
      <c r="D314" s="222">
        <v>5</v>
      </c>
      <c r="E314" s="235">
        <f>H291</f>
        <v>256.54507288629736</v>
      </c>
      <c r="F314" s="239"/>
      <c r="G314" s="236"/>
      <c r="H314" s="241"/>
      <c r="I314" s="237"/>
      <c r="J314" s="238">
        <f>D314*E314</f>
        <v>1282.7253644314869</v>
      </c>
      <c r="K314" s="533"/>
    </row>
    <row r="315" spans="1:11" ht="21" customHeight="1" x14ac:dyDescent="0.25">
      <c r="A315" s="680" t="s">
        <v>237</v>
      </c>
      <c r="B315" s="681"/>
      <c r="C315" s="681"/>
      <c r="D315" s="681"/>
      <c r="E315" s="681"/>
      <c r="F315" s="681"/>
      <c r="G315" s="681"/>
      <c r="H315" s="681"/>
      <c r="I315" s="682"/>
      <c r="J315" s="536">
        <f>SUM(J311:J314)</f>
        <v>21421.148137184056</v>
      </c>
      <c r="K315" s="534"/>
    </row>
    <row r="316" spans="1:11" ht="24.75" customHeight="1" x14ac:dyDescent="0.25">
      <c r="A316" s="593" t="s">
        <v>436</v>
      </c>
      <c r="B316" s="594"/>
      <c r="C316" s="594"/>
      <c r="D316" s="594"/>
      <c r="E316" s="594"/>
      <c r="F316" s="594"/>
      <c r="G316" s="594"/>
      <c r="H316" s="594"/>
      <c r="I316" s="595"/>
      <c r="J316" s="531">
        <f>J315*12</f>
        <v>257053.77764620868</v>
      </c>
      <c r="K316" s="533"/>
    </row>
    <row r="317" spans="1:11" ht="24.75" customHeight="1" thickBot="1" x14ac:dyDescent="0.3">
      <c r="A317" s="677" t="s">
        <v>437</v>
      </c>
      <c r="B317" s="678"/>
      <c r="C317" s="678"/>
      <c r="D317" s="678"/>
      <c r="E317" s="678"/>
      <c r="F317" s="678"/>
      <c r="G317" s="678"/>
      <c r="H317" s="678"/>
      <c r="I317" s="679"/>
      <c r="J317" s="535">
        <f>J315*30</f>
        <v>642634.44411552174</v>
      </c>
      <c r="K317" s="533"/>
    </row>
    <row r="318" spans="1:11" x14ac:dyDescent="0.25">
      <c r="A318" s="212"/>
      <c r="B318" s="212"/>
      <c r="C318" s="212"/>
      <c r="D318" s="212"/>
      <c r="E318" s="212"/>
      <c r="F318" s="212"/>
      <c r="G318" s="212"/>
      <c r="H318" s="213"/>
    </row>
    <row r="319" spans="1:11" ht="15.75" thickBot="1" x14ac:dyDescent="0.3">
      <c r="A319" s="212"/>
      <c r="B319" s="212"/>
      <c r="C319" s="212"/>
      <c r="D319" s="212"/>
      <c r="E319" s="212"/>
      <c r="F319" s="212"/>
      <c r="G319" s="212"/>
      <c r="H319" s="213"/>
    </row>
    <row r="320" spans="1:11" ht="24.75" customHeight="1" thickBot="1" x14ac:dyDescent="0.3">
      <c r="A320" s="702" t="s">
        <v>361</v>
      </c>
      <c r="B320" s="703"/>
      <c r="C320" s="703"/>
      <c r="D320" s="703"/>
      <c r="E320" s="703"/>
      <c r="F320" s="703"/>
      <c r="G320" s="703"/>
      <c r="H320" s="703"/>
      <c r="I320" s="703"/>
      <c r="J320" s="704"/>
    </row>
    <row r="321" spans="1:14" ht="60.75" thickBot="1" x14ac:dyDescent="0.3">
      <c r="A321" s="259" t="s">
        <v>300</v>
      </c>
      <c r="B321" s="408" t="s">
        <v>301</v>
      </c>
      <c r="C321" s="407" t="s">
        <v>387</v>
      </c>
      <c r="D321" s="407" t="s">
        <v>388</v>
      </c>
      <c r="E321" s="407" t="s">
        <v>389</v>
      </c>
      <c r="F321" s="260" t="s">
        <v>390</v>
      </c>
      <c r="G321" s="259" t="s">
        <v>391</v>
      </c>
      <c r="H321" s="407" t="s">
        <v>311</v>
      </c>
      <c r="I321" s="407" t="s">
        <v>434</v>
      </c>
      <c r="J321" s="260" t="s">
        <v>293</v>
      </c>
    </row>
    <row r="322" spans="1:14" ht="15.75" thickBot="1" x14ac:dyDescent="0.3">
      <c r="A322" s="722" t="s">
        <v>134</v>
      </c>
      <c r="B322" s="723"/>
      <c r="C322" s="723"/>
      <c r="D322" s="723"/>
      <c r="E322" s="723"/>
      <c r="F322" s="723"/>
      <c r="G322" s="723"/>
      <c r="H322" s="723"/>
      <c r="I322" s="723"/>
      <c r="J322" s="724"/>
    </row>
    <row r="323" spans="1:14" x14ac:dyDescent="0.25">
      <c r="A323" s="520" t="s">
        <v>303</v>
      </c>
      <c r="B323" s="521" t="s">
        <v>304</v>
      </c>
      <c r="C323" s="522">
        <v>1</v>
      </c>
      <c r="D323" s="261"/>
      <c r="E323" s="261"/>
      <c r="F323" s="262"/>
      <c r="G323" s="523">
        <v>6</v>
      </c>
      <c r="H323" s="517">
        <f>H291*G323</f>
        <v>1539.2704373177842</v>
      </c>
      <c r="I323" s="524">
        <f>H323*12</f>
        <v>18471.245247813411</v>
      </c>
      <c r="J323" s="526">
        <f>H323*30</f>
        <v>46178.113119533526</v>
      </c>
    </row>
    <row r="324" spans="1:14" x14ac:dyDescent="0.25">
      <c r="A324" s="252" t="s">
        <v>5</v>
      </c>
      <c r="B324" s="183" t="s">
        <v>304</v>
      </c>
      <c r="C324" s="187">
        <v>2</v>
      </c>
      <c r="D324" s="229"/>
      <c r="E324" s="229"/>
      <c r="F324" s="253"/>
      <c r="G324" s="256">
        <v>12</v>
      </c>
      <c r="H324" s="517">
        <f>H291*G324</f>
        <v>3078.5408746355683</v>
      </c>
      <c r="I324" s="525">
        <f>H324*12</f>
        <v>36942.490495626822</v>
      </c>
      <c r="J324" s="527">
        <f>H324*30</f>
        <v>92356.226239067051</v>
      </c>
    </row>
    <row r="325" spans="1:14" x14ac:dyDescent="0.25">
      <c r="A325" s="252" t="s">
        <v>93</v>
      </c>
      <c r="B325" s="183" t="s">
        <v>305</v>
      </c>
      <c r="C325" s="187">
        <v>1</v>
      </c>
      <c r="D325" s="229"/>
      <c r="E325" s="229"/>
      <c r="F325" s="253"/>
      <c r="G325" s="256">
        <v>6</v>
      </c>
      <c r="H325" s="518">
        <f>H305*G325</f>
        <v>1504.1873504273503</v>
      </c>
      <c r="I325" s="525">
        <f t="shared" ref="I325:I331" si="19">H325*12</f>
        <v>18050.248205128206</v>
      </c>
      <c r="J325" s="527">
        <f t="shared" ref="J325:J331" si="20">H325*30</f>
        <v>45125.620512820511</v>
      </c>
    </row>
    <row r="326" spans="1:14" x14ac:dyDescent="0.25">
      <c r="A326" s="252" t="s">
        <v>95</v>
      </c>
      <c r="B326" s="183" t="s">
        <v>306</v>
      </c>
      <c r="C326" s="187">
        <v>1</v>
      </c>
      <c r="D326" s="229"/>
      <c r="E326" s="229"/>
      <c r="F326" s="253"/>
      <c r="G326" s="256">
        <v>6</v>
      </c>
      <c r="H326" s="518">
        <f>H305*G326</f>
        <v>1504.1873504273503</v>
      </c>
      <c r="I326" s="525">
        <f t="shared" si="19"/>
        <v>18050.248205128206</v>
      </c>
      <c r="J326" s="527">
        <f t="shared" si="20"/>
        <v>45125.620512820511</v>
      </c>
    </row>
    <row r="327" spans="1:14" x14ac:dyDescent="0.25">
      <c r="A327" s="254" t="s">
        <v>307</v>
      </c>
      <c r="B327" s="183" t="s">
        <v>304</v>
      </c>
      <c r="C327" s="187">
        <v>1</v>
      </c>
      <c r="D327" s="229"/>
      <c r="E327" s="229"/>
      <c r="F327" s="253"/>
      <c r="G327" s="256">
        <v>6</v>
      </c>
      <c r="H327" s="518">
        <f>$H$291*G327</f>
        <v>1539.2704373177842</v>
      </c>
      <c r="I327" s="525">
        <f t="shared" si="19"/>
        <v>18471.245247813411</v>
      </c>
      <c r="J327" s="527">
        <f t="shared" si="20"/>
        <v>46178.113119533526</v>
      </c>
    </row>
    <row r="328" spans="1:14" x14ac:dyDescent="0.25">
      <c r="A328" s="252" t="s">
        <v>308</v>
      </c>
      <c r="B328" s="183" t="s">
        <v>304</v>
      </c>
      <c r="C328" s="187">
        <v>1</v>
      </c>
      <c r="D328" s="265">
        <v>0.5</v>
      </c>
      <c r="E328" s="229"/>
      <c r="F328" s="253"/>
      <c r="G328" s="256">
        <v>7</v>
      </c>
      <c r="H328" s="518">
        <f t="shared" ref="H328:H330" si="21">$H$291*G328</f>
        <v>1795.8155102040814</v>
      </c>
      <c r="I328" s="525">
        <f t="shared" si="19"/>
        <v>21549.786122448975</v>
      </c>
      <c r="J328" s="527">
        <f t="shared" si="20"/>
        <v>53874.465306122445</v>
      </c>
    </row>
    <row r="329" spans="1:14" x14ac:dyDescent="0.25">
      <c r="A329" s="252" t="s">
        <v>309</v>
      </c>
      <c r="B329" s="183" t="s">
        <v>304</v>
      </c>
      <c r="C329" s="229"/>
      <c r="D329" s="265">
        <v>0.5</v>
      </c>
      <c r="E329" s="229"/>
      <c r="F329" s="253"/>
      <c r="G329" s="281">
        <v>1</v>
      </c>
      <c r="H329" s="518">
        <f t="shared" si="21"/>
        <v>256.54507288629736</v>
      </c>
      <c r="I329" s="525">
        <f t="shared" si="19"/>
        <v>3078.5408746355683</v>
      </c>
      <c r="J329" s="527">
        <f t="shared" si="20"/>
        <v>7696.3521865889206</v>
      </c>
    </row>
    <row r="330" spans="1:14" x14ac:dyDescent="0.25">
      <c r="A330" s="255" t="s">
        <v>310</v>
      </c>
      <c r="B330" s="183" t="s">
        <v>304</v>
      </c>
      <c r="C330" s="187">
        <v>2</v>
      </c>
      <c r="D330" s="229"/>
      <c r="E330" s="183">
        <v>1</v>
      </c>
      <c r="F330" s="515">
        <v>1</v>
      </c>
      <c r="G330" s="256">
        <v>30</v>
      </c>
      <c r="H330" s="518">
        <f t="shared" si="21"/>
        <v>7696.3521865889206</v>
      </c>
      <c r="I330" s="525">
        <f t="shared" si="19"/>
        <v>92356.226239067051</v>
      </c>
      <c r="J330" s="527">
        <f t="shared" si="20"/>
        <v>230890.56559766762</v>
      </c>
    </row>
    <row r="331" spans="1:14" x14ac:dyDescent="0.25">
      <c r="A331" s="252" t="s">
        <v>112</v>
      </c>
      <c r="B331" s="183" t="s">
        <v>305</v>
      </c>
      <c r="C331" s="229"/>
      <c r="D331" s="263">
        <v>1</v>
      </c>
      <c r="E331" s="264">
        <v>1</v>
      </c>
      <c r="F331" s="253"/>
      <c r="G331" s="256">
        <v>10</v>
      </c>
      <c r="H331" s="518">
        <f>H305*G331</f>
        <v>2506.9789173789172</v>
      </c>
      <c r="I331" s="525">
        <f t="shared" si="19"/>
        <v>30083.747008547005</v>
      </c>
      <c r="J331" s="527">
        <f t="shared" si="20"/>
        <v>75209.367521367516</v>
      </c>
    </row>
    <row r="332" spans="1:14" ht="15.75" thickBot="1" x14ac:dyDescent="0.3">
      <c r="A332" s="662" t="s">
        <v>286</v>
      </c>
      <c r="B332" s="663"/>
      <c r="C332" s="516">
        <v>9</v>
      </c>
      <c r="D332" s="516">
        <v>2</v>
      </c>
      <c r="E332" s="516">
        <v>2</v>
      </c>
      <c r="F332" s="516">
        <v>1</v>
      </c>
      <c r="G332" s="499">
        <f>SUM(G323:G331)</f>
        <v>84</v>
      </c>
      <c r="H332" s="519">
        <f>SUM(H323:H331)</f>
        <v>21421.148137184056</v>
      </c>
      <c r="I332" s="528">
        <f>SUM(I323:I331)</f>
        <v>257053.77764620865</v>
      </c>
      <c r="J332" s="529">
        <f>SUM(J323:J331)</f>
        <v>642634.44411552162</v>
      </c>
    </row>
    <row r="333" spans="1:14" ht="55.5" customHeight="1" thickBot="1" x14ac:dyDescent="0.3">
      <c r="A333" s="209"/>
      <c r="B333" s="209"/>
      <c r="C333" s="209"/>
      <c r="D333" s="209"/>
      <c r="E333" s="209"/>
      <c r="F333" s="209"/>
      <c r="G333" s="209"/>
      <c r="H333" s="210"/>
      <c r="J333" s="272"/>
    </row>
    <row r="334" spans="1:14" ht="16.5" customHeight="1" thickBot="1" x14ac:dyDescent="0.3">
      <c r="A334" s="543" t="s">
        <v>261</v>
      </c>
      <c r="B334" s="544"/>
      <c r="C334" s="544"/>
      <c r="D334" s="544"/>
      <c r="E334" s="544"/>
      <c r="F334" s="544"/>
      <c r="G334" s="545"/>
    </row>
    <row r="335" spans="1:14" ht="15.75" thickBot="1" x14ac:dyDescent="0.3">
      <c r="A335" s="193"/>
      <c r="B335" s="193"/>
      <c r="C335" s="193"/>
      <c r="D335" s="193"/>
      <c r="E335" s="193"/>
      <c r="F335" s="193"/>
      <c r="G335" s="193"/>
    </row>
    <row r="336" spans="1:14" ht="15.75" thickBot="1" x14ac:dyDescent="0.3">
      <c r="A336" s="566" t="s">
        <v>428</v>
      </c>
      <c r="B336" s="567"/>
      <c r="C336" s="567"/>
      <c r="D336" s="567"/>
      <c r="E336" s="567"/>
      <c r="F336" s="567"/>
      <c r="G336" s="568"/>
      <c r="I336" s="563"/>
      <c r="J336" s="563"/>
      <c r="K336" s="563"/>
      <c r="L336" s="563"/>
      <c r="M336" s="563"/>
      <c r="N336" s="563"/>
    </row>
    <row r="337" spans="1:14" ht="40.5" customHeight="1" x14ac:dyDescent="0.25">
      <c r="A337" s="569" t="s">
        <v>21</v>
      </c>
      <c r="B337" s="551" t="s">
        <v>244</v>
      </c>
      <c r="C337" s="551" t="s">
        <v>243</v>
      </c>
      <c r="D337" s="605" t="s">
        <v>242</v>
      </c>
      <c r="E337" s="606"/>
      <c r="F337" s="551" t="s">
        <v>284</v>
      </c>
      <c r="G337" s="564" t="s">
        <v>376</v>
      </c>
      <c r="I337" s="242"/>
      <c r="J337" s="242"/>
      <c r="K337" s="242"/>
      <c r="L337" s="242"/>
      <c r="M337" s="242"/>
      <c r="N337" s="242"/>
    </row>
    <row r="338" spans="1:14" ht="48" customHeight="1" x14ac:dyDescent="0.25">
      <c r="A338" s="570"/>
      <c r="B338" s="552"/>
      <c r="C338" s="552"/>
      <c r="D338" s="185" t="s">
        <v>239</v>
      </c>
      <c r="E338" s="185" t="s">
        <v>42</v>
      </c>
      <c r="F338" s="552"/>
      <c r="G338" s="565"/>
      <c r="I338" s="244"/>
      <c r="J338" s="245"/>
      <c r="K338" s="244"/>
      <c r="L338" s="242"/>
      <c r="M338" s="246"/>
      <c r="N338" s="243"/>
    </row>
    <row r="339" spans="1:14" ht="15.75" customHeight="1" x14ac:dyDescent="0.25">
      <c r="A339" s="184" t="s">
        <v>136</v>
      </c>
      <c r="B339" s="188" t="s">
        <v>245</v>
      </c>
      <c r="C339" s="187">
        <v>25</v>
      </c>
      <c r="D339" s="186">
        <v>1</v>
      </c>
      <c r="E339" s="186">
        <v>25</v>
      </c>
      <c r="F339" s="182">
        <f>'RECEPC. CC GOIÂNIA'!D135</f>
        <v>3161.9080549948649</v>
      </c>
      <c r="G339" s="381">
        <f>F339*E339</f>
        <v>79047.701374871627</v>
      </c>
      <c r="I339" s="692"/>
      <c r="J339" s="692"/>
      <c r="K339" s="692"/>
      <c r="L339" s="692"/>
      <c r="M339" s="692"/>
      <c r="N339" s="692"/>
    </row>
    <row r="340" spans="1:14" x14ac:dyDescent="0.25">
      <c r="A340" s="184" t="s">
        <v>136</v>
      </c>
      <c r="B340" s="188" t="s">
        <v>247</v>
      </c>
      <c r="C340" s="187">
        <v>3</v>
      </c>
      <c r="D340" s="186">
        <v>1</v>
      </c>
      <c r="E340" s="186">
        <v>3</v>
      </c>
      <c r="F340" s="182">
        <f>'RECEPC. CC ANÁPOLIS'!D135</f>
        <v>3073.2957136844402</v>
      </c>
      <c r="G340" s="381">
        <f>F340*E340</f>
        <v>9219.8871410533211</v>
      </c>
      <c r="I340" s="692"/>
      <c r="J340" s="692"/>
      <c r="K340" s="692"/>
      <c r="L340" s="692"/>
      <c r="M340" s="692"/>
      <c r="N340" s="692"/>
    </row>
    <row r="341" spans="1:14" x14ac:dyDescent="0.25">
      <c r="A341" s="184" t="s">
        <v>136</v>
      </c>
      <c r="B341" s="188" t="s">
        <v>251</v>
      </c>
      <c r="C341" s="187">
        <v>2</v>
      </c>
      <c r="D341" s="186">
        <v>1</v>
      </c>
      <c r="E341" s="186">
        <v>2</v>
      </c>
      <c r="F341" s="182">
        <f>'RECEPC. CC RIO VERDE'!D135</f>
        <v>3073.2957136844402</v>
      </c>
      <c r="G341" s="381">
        <f>F341*E341</f>
        <v>6146.5914273688804</v>
      </c>
      <c r="I341" s="692"/>
      <c r="J341" s="692"/>
      <c r="K341" s="692"/>
      <c r="L341" s="692"/>
      <c r="M341" s="692"/>
      <c r="N341" s="692"/>
    </row>
    <row r="342" spans="1:14" x14ac:dyDescent="0.25">
      <c r="A342" s="184" t="s">
        <v>253</v>
      </c>
      <c r="B342" s="188" t="s">
        <v>245</v>
      </c>
      <c r="C342" s="187">
        <v>13</v>
      </c>
      <c r="D342" s="186">
        <v>1</v>
      </c>
      <c r="E342" s="186">
        <v>13</v>
      </c>
      <c r="F342" s="182">
        <f>'RECEPC. SC GOIÂNIA'!D134</f>
        <v>3127.8474208179941</v>
      </c>
      <c r="G342" s="381">
        <f>F342*E342</f>
        <v>40662.016470633927</v>
      </c>
      <c r="I342" s="692"/>
      <c r="J342" s="692"/>
      <c r="K342" s="692"/>
      <c r="L342" s="692"/>
      <c r="M342" s="692"/>
      <c r="N342" s="692"/>
    </row>
    <row r="343" spans="1:14" x14ac:dyDescent="0.25">
      <c r="A343" s="184" t="s">
        <v>253</v>
      </c>
      <c r="B343" s="188" t="s">
        <v>247</v>
      </c>
      <c r="C343" s="187">
        <v>2</v>
      </c>
      <c r="D343" s="186">
        <v>1</v>
      </c>
      <c r="E343" s="186">
        <v>2</v>
      </c>
      <c r="F343" s="182">
        <f>'RECEPC. SC ANÁPOLIS'!D134</f>
        <v>3040.0113902580392</v>
      </c>
      <c r="G343" s="381">
        <f t="shared" ref="G343:G366" si="22">F343*E343</f>
        <v>6080.0227805160785</v>
      </c>
    </row>
    <row r="344" spans="1:14" x14ac:dyDescent="0.25">
      <c r="A344" s="184" t="s">
        <v>253</v>
      </c>
      <c r="B344" s="188" t="s">
        <v>251</v>
      </c>
      <c r="C344" s="187">
        <v>2</v>
      </c>
      <c r="D344" s="186">
        <v>1</v>
      </c>
      <c r="E344" s="186">
        <v>2</v>
      </c>
      <c r="F344" s="182">
        <f>'RECEPC. SC RIO VERDE'!D134</f>
        <v>3040.0113902580392</v>
      </c>
      <c r="G344" s="381">
        <f t="shared" si="22"/>
        <v>6080.0227805160785</v>
      </c>
    </row>
    <row r="345" spans="1:14" x14ac:dyDescent="0.25">
      <c r="A345" s="184" t="s">
        <v>253</v>
      </c>
      <c r="B345" s="188" t="s">
        <v>257</v>
      </c>
      <c r="C345" s="187">
        <v>2</v>
      </c>
      <c r="D345" s="186">
        <v>1</v>
      </c>
      <c r="E345" s="186">
        <v>2</v>
      </c>
      <c r="F345" s="182">
        <f>'RECEPC. SC JATAÍ'!D134</f>
        <v>3019.265437407988</v>
      </c>
      <c r="G345" s="381">
        <f t="shared" si="22"/>
        <v>6038.5308748159759</v>
      </c>
    </row>
    <row r="346" spans="1:14" x14ac:dyDescent="0.25">
      <c r="A346" s="184" t="s">
        <v>253</v>
      </c>
      <c r="B346" s="188" t="s">
        <v>256</v>
      </c>
      <c r="C346" s="187">
        <v>1</v>
      </c>
      <c r="D346" s="186">
        <v>1</v>
      </c>
      <c r="E346" s="186">
        <v>1</v>
      </c>
      <c r="F346" s="182">
        <f>'RECEPC. SC CALDAS NOVAS'!D134</f>
        <v>2885.8008148356148</v>
      </c>
      <c r="G346" s="381">
        <f t="shared" si="22"/>
        <v>2885.8008148356148</v>
      </c>
    </row>
    <row r="347" spans="1:14" x14ac:dyDescent="0.25">
      <c r="A347" s="184" t="s">
        <v>253</v>
      </c>
      <c r="B347" s="188" t="s">
        <v>255</v>
      </c>
      <c r="C347" s="187">
        <v>1</v>
      </c>
      <c r="D347" s="186">
        <v>1</v>
      </c>
      <c r="E347" s="186">
        <v>1</v>
      </c>
      <c r="F347" s="182">
        <f>'RECEPC. SC CATALÃO'!D134</f>
        <v>3012.4346221668711</v>
      </c>
      <c r="G347" s="381">
        <f t="shared" si="22"/>
        <v>3012.4346221668711</v>
      </c>
    </row>
    <row r="348" spans="1:14" x14ac:dyDescent="0.25">
      <c r="A348" s="184" t="s">
        <v>253</v>
      </c>
      <c r="B348" s="188" t="s">
        <v>254</v>
      </c>
      <c r="C348" s="187">
        <v>1</v>
      </c>
      <c r="D348" s="186">
        <v>1</v>
      </c>
      <c r="E348" s="186">
        <v>1</v>
      </c>
      <c r="F348" s="182">
        <f>'RECEPC. SC ITUMBIARA'!D134</f>
        <v>2984.8578540757035</v>
      </c>
      <c r="G348" s="381">
        <f t="shared" si="22"/>
        <v>2984.8578540757035</v>
      </c>
    </row>
    <row r="349" spans="1:14" x14ac:dyDescent="0.25">
      <c r="A349" s="184" t="s">
        <v>253</v>
      </c>
      <c r="B349" s="188" t="s">
        <v>252</v>
      </c>
      <c r="C349" s="187">
        <v>1</v>
      </c>
      <c r="D349" s="186">
        <v>1</v>
      </c>
      <c r="E349" s="186">
        <v>1</v>
      </c>
      <c r="F349" s="182">
        <f>'RECEPC. SC GOIÁS'!D134</f>
        <v>2969.9349493789268</v>
      </c>
      <c r="G349" s="381">
        <f t="shared" si="22"/>
        <v>2969.9349493789268</v>
      </c>
    </row>
    <row r="350" spans="1:14" x14ac:dyDescent="0.25">
      <c r="A350" s="184" t="s">
        <v>253</v>
      </c>
      <c r="B350" s="196" t="s">
        <v>258</v>
      </c>
      <c r="C350" s="187">
        <v>1</v>
      </c>
      <c r="D350" s="186">
        <v>1</v>
      </c>
      <c r="E350" s="186">
        <v>1</v>
      </c>
      <c r="F350" s="197">
        <f>'RECEPC. SC CERES'!D134</f>
        <v>2969.9349493789268</v>
      </c>
      <c r="G350" s="381">
        <f t="shared" si="22"/>
        <v>2969.9349493789268</v>
      </c>
    </row>
    <row r="351" spans="1:14" x14ac:dyDescent="0.25">
      <c r="A351" s="184" t="s">
        <v>253</v>
      </c>
      <c r="B351" s="196" t="s">
        <v>259</v>
      </c>
      <c r="C351" s="187">
        <v>1</v>
      </c>
      <c r="D351" s="186">
        <v>1</v>
      </c>
      <c r="E351" s="186">
        <v>1</v>
      </c>
      <c r="F351" s="197">
        <f>'RECEPC. SC URUAÇU'!D134</f>
        <v>2902.2441243218573</v>
      </c>
      <c r="G351" s="381">
        <f t="shared" si="22"/>
        <v>2902.2441243218573</v>
      </c>
    </row>
    <row r="352" spans="1:14" x14ac:dyDescent="0.25">
      <c r="A352" s="184" t="s">
        <v>253</v>
      </c>
      <c r="B352" s="196" t="s">
        <v>260</v>
      </c>
      <c r="C352" s="187">
        <v>1</v>
      </c>
      <c r="D352" s="186">
        <v>1</v>
      </c>
      <c r="E352" s="186">
        <v>1</v>
      </c>
      <c r="F352" s="197">
        <f>'RECEPC. SC FORMOSA'!D134</f>
        <v>3026.2230062124554</v>
      </c>
      <c r="G352" s="381">
        <f t="shared" si="22"/>
        <v>3026.2230062124554</v>
      </c>
    </row>
    <row r="353" spans="1:7" ht="15.75" customHeight="1" x14ac:dyDescent="0.25">
      <c r="A353" s="184" t="s">
        <v>110</v>
      </c>
      <c r="B353" s="192" t="s">
        <v>245</v>
      </c>
      <c r="C353" s="191">
        <v>6</v>
      </c>
      <c r="D353" s="190">
        <v>1</v>
      </c>
      <c r="E353" s="190">
        <v>6</v>
      </c>
      <c r="F353" s="197">
        <f>'SECRETÁRIA GOIÂNIA'!D134</f>
        <v>3430.0841582002154</v>
      </c>
      <c r="G353" s="381">
        <f>F353*E353</f>
        <v>20580.504949201291</v>
      </c>
    </row>
    <row r="354" spans="1:7" ht="15.75" customHeight="1" x14ac:dyDescent="0.25">
      <c r="A354" s="184" t="s">
        <v>110</v>
      </c>
      <c r="B354" s="192" t="s">
        <v>247</v>
      </c>
      <c r="C354" s="191">
        <v>6</v>
      </c>
      <c r="D354" s="190">
        <v>1</v>
      </c>
      <c r="E354" s="190">
        <v>6</v>
      </c>
      <c r="F354" s="197">
        <f>'SECRETÁRIA ANÁPOLIS'!D134</f>
        <v>3335.3595410332587</v>
      </c>
      <c r="G354" s="381">
        <f t="shared" si="22"/>
        <v>20012.157246199553</v>
      </c>
    </row>
    <row r="355" spans="1:7" x14ac:dyDescent="0.25">
      <c r="A355" s="184" t="s">
        <v>238</v>
      </c>
      <c r="B355" s="188" t="s">
        <v>245</v>
      </c>
      <c r="C355" s="187">
        <v>8</v>
      </c>
      <c r="D355" s="186">
        <v>1</v>
      </c>
      <c r="E355" s="186">
        <v>8</v>
      </c>
      <c r="F355" s="197">
        <f>'COPEIRO(A) GOIÂNIA'!D134</f>
        <v>3122.2183943437471</v>
      </c>
      <c r="G355" s="381">
        <f t="shared" si="22"/>
        <v>24977.747154749977</v>
      </c>
    </row>
    <row r="356" spans="1:7" x14ac:dyDescent="0.25">
      <c r="A356" s="184" t="s">
        <v>238</v>
      </c>
      <c r="B356" s="188" t="s">
        <v>247</v>
      </c>
      <c r="C356" s="187">
        <v>1</v>
      </c>
      <c r="D356" s="186">
        <v>1</v>
      </c>
      <c r="E356" s="186">
        <v>1</v>
      </c>
      <c r="F356" s="197">
        <f>'COPEIRO(A) ANÁPOLIS'!D134</f>
        <v>3034.5106606834906</v>
      </c>
      <c r="G356" s="381">
        <f t="shared" si="22"/>
        <v>3034.5106606834906</v>
      </c>
    </row>
    <row r="357" spans="1:7" x14ac:dyDescent="0.25">
      <c r="A357" s="184" t="s">
        <v>117</v>
      </c>
      <c r="B357" s="188" t="s">
        <v>245</v>
      </c>
      <c r="C357" s="187">
        <v>7</v>
      </c>
      <c r="D357" s="186">
        <v>1</v>
      </c>
      <c r="E357" s="186">
        <v>7</v>
      </c>
      <c r="F357" s="197">
        <f>'MOTORISTA GOIÂNIA'!D134</f>
        <v>4890.7840146718481</v>
      </c>
      <c r="G357" s="381">
        <f>F357*E357</f>
        <v>34235.488102702933</v>
      </c>
    </row>
    <row r="358" spans="1:7" x14ac:dyDescent="0.25">
      <c r="A358" s="184" t="s">
        <v>249</v>
      </c>
      <c r="B358" s="188" t="s">
        <v>247</v>
      </c>
      <c r="C358" s="187">
        <v>1</v>
      </c>
      <c r="D358" s="186">
        <v>1</v>
      </c>
      <c r="E358" s="186">
        <v>1</v>
      </c>
      <c r="F358" s="197">
        <f>'MOTORISTA ANÁPOLIS'!D134</f>
        <v>4762.7670930838858</v>
      </c>
      <c r="G358" s="381">
        <f>F358*E358</f>
        <v>4762.7670930838858</v>
      </c>
    </row>
    <row r="359" spans="1:7" x14ac:dyDescent="0.25">
      <c r="A359" s="184" t="s">
        <v>249</v>
      </c>
      <c r="B359" s="188" t="s">
        <v>251</v>
      </c>
      <c r="C359" s="187">
        <v>1</v>
      </c>
      <c r="D359" s="186">
        <v>1</v>
      </c>
      <c r="E359" s="186">
        <v>1</v>
      </c>
      <c r="F359" s="182">
        <f>'MOTORISTA RIO VERDE'!D134</f>
        <v>4762.7670930838858</v>
      </c>
      <c r="G359" s="381">
        <f>F359*E359</f>
        <v>4762.7670930838858</v>
      </c>
    </row>
    <row r="360" spans="1:7" x14ac:dyDescent="0.25">
      <c r="A360" s="184" t="s">
        <v>248</v>
      </c>
      <c r="B360" s="188" t="s">
        <v>245</v>
      </c>
      <c r="C360" s="187">
        <v>1</v>
      </c>
      <c r="D360" s="186">
        <v>1</v>
      </c>
      <c r="E360" s="186">
        <v>1</v>
      </c>
      <c r="F360" s="182">
        <f>'AUX. MANUT. GOIÂNIA'!D134</f>
        <v>7134.8906746851453</v>
      </c>
      <c r="G360" s="381">
        <f>F360*E360</f>
        <v>7134.8906746851453</v>
      </c>
    </row>
    <row r="361" spans="1:7" x14ac:dyDescent="0.25">
      <c r="A361" s="184" t="s">
        <v>248</v>
      </c>
      <c r="B361" s="188" t="s">
        <v>247</v>
      </c>
      <c r="C361" s="187">
        <v>1</v>
      </c>
      <c r="D361" s="186">
        <v>1</v>
      </c>
      <c r="E361" s="186">
        <v>1</v>
      </c>
      <c r="F361" s="182">
        <f>'AUX. MANUT. ANÁPOLIS'!D134</f>
        <v>6955.7260229544299</v>
      </c>
      <c r="G361" s="381">
        <f>F361*E361</f>
        <v>6955.7260229544299</v>
      </c>
    </row>
    <row r="362" spans="1:7" x14ac:dyDescent="0.25">
      <c r="A362" s="184" t="s">
        <v>250</v>
      </c>
      <c r="B362" s="188" t="s">
        <v>245</v>
      </c>
      <c r="C362" s="187">
        <v>1</v>
      </c>
      <c r="D362" s="186">
        <v>1</v>
      </c>
      <c r="E362" s="186">
        <v>1</v>
      </c>
      <c r="F362" s="197">
        <f>'CARREGADOR GOIÂNIA'!D134</f>
        <v>4370.1122638874831</v>
      </c>
      <c r="G362" s="381">
        <f t="shared" si="22"/>
        <v>4370.1122638874831</v>
      </c>
    </row>
    <row r="363" spans="1:7" x14ac:dyDescent="0.25">
      <c r="A363" s="184" t="s">
        <v>250</v>
      </c>
      <c r="B363" s="188" t="s">
        <v>247</v>
      </c>
      <c r="C363" s="187">
        <v>1</v>
      </c>
      <c r="D363" s="186">
        <v>1</v>
      </c>
      <c r="E363" s="186">
        <v>1</v>
      </c>
      <c r="F363" s="197">
        <f>'CARREGADOR ANÁPOLIS'!D134</f>
        <v>4253.962504710561</v>
      </c>
      <c r="G363" s="381">
        <f t="shared" si="22"/>
        <v>4253.962504710561</v>
      </c>
    </row>
    <row r="364" spans="1:7" x14ac:dyDescent="0.25">
      <c r="A364" s="189" t="s">
        <v>246</v>
      </c>
      <c r="B364" s="188" t="s">
        <v>245</v>
      </c>
      <c r="C364" s="187">
        <v>2</v>
      </c>
      <c r="D364" s="186">
        <v>2</v>
      </c>
      <c r="E364" s="186">
        <v>4</v>
      </c>
      <c r="F364" s="182">
        <f>'PORTEIRO DIURNO 12X36 GOIÂNIA'!D134</f>
        <v>3289.6173495862813</v>
      </c>
      <c r="G364" s="381">
        <f>F364*E364</f>
        <v>13158.469398345125</v>
      </c>
    </row>
    <row r="365" spans="1:7" x14ac:dyDescent="0.25">
      <c r="A365" s="189" t="s">
        <v>127</v>
      </c>
      <c r="B365" s="188" t="s">
        <v>245</v>
      </c>
      <c r="C365" s="187">
        <v>2</v>
      </c>
      <c r="D365" s="186">
        <v>1</v>
      </c>
      <c r="E365" s="186">
        <v>2</v>
      </c>
      <c r="F365" s="182">
        <f>'CONTÍNUO GOIÂNIA'!D134</f>
        <v>3127.8474208179941</v>
      </c>
      <c r="G365" s="381">
        <f>F365*E365</f>
        <v>6255.6948416359883</v>
      </c>
    </row>
    <row r="366" spans="1:7" x14ac:dyDescent="0.25">
      <c r="A366" s="189" t="s">
        <v>130</v>
      </c>
      <c r="B366" s="188" t="s">
        <v>245</v>
      </c>
      <c r="C366" s="187">
        <v>1</v>
      </c>
      <c r="D366" s="186">
        <v>1</v>
      </c>
      <c r="E366" s="186">
        <v>1</v>
      </c>
      <c r="F366" s="182">
        <f>'OP. DE EMPILH. GOIÂNIA'!D134</f>
        <v>4371.7969098661033</v>
      </c>
      <c r="G366" s="381">
        <f t="shared" si="22"/>
        <v>4371.7969098661033</v>
      </c>
    </row>
    <row r="367" spans="1:7" x14ac:dyDescent="0.25">
      <c r="A367" s="553" t="s">
        <v>237</v>
      </c>
      <c r="B367" s="554"/>
      <c r="C367" s="554"/>
      <c r="D367" s="554"/>
      <c r="E367" s="554"/>
      <c r="F367" s="555"/>
      <c r="G367" s="379">
        <f>SUM(G339:G366)</f>
        <v>332892.79808593605</v>
      </c>
    </row>
    <row r="368" spans="1:7" x14ac:dyDescent="0.25">
      <c r="A368" s="553" t="s">
        <v>439</v>
      </c>
      <c r="B368" s="554"/>
      <c r="C368" s="554"/>
      <c r="D368" s="554"/>
      <c r="E368" s="554"/>
      <c r="F368" s="555"/>
      <c r="G368" s="410">
        <f>G367*12</f>
        <v>3994713.5770312324</v>
      </c>
    </row>
    <row r="369" spans="1:32" ht="15.75" thickBot="1" x14ac:dyDescent="0.3">
      <c r="A369" s="719" t="s">
        <v>378</v>
      </c>
      <c r="B369" s="720"/>
      <c r="C369" s="720"/>
      <c r="D369" s="720"/>
      <c r="E369" s="720"/>
      <c r="F369" s="721"/>
      <c r="G369" s="380">
        <f>G367*30</f>
        <v>9986783.942578081</v>
      </c>
    </row>
    <row r="370" spans="1:32" ht="33" customHeight="1" x14ac:dyDescent="0.25">
      <c r="A370" s="181"/>
      <c r="B370" s="181"/>
      <c r="C370" s="181"/>
      <c r="D370" s="181"/>
      <c r="E370" s="181"/>
      <c r="F370" s="181"/>
      <c r="G370" s="181"/>
    </row>
    <row r="371" spans="1:32" ht="36" customHeight="1" thickBot="1" x14ac:dyDescent="0.3"/>
    <row r="372" spans="1:32" ht="16.5" customHeight="1" thickBot="1" x14ac:dyDescent="0.3">
      <c r="A372" s="543" t="s">
        <v>262</v>
      </c>
      <c r="B372" s="544"/>
      <c r="C372" s="544"/>
      <c r="D372" s="544"/>
      <c r="E372" s="545"/>
      <c r="F372" s="378"/>
      <c r="G372" s="378"/>
    </row>
    <row r="373" spans="1:32" x14ac:dyDescent="0.25">
      <c r="A373" s="194"/>
      <c r="B373" s="194"/>
      <c r="C373" s="194"/>
      <c r="D373" s="194"/>
      <c r="E373" s="194"/>
      <c r="F373" s="194"/>
      <c r="G373" s="194"/>
    </row>
    <row r="374" spans="1:32" ht="15.75" thickBot="1" x14ac:dyDescent="0.3">
      <c r="A374" s="546" t="s">
        <v>236</v>
      </c>
      <c r="B374" s="547"/>
      <c r="C374" s="547"/>
      <c r="D374" s="547"/>
      <c r="E374" s="548"/>
      <c r="G374" s="494"/>
      <c r="H374" s="494"/>
      <c r="K374" s="494"/>
    </row>
    <row r="375" spans="1:32" x14ac:dyDescent="0.25">
      <c r="A375" s="377"/>
      <c r="B375" s="620" t="s">
        <v>235</v>
      </c>
      <c r="C375" s="621"/>
      <c r="D375" s="549" t="s">
        <v>34</v>
      </c>
      <c r="E375" s="550"/>
    </row>
    <row r="376" spans="1:32" ht="33" customHeight="1" x14ac:dyDescent="0.25">
      <c r="A376" s="541" t="s">
        <v>234</v>
      </c>
      <c r="B376" s="622" t="s">
        <v>429</v>
      </c>
      <c r="C376" s="623"/>
      <c r="D376" s="705">
        <f>G369</f>
        <v>9986783.942578081</v>
      </c>
      <c r="E376" s="706"/>
    </row>
    <row r="377" spans="1:32" ht="38.25" customHeight="1" thickBot="1" x14ac:dyDescent="0.3">
      <c r="A377" s="542"/>
      <c r="B377" s="583" t="s">
        <v>438</v>
      </c>
      <c r="C377" s="584"/>
      <c r="D377" s="707">
        <f>J317</f>
        <v>642634.44411552174</v>
      </c>
      <c r="E377" s="708"/>
    </row>
    <row r="378" spans="1:32" ht="15.75" thickBot="1" x14ac:dyDescent="0.3">
      <c r="A378" s="538" t="s">
        <v>377</v>
      </c>
      <c r="B378" s="539"/>
      <c r="C378" s="540"/>
      <c r="D378" s="709">
        <f>SUM(D376:D377)</f>
        <v>10629418.386693602</v>
      </c>
      <c r="E378" s="710"/>
      <c r="F378" s="247"/>
    </row>
    <row r="381" spans="1:32" ht="27" customHeight="1" x14ac:dyDescent="0.25"/>
    <row r="382" spans="1:32" ht="18.75" customHeight="1" x14ac:dyDescent="0.25">
      <c r="A382" s="730" t="s">
        <v>427</v>
      </c>
      <c r="B382" s="730"/>
      <c r="C382" s="730"/>
      <c r="D382" s="730"/>
      <c r="E382" s="730"/>
      <c r="F382" s="730"/>
      <c r="G382" s="730"/>
      <c r="H382" s="730"/>
      <c r="I382" s="730"/>
      <c r="J382" s="730"/>
      <c r="K382" s="730"/>
      <c r="L382" s="730"/>
      <c r="M382" s="730"/>
      <c r="N382" s="730"/>
    </row>
    <row r="383" spans="1:32" ht="13.5" customHeight="1" thickBot="1" x14ac:dyDescent="0.3"/>
    <row r="384" spans="1:32" x14ac:dyDescent="0.25">
      <c r="A384" s="731" t="s">
        <v>300</v>
      </c>
      <c r="B384" s="731" t="s">
        <v>301</v>
      </c>
      <c r="C384" s="727" t="s">
        <v>110</v>
      </c>
      <c r="D384" s="726"/>
      <c r="E384" s="728"/>
      <c r="F384" s="727" t="s">
        <v>137</v>
      </c>
      <c r="G384" s="726"/>
      <c r="H384" s="728"/>
      <c r="I384" s="727" t="s">
        <v>136</v>
      </c>
      <c r="J384" s="726"/>
      <c r="K384" s="728"/>
      <c r="L384" s="727" t="s">
        <v>238</v>
      </c>
      <c r="M384" s="726"/>
      <c r="N384" s="728"/>
      <c r="O384" s="727" t="s">
        <v>117</v>
      </c>
      <c r="P384" s="726"/>
      <c r="Q384" s="728"/>
      <c r="R384" s="727" t="s">
        <v>138</v>
      </c>
      <c r="S384" s="726"/>
      <c r="T384" s="728"/>
      <c r="U384" s="727" t="s">
        <v>302</v>
      </c>
      <c r="V384" s="726"/>
      <c r="W384" s="728"/>
      <c r="X384" s="726" t="s">
        <v>124</v>
      </c>
      <c r="Y384" s="726"/>
      <c r="Z384" s="726"/>
      <c r="AA384" s="727" t="s">
        <v>127</v>
      </c>
      <c r="AB384" s="726"/>
      <c r="AC384" s="728"/>
      <c r="AD384" s="726" t="s">
        <v>392</v>
      </c>
      <c r="AE384" s="726"/>
      <c r="AF384" s="728"/>
    </row>
    <row r="385" spans="1:32" ht="45.75" thickBot="1" x14ac:dyDescent="0.3">
      <c r="A385" s="732"/>
      <c r="B385" s="732"/>
      <c r="C385" s="439" t="s">
        <v>393</v>
      </c>
      <c r="D385" s="440" t="s">
        <v>394</v>
      </c>
      <c r="E385" s="441" t="s">
        <v>395</v>
      </c>
      <c r="F385" s="439" t="s">
        <v>393</v>
      </c>
      <c r="G385" s="440" t="s">
        <v>394</v>
      </c>
      <c r="H385" s="441" t="s">
        <v>395</v>
      </c>
      <c r="I385" s="439" t="s">
        <v>393</v>
      </c>
      <c r="J385" s="440" t="s">
        <v>394</v>
      </c>
      <c r="K385" s="441" t="s">
        <v>395</v>
      </c>
      <c r="L385" s="439" t="s">
        <v>393</v>
      </c>
      <c r="M385" s="440" t="s">
        <v>394</v>
      </c>
      <c r="N385" s="441" t="s">
        <v>395</v>
      </c>
      <c r="O385" s="439" t="s">
        <v>393</v>
      </c>
      <c r="P385" s="440" t="s">
        <v>394</v>
      </c>
      <c r="Q385" s="441" t="s">
        <v>395</v>
      </c>
      <c r="R385" s="439" t="s">
        <v>393</v>
      </c>
      <c r="S385" s="440" t="s">
        <v>394</v>
      </c>
      <c r="T385" s="441" t="s">
        <v>395</v>
      </c>
      <c r="U385" s="439" t="s">
        <v>393</v>
      </c>
      <c r="V385" s="440" t="s">
        <v>394</v>
      </c>
      <c r="W385" s="441" t="s">
        <v>395</v>
      </c>
      <c r="X385" s="442" t="s">
        <v>393</v>
      </c>
      <c r="Y385" s="440" t="s">
        <v>394</v>
      </c>
      <c r="Z385" s="443" t="s">
        <v>395</v>
      </c>
      <c r="AA385" s="439" t="s">
        <v>393</v>
      </c>
      <c r="AB385" s="440" t="s">
        <v>394</v>
      </c>
      <c r="AC385" s="441" t="s">
        <v>395</v>
      </c>
      <c r="AD385" s="442" t="s">
        <v>393</v>
      </c>
      <c r="AE385" s="440" t="s">
        <v>394</v>
      </c>
      <c r="AF385" s="441" t="s">
        <v>395</v>
      </c>
    </row>
    <row r="386" spans="1:32" x14ac:dyDescent="0.25">
      <c r="A386" s="444" t="s">
        <v>303</v>
      </c>
      <c r="B386" s="445" t="s">
        <v>304</v>
      </c>
      <c r="C386" s="446"/>
      <c r="D386" s="261"/>
      <c r="E386" s="447"/>
      <c r="F386" s="448">
        <v>3</v>
      </c>
      <c r="G386" s="449">
        <f>F342</f>
        <v>3127.8474208179941</v>
      </c>
      <c r="H386" s="450">
        <f>G386*F386</f>
        <v>9383.5422624539824</v>
      </c>
      <c r="I386" s="446"/>
      <c r="J386" s="261"/>
      <c r="K386" s="447"/>
      <c r="L386" s="448">
        <v>1</v>
      </c>
      <c r="M386" s="449">
        <f>F355</f>
        <v>3122.2183943437471</v>
      </c>
      <c r="N386" s="450">
        <f>L386*M386</f>
        <v>3122.2183943437471</v>
      </c>
      <c r="O386" s="448">
        <v>1</v>
      </c>
      <c r="P386" s="449">
        <f>F357</f>
        <v>4890.7840146718481</v>
      </c>
      <c r="Q386" s="450">
        <f>O386*P386</f>
        <v>4890.7840146718481</v>
      </c>
      <c r="R386" s="446"/>
      <c r="S386" s="261"/>
      <c r="T386" s="447"/>
      <c r="U386" s="446"/>
      <c r="V386" s="261"/>
      <c r="W386" s="447"/>
      <c r="X386" s="451"/>
      <c r="Y386" s="261"/>
      <c r="Z386" s="262"/>
      <c r="AA386" s="446"/>
      <c r="AB386" s="261"/>
      <c r="AC386" s="447"/>
      <c r="AD386" s="451"/>
      <c r="AE386" s="261"/>
      <c r="AF386" s="447"/>
    </row>
    <row r="387" spans="1:32" x14ac:dyDescent="0.25">
      <c r="A387" s="452" t="s">
        <v>5</v>
      </c>
      <c r="B387" s="453" t="s">
        <v>304</v>
      </c>
      <c r="C387" s="454"/>
      <c r="D387" s="229"/>
      <c r="E387" s="455"/>
      <c r="F387" s="454"/>
      <c r="G387" s="229"/>
      <c r="H387" s="455"/>
      <c r="I387" s="456">
        <v>25</v>
      </c>
      <c r="J387" s="226">
        <f>F339</f>
        <v>3161.9080549948649</v>
      </c>
      <c r="K387" s="234">
        <f>I387*J387</f>
        <v>79047.701374871627</v>
      </c>
      <c r="L387" s="454"/>
      <c r="M387" s="229"/>
      <c r="N387" s="455"/>
      <c r="O387" s="457">
        <v>2</v>
      </c>
      <c r="P387" s="226">
        <f>P386</f>
        <v>4890.7840146718481</v>
      </c>
      <c r="Q387" s="234">
        <f t="shared" ref="Q387:Q391" si="23">O387*P387</f>
        <v>9781.5680293436963</v>
      </c>
      <c r="R387" s="454"/>
      <c r="S387" s="229"/>
      <c r="T387" s="455"/>
      <c r="U387" s="454"/>
      <c r="V387" s="229"/>
      <c r="W387" s="455"/>
      <c r="X387" s="458"/>
      <c r="Y387" s="229"/>
      <c r="Z387" s="253"/>
      <c r="AA387" s="454"/>
      <c r="AB387" s="229"/>
      <c r="AC387" s="455"/>
      <c r="AD387" s="458"/>
      <c r="AE387" s="229"/>
      <c r="AF387" s="455"/>
    </row>
    <row r="388" spans="1:32" x14ac:dyDescent="0.25">
      <c r="A388" s="452" t="s">
        <v>93</v>
      </c>
      <c r="B388" s="453" t="s">
        <v>305</v>
      </c>
      <c r="C388" s="454"/>
      <c r="D388" s="229"/>
      <c r="E388" s="455"/>
      <c r="F388" s="454"/>
      <c r="G388" s="229"/>
      <c r="H388" s="455"/>
      <c r="I388" s="456">
        <v>3</v>
      </c>
      <c r="J388" s="226">
        <f>F340</f>
        <v>3073.2957136844402</v>
      </c>
      <c r="K388" s="234">
        <f t="shared" ref="K388:K389" si="24">I388*J388</f>
        <v>9219.8871410533211</v>
      </c>
      <c r="L388" s="454"/>
      <c r="M388" s="229"/>
      <c r="N388" s="455"/>
      <c r="O388" s="457">
        <v>1</v>
      </c>
      <c r="P388" s="226">
        <f>F358</f>
        <v>4762.7670930838858</v>
      </c>
      <c r="Q388" s="234">
        <f t="shared" si="23"/>
        <v>4762.7670930838858</v>
      </c>
      <c r="R388" s="454"/>
      <c r="S388" s="229"/>
      <c r="T388" s="455"/>
      <c r="U388" s="454"/>
      <c r="V388" s="229"/>
      <c r="W388" s="455"/>
      <c r="X388" s="458"/>
      <c r="Y388" s="229"/>
      <c r="Z388" s="253"/>
      <c r="AA388" s="454"/>
      <c r="AB388" s="229"/>
      <c r="AC388" s="455"/>
      <c r="AD388" s="458"/>
      <c r="AE388" s="229"/>
      <c r="AF388" s="455"/>
    </row>
    <row r="389" spans="1:32" x14ac:dyDescent="0.25">
      <c r="A389" s="452" t="s">
        <v>95</v>
      </c>
      <c r="B389" s="453" t="s">
        <v>306</v>
      </c>
      <c r="C389" s="454"/>
      <c r="D389" s="229"/>
      <c r="E389" s="455"/>
      <c r="F389" s="454"/>
      <c r="G389" s="229"/>
      <c r="H389" s="455"/>
      <c r="I389" s="252">
        <v>2</v>
      </c>
      <c r="J389" s="226">
        <f>F341</f>
        <v>3073.2957136844402</v>
      </c>
      <c r="K389" s="234">
        <f t="shared" si="24"/>
        <v>6146.5914273688804</v>
      </c>
      <c r="L389" s="454"/>
      <c r="M389" s="229"/>
      <c r="N389" s="455"/>
      <c r="O389" s="457">
        <v>1</v>
      </c>
      <c r="P389" s="226">
        <f>F359</f>
        <v>4762.7670930838858</v>
      </c>
      <c r="Q389" s="234">
        <f t="shared" si="23"/>
        <v>4762.7670930838858</v>
      </c>
      <c r="R389" s="454"/>
      <c r="S389" s="229"/>
      <c r="T389" s="455"/>
      <c r="U389" s="454"/>
      <c r="V389" s="229"/>
      <c r="W389" s="455"/>
      <c r="X389" s="458"/>
      <c r="Y389" s="229"/>
      <c r="Z389" s="253"/>
      <c r="AA389" s="454"/>
      <c r="AB389" s="229"/>
      <c r="AC389" s="455"/>
      <c r="AD389" s="458"/>
      <c r="AE389" s="229"/>
      <c r="AF389" s="455"/>
    </row>
    <row r="390" spans="1:32" x14ac:dyDescent="0.25">
      <c r="A390" s="452" t="s">
        <v>307</v>
      </c>
      <c r="B390" s="453" t="s">
        <v>304</v>
      </c>
      <c r="C390" s="454"/>
      <c r="D390" s="229"/>
      <c r="E390" s="455"/>
      <c r="F390" s="454"/>
      <c r="G390" s="229"/>
      <c r="H390" s="455"/>
      <c r="I390" s="454"/>
      <c r="J390" s="229"/>
      <c r="K390" s="455"/>
      <c r="L390" s="457">
        <v>1</v>
      </c>
      <c r="M390" s="226">
        <f>M386</f>
        <v>3122.2183943437471</v>
      </c>
      <c r="N390" s="234">
        <f>L390*M390</f>
        <v>3122.2183943437471</v>
      </c>
      <c r="O390" s="457">
        <v>1</v>
      </c>
      <c r="P390" s="226">
        <f>P386</f>
        <v>4890.7840146718481</v>
      </c>
      <c r="Q390" s="234">
        <f t="shared" si="23"/>
        <v>4890.7840146718481</v>
      </c>
      <c r="R390" s="454"/>
      <c r="S390" s="229"/>
      <c r="T390" s="455"/>
      <c r="U390" s="454"/>
      <c r="V390" s="229"/>
      <c r="W390" s="455"/>
      <c r="X390" s="458"/>
      <c r="Y390" s="229"/>
      <c r="Z390" s="253"/>
      <c r="AA390" s="454"/>
      <c r="AB390" s="229"/>
      <c r="AC390" s="455"/>
      <c r="AD390" s="458"/>
      <c r="AE390" s="229"/>
      <c r="AF390" s="455"/>
    </row>
    <row r="391" spans="1:32" x14ac:dyDescent="0.25">
      <c r="A391" s="452" t="s">
        <v>308</v>
      </c>
      <c r="B391" s="453" t="s">
        <v>304</v>
      </c>
      <c r="C391" s="454"/>
      <c r="D391" s="229"/>
      <c r="E391" s="455"/>
      <c r="F391" s="456">
        <v>1</v>
      </c>
      <c r="G391" s="226">
        <f>G386</f>
        <v>3127.8474208179941</v>
      </c>
      <c r="H391" s="234">
        <f>F391*G391</f>
        <v>3127.8474208179941</v>
      </c>
      <c r="I391" s="454"/>
      <c r="J391" s="229"/>
      <c r="K391" s="455"/>
      <c r="L391" s="457">
        <v>1</v>
      </c>
      <c r="M391" s="226">
        <f>M386</f>
        <v>3122.2183943437471</v>
      </c>
      <c r="N391" s="234">
        <f t="shared" ref="N391:N392" si="25">L391*M391</f>
        <v>3122.2183943437471</v>
      </c>
      <c r="O391" s="457">
        <v>1</v>
      </c>
      <c r="P391" s="226">
        <f>P386</f>
        <v>4890.7840146718481</v>
      </c>
      <c r="Q391" s="234">
        <f t="shared" si="23"/>
        <v>4890.7840146718481</v>
      </c>
      <c r="R391" s="457" t="s">
        <v>396</v>
      </c>
      <c r="S391" s="226">
        <f>F360</f>
        <v>7134.8906746851453</v>
      </c>
      <c r="T391" s="234">
        <f>S391*0.5</f>
        <v>3567.4453373425727</v>
      </c>
      <c r="U391" s="454"/>
      <c r="V391" s="229"/>
      <c r="W391" s="455"/>
      <c r="X391" s="458"/>
      <c r="Y391" s="229"/>
      <c r="Z391" s="253"/>
      <c r="AA391" s="454"/>
      <c r="AB391" s="229"/>
      <c r="AC391" s="455"/>
      <c r="AD391" s="458"/>
      <c r="AE391" s="229"/>
      <c r="AF391" s="455"/>
    </row>
    <row r="392" spans="1:32" x14ac:dyDescent="0.25">
      <c r="A392" s="452" t="s">
        <v>309</v>
      </c>
      <c r="B392" s="453" t="s">
        <v>304</v>
      </c>
      <c r="C392" s="454"/>
      <c r="D392" s="229"/>
      <c r="E392" s="455"/>
      <c r="F392" s="457">
        <v>5</v>
      </c>
      <c r="G392" s="226">
        <f>G386</f>
        <v>3127.8474208179941</v>
      </c>
      <c r="H392" s="234">
        <f t="shared" ref="H392:H402" si="26">F392*G392</f>
        <v>15639.237104089971</v>
      </c>
      <c r="I392" s="454"/>
      <c r="J392" s="229"/>
      <c r="K392" s="455"/>
      <c r="L392" s="457">
        <v>2</v>
      </c>
      <c r="M392" s="226">
        <f>M386</f>
        <v>3122.2183943437471</v>
      </c>
      <c r="N392" s="234">
        <f t="shared" si="25"/>
        <v>6244.4367886874943</v>
      </c>
      <c r="O392" s="454"/>
      <c r="P392" s="229"/>
      <c r="Q392" s="455"/>
      <c r="R392" s="457" t="s">
        <v>396</v>
      </c>
      <c r="S392" s="226">
        <f>S391</f>
        <v>7134.8906746851453</v>
      </c>
      <c r="T392" s="234">
        <f>S392*0.5</f>
        <v>3567.4453373425727</v>
      </c>
      <c r="U392" s="454"/>
      <c r="V392" s="229"/>
      <c r="W392" s="455"/>
      <c r="X392" s="458"/>
      <c r="Y392" s="229"/>
      <c r="Z392" s="253"/>
      <c r="AA392" s="457">
        <v>2</v>
      </c>
      <c r="AB392" s="226">
        <f>F365</f>
        <v>3127.8474208179941</v>
      </c>
      <c r="AC392" s="234">
        <f>AA392*AB392</f>
        <v>6255.6948416359883</v>
      </c>
      <c r="AD392" s="458"/>
      <c r="AE392" s="229"/>
      <c r="AF392" s="455"/>
    </row>
    <row r="393" spans="1:32" x14ac:dyDescent="0.25">
      <c r="A393" s="452" t="s">
        <v>397</v>
      </c>
      <c r="B393" s="453" t="s">
        <v>398</v>
      </c>
      <c r="C393" s="454"/>
      <c r="D393" s="229"/>
      <c r="E393" s="455"/>
      <c r="F393" s="457">
        <v>1</v>
      </c>
      <c r="G393" s="226">
        <f>F343</f>
        <v>3040.0113902580392</v>
      </c>
      <c r="H393" s="234">
        <f t="shared" si="26"/>
        <v>3040.0113902580392</v>
      </c>
      <c r="I393" s="454"/>
      <c r="J393" s="229"/>
      <c r="K393" s="455"/>
      <c r="L393" s="454"/>
      <c r="M393" s="229"/>
      <c r="N393" s="455"/>
      <c r="O393" s="454"/>
      <c r="P393" s="229"/>
      <c r="Q393" s="455"/>
      <c r="R393" s="454"/>
      <c r="S393" s="229"/>
      <c r="T393" s="455"/>
      <c r="U393" s="454"/>
      <c r="V393" s="229"/>
      <c r="W393" s="455"/>
      <c r="X393" s="458"/>
      <c r="Y393" s="229"/>
      <c r="Z393" s="253"/>
      <c r="AA393" s="454"/>
      <c r="AB393" s="229"/>
      <c r="AC393" s="455"/>
      <c r="AD393" s="458"/>
      <c r="AE393" s="229"/>
      <c r="AF393" s="455"/>
    </row>
    <row r="394" spans="1:32" x14ac:dyDescent="0.25">
      <c r="A394" s="452" t="s">
        <v>399</v>
      </c>
      <c r="B394" s="453" t="s">
        <v>400</v>
      </c>
      <c r="C394" s="454"/>
      <c r="D394" s="229"/>
      <c r="E394" s="455"/>
      <c r="F394" s="457">
        <v>1</v>
      </c>
      <c r="G394" s="226">
        <f>F344</f>
        <v>3040.0113902580392</v>
      </c>
      <c r="H394" s="234">
        <f t="shared" si="26"/>
        <v>3040.0113902580392</v>
      </c>
      <c r="I394" s="454"/>
      <c r="J394" s="229"/>
      <c r="K394" s="455"/>
      <c r="L394" s="454"/>
      <c r="M394" s="229"/>
      <c r="N394" s="455"/>
      <c r="O394" s="454"/>
      <c r="P394" s="229"/>
      <c r="Q394" s="455"/>
      <c r="R394" s="454"/>
      <c r="S394" s="229"/>
      <c r="T394" s="455"/>
      <c r="U394" s="454"/>
      <c r="V394" s="229"/>
      <c r="W394" s="455"/>
      <c r="X394" s="458"/>
      <c r="Y394" s="229"/>
      <c r="Z394" s="253"/>
      <c r="AA394" s="454"/>
      <c r="AB394" s="229"/>
      <c r="AC394" s="455"/>
      <c r="AD394" s="458"/>
      <c r="AE394" s="229"/>
      <c r="AF394" s="455"/>
    </row>
    <row r="395" spans="1:32" x14ac:dyDescent="0.25">
      <c r="A395" s="452" t="s">
        <v>401</v>
      </c>
      <c r="B395" s="453" t="s">
        <v>402</v>
      </c>
      <c r="C395" s="454"/>
      <c r="D395" s="229"/>
      <c r="E395" s="455"/>
      <c r="F395" s="457">
        <v>1</v>
      </c>
      <c r="G395" s="226">
        <f>F345</f>
        <v>3019.265437407988</v>
      </c>
      <c r="H395" s="234">
        <f t="shared" si="26"/>
        <v>3019.265437407988</v>
      </c>
      <c r="I395" s="454"/>
      <c r="J395" s="229"/>
      <c r="K395" s="455"/>
      <c r="L395" s="454"/>
      <c r="M395" s="229"/>
      <c r="N395" s="455"/>
      <c r="O395" s="454"/>
      <c r="P395" s="229"/>
      <c r="Q395" s="455"/>
      <c r="R395" s="454"/>
      <c r="S395" s="229"/>
      <c r="T395" s="455"/>
      <c r="U395" s="454"/>
      <c r="V395" s="229"/>
      <c r="W395" s="455"/>
      <c r="X395" s="458"/>
      <c r="Y395" s="229"/>
      <c r="Z395" s="253"/>
      <c r="AA395" s="454"/>
      <c r="AB395" s="229"/>
      <c r="AC395" s="455"/>
      <c r="AD395" s="458"/>
      <c r="AE395" s="229"/>
      <c r="AF395" s="455"/>
    </row>
    <row r="396" spans="1:32" x14ac:dyDescent="0.25">
      <c r="A396" s="452" t="s">
        <v>310</v>
      </c>
      <c r="B396" s="453" t="s">
        <v>304</v>
      </c>
      <c r="C396" s="459">
        <v>6</v>
      </c>
      <c r="D396" s="226">
        <f>F353</f>
        <v>3430.0841582002154</v>
      </c>
      <c r="E396" s="234">
        <f>C396*D396</f>
        <v>20580.504949201291</v>
      </c>
      <c r="F396" s="457">
        <v>4</v>
      </c>
      <c r="G396" s="226">
        <f>G386</f>
        <v>3127.8474208179941</v>
      </c>
      <c r="H396" s="234">
        <f>F396*G396</f>
        <v>12511.389683271977</v>
      </c>
      <c r="I396" s="454"/>
      <c r="J396" s="229"/>
      <c r="K396" s="455"/>
      <c r="L396" s="457">
        <v>3</v>
      </c>
      <c r="M396" s="226">
        <f>M386</f>
        <v>3122.2183943437471</v>
      </c>
      <c r="N396" s="234">
        <f>L396*M396</f>
        <v>9366.6551830312419</v>
      </c>
      <c r="O396" s="457">
        <v>2</v>
      </c>
      <c r="P396" s="226">
        <f>P386</f>
        <v>4890.7840146718481</v>
      </c>
      <c r="Q396" s="234">
        <f>O396*P396</f>
        <v>9781.5680293436963</v>
      </c>
      <c r="R396" s="454"/>
      <c r="S396" s="229"/>
      <c r="T396" s="455"/>
      <c r="U396" s="459">
        <v>1</v>
      </c>
      <c r="V396" s="226">
        <f>F362</f>
        <v>4370.1122638874831</v>
      </c>
      <c r="W396" s="234">
        <f>U396*V396</f>
        <v>4370.1122638874831</v>
      </c>
      <c r="X396" s="426">
        <v>2</v>
      </c>
      <c r="Y396" s="460">
        <f>F364</f>
        <v>3289.6173495862813</v>
      </c>
      <c r="Z396" s="460">
        <f>Y396*4</f>
        <v>13158.469398345125</v>
      </c>
      <c r="AA396" s="454"/>
      <c r="AB396" s="229"/>
      <c r="AC396" s="455"/>
      <c r="AD396" s="426">
        <v>1</v>
      </c>
      <c r="AE396" s="226">
        <f>F366</f>
        <v>4371.7969098661033</v>
      </c>
      <c r="AF396" s="234">
        <f>AD396*AE396</f>
        <v>4371.7969098661033</v>
      </c>
    </row>
    <row r="397" spans="1:32" x14ac:dyDescent="0.25">
      <c r="A397" s="452" t="s">
        <v>403</v>
      </c>
      <c r="B397" s="453" t="s">
        <v>404</v>
      </c>
      <c r="C397" s="454"/>
      <c r="D397" s="229"/>
      <c r="E397" s="455"/>
      <c r="F397" s="457">
        <v>1</v>
      </c>
      <c r="G397" s="226">
        <f>F346</f>
        <v>2885.8008148356148</v>
      </c>
      <c r="H397" s="234">
        <f t="shared" si="26"/>
        <v>2885.8008148356148</v>
      </c>
      <c r="I397" s="454"/>
      <c r="J397" s="229"/>
      <c r="K397" s="455"/>
      <c r="L397" s="454"/>
      <c r="M397" s="229"/>
      <c r="N397" s="455"/>
      <c r="O397" s="454"/>
      <c r="P397" s="229"/>
      <c r="Q397" s="455"/>
      <c r="R397" s="454"/>
      <c r="S397" s="229"/>
      <c r="T397" s="455"/>
      <c r="U397" s="454"/>
      <c r="V397" s="229"/>
      <c r="W397" s="455"/>
      <c r="X397" s="458"/>
      <c r="Y397" s="229"/>
      <c r="Z397" s="253"/>
      <c r="AA397" s="454"/>
      <c r="AB397" s="229"/>
      <c r="AC397" s="455"/>
      <c r="AD397" s="458"/>
      <c r="AE397" s="229"/>
      <c r="AF397" s="455"/>
    </row>
    <row r="398" spans="1:32" x14ac:dyDescent="0.25">
      <c r="A398" s="452" t="s">
        <v>405</v>
      </c>
      <c r="B398" s="453" t="s">
        <v>406</v>
      </c>
      <c r="C398" s="454"/>
      <c r="D398" s="229"/>
      <c r="E398" s="455"/>
      <c r="F398" s="457">
        <v>1</v>
      </c>
      <c r="G398" s="226">
        <f>F347</f>
        <v>3012.4346221668711</v>
      </c>
      <c r="H398" s="234">
        <f t="shared" si="26"/>
        <v>3012.4346221668711</v>
      </c>
      <c r="I398" s="454"/>
      <c r="J398" s="229"/>
      <c r="K398" s="455"/>
      <c r="L398" s="454"/>
      <c r="M398" s="229"/>
      <c r="N398" s="455"/>
      <c r="O398" s="454"/>
      <c r="P398" s="229"/>
      <c r="Q398" s="455"/>
      <c r="R398" s="454"/>
      <c r="S398" s="229"/>
      <c r="T398" s="455"/>
      <c r="U398" s="454"/>
      <c r="V398" s="229"/>
      <c r="W398" s="455"/>
      <c r="X398" s="458"/>
      <c r="Y398" s="229"/>
      <c r="Z398" s="253"/>
      <c r="AA398" s="454"/>
      <c r="AB398" s="229"/>
      <c r="AC398" s="455"/>
      <c r="AD398" s="458"/>
      <c r="AE398" s="229"/>
      <c r="AF398" s="455"/>
    </row>
    <row r="399" spans="1:32" x14ac:dyDescent="0.25">
      <c r="A399" s="452" t="s">
        <v>407</v>
      </c>
      <c r="B399" s="453" t="s">
        <v>408</v>
      </c>
      <c r="C399" s="454"/>
      <c r="D399" s="229"/>
      <c r="E399" s="455"/>
      <c r="F399" s="457">
        <v>1</v>
      </c>
      <c r="G399" s="226">
        <f>F348</f>
        <v>2984.8578540757035</v>
      </c>
      <c r="H399" s="234">
        <f t="shared" si="26"/>
        <v>2984.8578540757035</v>
      </c>
      <c r="I399" s="454"/>
      <c r="J399" s="229"/>
      <c r="K399" s="455"/>
      <c r="L399" s="454"/>
      <c r="M399" s="229"/>
      <c r="N399" s="455"/>
      <c r="O399" s="454"/>
      <c r="P399" s="229"/>
      <c r="Q399" s="455"/>
      <c r="R399" s="454"/>
      <c r="S399" s="229"/>
      <c r="T399" s="455"/>
      <c r="U399" s="454"/>
      <c r="V399" s="229"/>
      <c r="W399" s="455"/>
      <c r="X399" s="458"/>
      <c r="Y399" s="229"/>
      <c r="Z399" s="253"/>
      <c r="AA399" s="454"/>
      <c r="AB399" s="229"/>
      <c r="AC399" s="455"/>
      <c r="AD399" s="458"/>
      <c r="AE399" s="229"/>
      <c r="AF399" s="455"/>
    </row>
    <row r="400" spans="1:32" x14ac:dyDescent="0.25">
      <c r="A400" s="452" t="s">
        <v>409</v>
      </c>
      <c r="B400" s="453" t="s">
        <v>306</v>
      </c>
      <c r="C400" s="454"/>
      <c r="D400" s="229"/>
      <c r="E400" s="455"/>
      <c r="F400" s="457">
        <v>1</v>
      </c>
      <c r="G400" s="226">
        <f>G394</f>
        <v>3040.0113902580392</v>
      </c>
      <c r="H400" s="234">
        <f t="shared" si="26"/>
        <v>3040.0113902580392</v>
      </c>
      <c r="I400" s="454"/>
      <c r="J400" s="229"/>
      <c r="K400" s="455"/>
      <c r="L400" s="454"/>
      <c r="M400" s="229"/>
      <c r="N400" s="455"/>
      <c r="O400" s="454"/>
      <c r="P400" s="229"/>
      <c r="Q400" s="455"/>
      <c r="R400" s="454"/>
      <c r="S400" s="229"/>
      <c r="T400" s="455"/>
      <c r="U400" s="454"/>
      <c r="V400" s="229"/>
      <c r="W400" s="455"/>
      <c r="X400" s="458"/>
      <c r="Y400" s="229"/>
      <c r="Z400" s="253"/>
      <c r="AA400" s="454"/>
      <c r="AB400" s="229"/>
      <c r="AC400" s="455"/>
      <c r="AD400" s="458"/>
      <c r="AE400" s="229"/>
      <c r="AF400" s="455"/>
    </row>
    <row r="401" spans="1:32" x14ac:dyDescent="0.25">
      <c r="A401" s="452" t="s">
        <v>410</v>
      </c>
      <c r="B401" s="453" t="s">
        <v>411</v>
      </c>
      <c r="C401" s="454"/>
      <c r="D401" s="229"/>
      <c r="E401" s="455"/>
      <c r="F401" s="457">
        <v>1</v>
      </c>
      <c r="G401" s="226">
        <f>G395</f>
        <v>3019.265437407988</v>
      </c>
      <c r="H401" s="234">
        <f t="shared" si="26"/>
        <v>3019.265437407988</v>
      </c>
      <c r="I401" s="454"/>
      <c r="J401" s="229"/>
      <c r="K401" s="455"/>
      <c r="L401" s="454"/>
      <c r="M401" s="229"/>
      <c r="N401" s="455"/>
      <c r="O401" s="454"/>
      <c r="P401" s="229"/>
      <c r="Q401" s="455"/>
      <c r="R401" s="454"/>
      <c r="S401" s="229"/>
      <c r="T401" s="455"/>
      <c r="U401" s="454"/>
      <c r="V401" s="229"/>
      <c r="W401" s="455"/>
      <c r="X401" s="458"/>
      <c r="Y401" s="229"/>
      <c r="Z401" s="253"/>
      <c r="AA401" s="454"/>
      <c r="AB401" s="229"/>
      <c r="AC401" s="455"/>
      <c r="AD401" s="458"/>
      <c r="AE401" s="229"/>
      <c r="AF401" s="455"/>
    </row>
    <row r="402" spans="1:32" x14ac:dyDescent="0.25">
      <c r="A402" s="452" t="s">
        <v>412</v>
      </c>
      <c r="B402" s="453" t="s">
        <v>413</v>
      </c>
      <c r="C402" s="454"/>
      <c r="D402" s="229"/>
      <c r="E402" s="455"/>
      <c r="F402" s="457">
        <v>1</v>
      </c>
      <c r="G402" s="226">
        <f>F349</f>
        <v>2969.9349493789268</v>
      </c>
      <c r="H402" s="234">
        <f t="shared" si="26"/>
        <v>2969.9349493789268</v>
      </c>
      <c r="I402" s="454"/>
      <c r="J402" s="229"/>
      <c r="K402" s="455"/>
      <c r="L402" s="454"/>
      <c r="M402" s="229"/>
      <c r="N402" s="455"/>
      <c r="O402" s="454"/>
      <c r="P402" s="229"/>
      <c r="Q402" s="455"/>
      <c r="R402" s="454"/>
      <c r="S402" s="229"/>
      <c r="T402" s="455"/>
      <c r="U402" s="454"/>
      <c r="V402" s="229"/>
      <c r="W402" s="455"/>
      <c r="X402" s="458"/>
      <c r="Y402" s="229"/>
      <c r="Z402" s="253"/>
      <c r="AA402" s="454"/>
      <c r="AB402" s="229"/>
      <c r="AC402" s="455"/>
      <c r="AD402" s="458"/>
      <c r="AE402" s="229"/>
      <c r="AF402" s="455"/>
    </row>
    <row r="403" spans="1:32" x14ac:dyDescent="0.25">
      <c r="A403" s="461" t="s">
        <v>112</v>
      </c>
      <c r="B403" s="462" t="s">
        <v>305</v>
      </c>
      <c r="C403" s="463">
        <v>6</v>
      </c>
      <c r="D403" s="464">
        <f>F354</f>
        <v>3335.3595410332587</v>
      </c>
      <c r="E403" s="465">
        <f>C403*D403</f>
        <v>20012.157246199553</v>
      </c>
      <c r="F403" s="457">
        <v>1</v>
      </c>
      <c r="G403" s="226">
        <f>F343</f>
        <v>3040.0113902580392</v>
      </c>
      <c r="H403" s="234">
        <f>F403*G403</f>
        <v>3040.0113902580392</v>
      </c>
      <c r="I403" s="466"/>
      <c r="J403" s="467"/>
      <c r="K403" s="468"/>
      <c r="L403" s="463">
        <v>1</v>
      </c>
      <c r="M403" s="464">
        <f>F356</f>
        <v>3034.5106606834906</v>
      </c>
      <c r="N403" s="465">
        <f>L403*M403</f>
        <v>3034.5106606834906</v>
      </c>
      <c r="O403" s="466"/>
      <c r="P403" s="467"/>
      <c r="Q403" s="468"/>
      <c r="R403" s="463">
        <v>1</v>
      </c>
      <c r="S403" s="464">
        <f>F361</f>
        <v>6955.7260229544299</v>
      </c>
      <c r="T403" s="465">
        <f>R403*S403</f>
        <v>6955.7260229544299</v>
      </c>
      <c r="U403" s="469">
        <v>1</v>
      </c>
      <c r="V403" s="464">
        <f>F363</f>
        <v>4253.962504710561</v>
      </c>
      <c r="W403" s="465">
        <f>U403*V403</f>
        <v>4253.962504710561</v>
      </c>
      <c r="X403" s="470"/>
      <c r="Y403" s="467"/>
      <c r="Z403" s="471"/>
      <c r="AA403" s="466"/>
      <c r="AB403" s="467"/>
      <c r="AC403" s="468"/>
      <c r="AD403" s="470"/>
      <c r="AE403" s="467"/>
      <c r="AF403" s="468"/>
    </row>
    <row r="404" spans="1:32" x14ac:dyDescent="0.25">
      <c r="A404" s="452" t="s">
        <v>414</v>
      </c>
      <c r="B404" s="453" t="s">
        <v>415</v>
      </c>
      <c r="C404" s="454"/>
      <c r="D404" s="229"/>
      <c r="E404" s="455"/>
      <c r="F404" s="457">
        <v>1</v>
      </c>
      <c r="G404" s="226">
        <f>F350</f>
        <v>2969.9349493789268</v>
      </c>
      <c r="H404" s="234">
        <f>F404*G404</f>
        <v>2969.9349493789268</v>
      </c>
      <c r="I404" s="454"/>
      <c r="J404" s="229"/>
      <c r="K404" s="468"/>
      <c r="L404" s="454"/>
      <c r="M404" s="229"/>
      <c r="N404" s="468"/>
      <c r="O404" s="454"/>
      <c r="P404" s="229"/>
      <c r="Q404" s="455"/>
      <c r="R404" s="454"/>
      <c r="S404" s="229"/>
      <c r="T404" s="455"/>
      <c r="U404" s="454"/>
      <c r="V404" s="229"/>
      <c r="W404" s="455"/>
      <c r="X404" s="458"/>
      <c r="Y404" s="229"/>
      <c r="Z404" s="253"/>
      <c r="AA404" s="454"/>
      <c r="AB404" s="229"/>
      <c r="AC404" s="455"/>
      <c r="AD404" s="458"/>
      <c r="AE404" s="229"/>
      <c r="AF404" s="455"/>
    </row>
    <row r="405" spans="1:32" x14ac:dyDescent="0.25">
      <c r="A405" s="452" t="s">
        <v>416</v>
      </c>
      <c r="B405" s="453" t="s">
        <v>417</v>
      </c>
      <c r="C405" s="454"/>
      <c r="D405" s="229"/>
      <c r="E405" s="455"/>
      <c r="F405" s="457">
        <v>1</v>
      </c>
      <c r="G405" s="226">
        <f>F351</f>
        <v>2902.2441243218573</v>
      </c>
      <c r="H405" s="234">
        <f>F405*G405</f>
        <v>2902.2441243218573</v>
      </c>
      <c r="I405" s="454"/>
      <c r="J405" s="229"/>
      <c r="K405" s="468"/>
      <c r="L405" s="454"/>
      <c r="M405" s="229"/>
      <c r="N405" s="468"/>
      <c r="O405" s="454"/>
      <c r="P405" s="229"/>
      <c r="Q405" s="455"/>
      <c r="R405" s="454"/>
      <c r="S405" s="229"/>
      <c r="T405" s="455"/>
      <c r="U405" s="454"/>
      <c r="V405" s="229"/>
      <c r="W405" s="455"/>
      <c r="X405" s="458"/>
      <c r="Y405" s="229"/>
      <c r="Z405" s="253"/>
      <c r="AA405" s="454"/>
      <c r="AB405" s="229"/>
      <c r="AC405" s="455"/>
      <c r="AD405" s="458"/>
      <c r="AE405" s="229"/>
      <c r="AF405" s="455"/>
    </row>
    <row r="406" spans="1:32" ht="15.75" thickBot="1" x14ac:dyDescent="0.3">
      <c r="A406" s="472" t="s">
        <v>418</v>
      </c>
      <c r="B406" s="473" t="s">
        <v>419</v>
      </c>
      <c r="C406" s="474"/>
      <c r="D406" s="475"/>
      <c r="E406" s="476"/>
      <c r="F406" s="477">
        <v>1</v>
      </c>
      <c r="G406" s="235">
        <f>F352</f>
        <v>3026.2230062124554</v>
      </c>
      <c r="H406" s="238">
        <f>F406*G406</f>
        <v>3026.2230062124554</v>
      </c>
      <c r="I406" s="474"/>
      <c r="J406" s="475"/>
      <c r="K406" s="476"/>
      <c r="L406" s="474"/>
      <c r="M406" s="475"/>
      <c r="N406" s="476"/>
      <c r="O406" s="474"/>
      <c r="P406" s="475"/>
      <c r="Q406" s="476"/>
      <c r="R406" s="474"/>
      <c r="S406" s="475"/>
      <c r="T406" s="476"/>
      <c r="U406" s="474"/>
      <c r="V406" s="475"/>
      <c r="W406" s="476"/>
      <c r="X406" s="478"/>
      <c r="Y406" s="475"/>
      <c r="Z406" s="479"/>
      <c r="AA406" s="474"/>
      <c r="AB406" s="475"/>
      <c r="AC406" s="476"/>
      <c r="AD406" s="478"/>
      <c r="AE406" s="475"/>
      <c r="AF406" s="476"/>
    </row>
    <row r="407" spans="1:32" x14ac:dyDescent="0.25">
      <c r="A407" s="729" t="s">
        <v>420</v>
      </c>
      <c r="B407" s="729"/>
      <c r="C407" s="729"/>
      <c r="D407" s="729"/>
      <c r="E407" s="729"/>
      <c r="F407" s="729"/>
      <c r="G407" s="729"/>
      <c r="H407" s="729"/>
      <c r="I407" s="729"/>
      <c r="J407" s="729"/>
      <c r="K407" s="729"/>
      <c r="L407" s="729"/>
      <c r="M407" s="729"/>
      <c r="N407" s="729"/>
      <c r="O407" s="729"/>
      <c r="P407" s="729"/>
      <c r="Q407" s="729"/>
      <c r="R407" s="729"/>
      <c r="S407" s="729"/>
      <c r="T407" s="729"/>
      <c r="U407" s="729"/>
      <c r="V407" s="729"/>
      <c r="W407" s="729"/>
      <c r="X407" s="729"/>
      <c r="Y407" s="729"/>
      <c r="Z407" s="729"/>
      <c r="AA407" s="729"/>
      <c r="AB407" s="729"/>
      <c r="AC407" s="729"/>
      <c r="AD407" s="729"/>
      <c r="AE407" s="480"/>
      <c r="AF407" s="480"/>
    </row>
    <row r="409" spans="1:32" ht="15.75" thickBot="1" x14ac:dyDescent="0.3"/>
    <row r="410" spans="1:32" ht="45.75" thickBot="1" x14ac:dyDescent="0.3">
      <c r="A410" s="500" t="s">
        <v>421</v>
      </c>
      <c r="B410" s="512" t="s">
        <v>433</v>
      </c>
      <c r="C410" s="492" t="s">
        <v>431</v>
      </c>
      <c r="D410" s="500" t="s">
        <v>426</v>
      </c>
      <c r="E410" s="503" t="s">
        <v>432</v>
      </c>
      <c r="F410" s="492" t="s">
        <v>422</v>
      </c>
      <c r="G410" s="491" t="s">
        <v>423</v>
      </c>
      <c r="H410" s="493" t="s">
        <v>424</v>
      </c>
    </row>
    <row r="411" spans="1:32" x14ac:dyDescent="0.25">
      <c r="A411" s="481" t="s">
        <v>303</v>
      </c>
      <c r="B411" s="509">
        <f>SUM(H386,N386,Q386)</f>
        <v>17396.544671469579</v>
      </c>
      <c r="C411" s="509">
        <f>SUM(H386,N386,Q386)*30</f>
        <v>521896.34014408739</v>
      </c>
      <c r="D411" s="482">
        <f t="shared" ref="D411:D417" si="27">H323*30</f>
        <v>46178.113119533526</v>
      </c>
      <c r="E411" s="504">
        <f t="shared" ref="E411:E431" si="28">SUM(C411:D411)</f>
        <v>568074.45326362096</v>
      </c>
      <c r="F411" s="482">
        <f t="shared" ref="F411:F431" si="29">(E411/30)*12</f>
        <v>227229.78130544838</v>
      </c>
      <c r="G411" s="482">
        <f t="shared" ref="G411:G431" si="30">(E411/30)*12</f>
        <v>227229.78130544838</v>
      </c>
      <c r="H411" s="483">
        <f t="shared" ref="H411:H431" si="31">(E411/30)*6</f>
        <v>113614.89065272419</v>
      </c>
    </row>
    <row r="412" spans="1:32" x14ac:dyDescent="0.25">
      <c r="A412" s="484" t="s">
        <v>5</v>
      </c>
      <c r="B412" s="510">
        <f>SUM(K387,Q387)</f>
        <v>88829.269404215331</v>
      </c>
      <c r="C412" s="510">
        <f>SUM(K387,Q387)*30</f>
        <v>2664878.08212646</v>
      </c>
      <c r="D412" s="486">
        <f t="shared" si="27"/>
        <v>92356.226239067051</v>
      </c>
      <c r="E412" s="505">
        <f t="shared" si="28"/>
        <v>2757234.3083655271</v>
      </c>
      <c r="F412" s="486">
        <f t="shared" si="29"/>
        <v>1102893.7233462108</v>
      </c>
      <c r="G412" s="486">
        <f t="shared" si="30"/>
        <v>1102893.7233462108</v>
      </c>
      <c r="H412" s="487">
        <f t="shared" si="31"/>
        <v>551446.86167310539</v>
      </c>
    </row>
    <row r="413" spans="1:32" x14ac:dyDescent="0.25">
      <c r="A413" s="484" t="s">
        <v>93</v>
      </c>
      <c r="B413" s="510">
        <f>SUM(K388,Q388)</f>
        <v>13982.654234137208</v>
      </c>
      <c r="C413" s="510">
        <f>SUM(K388,Q388)*30</f>
        <v>419479.62702411623</v>
      </c>
      <c r="D413" s="486">
        <f t="shared" si="27"/>
        <v>45125.620512820511</v>
      </c>
      <c r="E413" s="505">
        <f t="shared" si="28"/>
        <v>464605.24753693672</v>
      </c>
      <c r="F413" s="486">
        <f t="shared" si="29"/>
        <v>185842.09901477469</v>
      </c>
      <c r="G413" s="486">
        <f t="shared" si="30"/>
        <v>185842.09901477469</v>
      </c>
      <c r="H413" s="487">
        <f t="shared" si="31"/>
        <v>92921.049507387346</v>
      </c>
    </row>
    <row r="414" spans="1:32" x14ac:dyDescent="0.25">
      <c r="A414" s="484" t="s">
        <v>95</v>
      </c>
      <c r="B414" s="510">
        <f>SUM(K389,Q389)</f>
        <v>10909.358520452766</v>
      </c>
      <c r="C414" s="510">
        <f>SUM(K389,Q389)*30</f>
        <v>327280.75561358297</v>
      </c>
      <c r="D414" s="486">
        <f t="shared" si="27"/>
        <v>45125.620512820511</v>
      </c>
      <c r="E414" s="505">
        <f t="shared" si="28"/>
        <v>372406.37612640345</v>
      </c>
      <c r="F414" s="486">
        <f t="shared" si="29"/>
        <v>148962.55045056136</v>
      </c>
      <c r="G414" s="486">
        <f t="shared" si="30"/>
        <v>148962.55045056136</v>
      </c>
      <c r="H414" s="487">
        <f t="shared" si="31"/>
        <v>74481.275225280682</v>
      </c>
    </row>
    <row r="415" spans="1:32" x14ac:dyDescent="0.25">
      <c r="A415" s="484" t="s">
        <v>307</v>
      </c>
      <c r="B415" s="510">
        <f>SUM(N390,Q390)</f>
        <v>8013.0024090155948</v>
      </c>
      <c r="C415" s="510">
        <f>SUM(N390,Q390)*30</f>
        <v>240390.07227046785</v>
      </c>
      <c r="D415" s="486">
        <f t="shared" si="27"/>
        <v>46178.113119533526</v>
      </c>
      <c r="E415" s="505">
        <f t="shared" si="28"/>
        <v>286568.1853900014</v>
      </c>
      <c r="F415" s="486">
        <f t="shared" si="29"/>
        <v>114627.27415600057</v>
      </c>
      <c r="G415" s="486">
        <f t="shared" si="30"/>
        <v>114627.27415600057</v>
      </c>
      <c r="H415" s="487">
        <f t="shared" si="31"/>
        <v>57313.637078000284</v>
      </c>
    </row>
    <row r="416" spans="1:32" x14ac:dyDescent="0.25">
      <c r="A416" s="484" t="s">
        <v>308</v>
      </c>
      <c r="B416" s="510">
        <f>SUM(H391,N391,Q391,T391)</f>
        <v>14708.295167176162</v>
      </c>
      <c r="C416" s="510">
        <f>SUM(H391,N391,Q391,T391)*30</f>
        <v>441248.85501528485</v>
      </c>
      <c r="D416" s="486">
        <f t="shared" si="27"/>
        <v>53874.465306122445</v>
      </c>
      <c r="E416" s="505">
        <f t="shared" si="28"/>
        <v>495123.32032140729</v>
      </c>
      <c r="F416" s="486">
        <f t="shared" si="29"/>
        <v>198049.32812856289</v>
      </c>
      <c r="G416" s="486">
        <f t="shared" si="30"/>
        <v>198049.32812856289</v>
      </c>
      <c r="H416" s="487">
        <f t="shared" si="31"/>
        <v>99024.664064281445</v>
      </c>
    </row>
    <row r="417" spans="1:8" x14ac:dyDescent="0.25">
      <c r="A417" s="484" t="s">
        <v>309</v>
      </c>
      <c r="B417" s="510">
        <f>SUM(H392,N392,T392,AC392)</f>
        <v>31706.814071756024</v>
      </c>
      <c r="C417" s="510">
        <f>SUM(H392,N392,T392,AC392)*30</f>
        <v>951204.42215268069</v>
      </c>
      <c r="D417" s="486">
        <f t="shared" si="27"/>
        <v>7696.3521865889206</v>
      </c>
      <c r="E417" s="505">
        <f t="shared" si="28"/>
        <v>958900.77433926961</v>
      </c>
      <c r="F417" s="486">
        <f t="shared" si="29"/>
        <v>383560.30973570782</v>
      </c>
      <c r="G417" s="486">
        <f t="shared" si="30"/>
        <v>383560.30973570782</v>
      </c>
      <c r="H417" s="487">
        <f t="shared" si="31"/>
        <v>191780.15486785391</v>
      </c>
    </row>
    <row r="418" spans="1:8" x14ac:dyDescent="0.25">
      <c r="A418" s="484" t="s">
        <v>397</v>
      </c>
      <c r="B418" s="510">
        <f>H393</f>
        <v>3040.0113902580392</v>
      </c>
      <c r="C418" s="510">
        <f>H393*30</f>
        <v>91200.341707741172</v>
      </c>
      <c r="D418" s="496"/>
      <c r="E418" s="505">
        <f t="shared" si="28"/>
        <v>91200.341707741172</v>
      </c>
      <c r="F418" s="486">
        <f t="shared" si="29"/>
        <v>36480.136683096469</v>
      </c>
      <c r="G418" s="486">
        <f t="shared" si="30"/>
        <v>36480.136683096469</v>
      </c>
      <c r="H418" s="487">
        <f t="shared" si="31"/>
        <v>18240.068341548234</v>
      </c>
    </row>
    <row r="419" spans="1:8" x14ac:dyDescent="0.25">
      <c r="A419" s="484" t="s">
        <v>399</v>
      </c>
      <c r="B419" s="510">
        <f>H394</f>
        <v>3040.0113902580392</v>
      </c>
      <c r="C419" s="510">
        <f>H394*30</f>
        <v>91200.341707741172</v>
      </c>
      <c r="D419" s="496"/>
      <c r="E419" s="505">
        <f t="shared" si="28"/>
        <v>91200.341707741172</v>
      </c>
      <c r="F419" s="486">
        <f t="shared" si="29"/>
        <v>36480.136683096469</v>
      </c>
      <c r="G419" s="486">
        <f t="shared" si="30"/>
        <v>36480.136683096469</v>
      </c>
      <c r="H419" s="487">
        <f t="shared" si="31"/>
        <v>18240.068341548234</v>
      </c>
    </row>
    <row r="420" spans="1:8" x14ac:dyDescent="0.25">
      <c r="A420" s="484" t="s">
        <v>401</v>
      </c>
      <c r="B420" s="510">
        <f>H395</f>
        <v>3019.265437407988</v>
      </c>
      <c r="C420" s="510">
        <f>H395*30</f>
        <v>90577.963122239642</v>
      </c>
      <c r="D420" s="496"/>
      <c r="E420" s="505">
        <f t="shared" si="28"/>
        <v>90577.963122239642</v>
      </c>
      <c r="F420" s="486">
        <f t="shared" si="29"/>
        <v>36231.185248895854</v>
      </c>
      <c r="G420" s="486">
        <f t="shared" si="30"/>
        <v>36231.185248895854</v>
      </c>
      <c r="H420" s="487">
        <f t="shared" si="31"/>
        <v>18115.592624447927</v>
      </c>
    </row>
    <row r="421" spans="1:8" x14ac:dyDescent="0.25">
      <c r="A421" s="484" t="s">
        <v>425</v>
      </c>
      <c r="B421" s="510">
        <f>SUM(E396,H396,N396,Q396,W396,Z396,AF396)</f>
        <v>74140.496416946902</v>
      </c>
      <c r="C421" s="510">
        <f>SUM(E396,H396,N396,Q396,W396,Z396,AF396)*30</f>
        <v>2224214.8925084071</v>
      </c>
      <c r="D421" s="486">
        <f>H330*30</f>
        <v>230890.56559766762</v>
      </c>
      <c r="E421" s="505">
        <f t="shared" si="28"/>
        <v>2455105.4581060749</v>
      </c>
      <c r="F421" s="486">
        <f t="shared" si="29"/>
        <v>982042.18324242998</v>
      </c>
      <c r="G421" s="486">
        <f t="shared" si="30"/>
        <v>982042.18324242998</v>
      </c>
      <c r="H421" s="487">
        <f t="shared" si="31"/>
        <v>491021.09162121499</v>
      </c>
    </row>
    <row r="422" spans="1:8" x14ac:dyDescent="0.25">
      <c r="A422" s="484" t="s">
        <v>403</v>
      </c>
      <c r="B422" s="510">
        <f t="shared" ref="B422:B427" si="32">H397</f>
        <v>2885.8008148356148</v>
      </c>
      <c r="C422" s="510">
        <f t="shared" ref="C422:C427" si="33">H397*30</f>
        <v>86574.02444506844</v>
      </c>
      <c r="D422" s="496"/>
      <c r="E422" s="505">
        <f t="shared" si="28"/>
        <v>86574.02444506844</v>
      </c>
      <c r="F422" s="486">
        <f t="shared" si="29"/>
        <v>34629.609778027378</v>
      </c>
      <c r="G422" s="486">
        <f t="shared" si="30"/>
        <v>34629.609778027378</v>
      </c>
      <c r="H422" s="487">
        <f t="shared" si="31"/>
        <v>17314.804889013689</v>
      </c>
    </row>
    <row r="423" spans="1:8" x14ac:dyDescent="0.25">
      <c r="A423" s="484" t="s">
        <v>405</v>
      </c>
      <c r="B423" s="510">
        <f t="shared" si="32"/>
        <v>3012.4346221668711</v>
      </c>
      <c r="C423" s="510">
        <f t="shared" si="33"/>
        <v>90373.038665006141</v>
      </c>
      <c r="D423" s="496"/>
      <c r="E423" s="505">
        <f t="shared" si="28"/>
        <v>90373.038665006141</v>
      </c>
      <c r="F423" s="486">
        <f t="shared" si="29"/>
        <v>36149.215466002461</v>
      </c>
      <c r="G423" s="486">
        <f t="shared" si="30"/>
        <v>36149.215466002461</v>
      </c>
      <c r="H423" s="487">
        <f t="shared" si="31"/>
        <v>18074.60773300123</v>
      </c>
    </row>
    <row r="424" spans="1:8" x14ac:dyDescent="0.25">
      <c r="A424" s="484" t="s">
        <v>407</v>
      </c>
      <c r="B424" s="510">
        <f t="shared" si="32"/>
        <v>2984.8578540757035</v>
      </c>
      <c r="C424" s="510">
        <f t="shared" si="33"/>
        <v>89545.73562227111</v>
      </c>
      <c r="D424" s="496"/>
      <c r="E424" s="505">
        <f t="shared" si="28"/>
        <v>89545.73562227111</v>
      </c>
      <c r="F424" s="486">
        <f t="shared" si="29"/>
        <v>35818.294248908438</v>
      </c>
      <c r="G424" s="486">
        <f t="shared" si="30"/>
        <v>35818.294248908438</v>
      </c>
      <c r="H424" s="487">
        <f t="shared" si="31"/>
        <v>17909.147124454219</v>
      </c>
    </row>
    <row r="425" spans="1:8" x14ac:dyDescent="0.25">
      <c r="A425" s="484" t="s">
        <v>409</v>
      </c>
      <c r="B425" s="510">
        <f t="shared" si="32"/>
        <v>3040.0113902580392</v>
      </c>
      <c r="C425" s="510">
        <f t="shared" si="33"/>
        <v>91200.341707741172</v>
      </c>
      <c r="D425" s="496"/>
      <c r="E425" s="505">
        <f t="shared" si="28"/>
        <v>91200.341707741172</v>
      </c>
      <c r="F425" s="486">
        <f t="shared" si="29"/>
        <v>36480.136683096469</v>
      </c>
      <c r="G425" s="486">
        <f t="shared" si="30"/>
        <v>36480.136683096469</v>
      </c>
      <c r="H425" s="487">
        <f t="shared" si="31"/>
        <v>18240.068341548234</v>
      </c>
    </row>
    <row r="426" spans="1:8" x14ac:dyDescent="0.25">
      <c r="A426" s="484" t="s">
        <v>410</v>
      </c>
      <c r="B426" s="510">
        <f t="shared" si="32"/>
        <v>3019.265437407988</v>
      </c>
      <c r="C426" s="510">
        <f t="shared" si="33"/>
        <v>90577.963122239642</v>
      </c>
      <c r="D426" s="496"/>
      <c r="E426" s="505">
        <f t="shared" si="28"/>
        <v>90577.963122239642</v>
      </c>
      <c r="F426" s="486">
        <f t="shared" si="29"/>
        <v>36231.185248895854</v>
      </c>
      <c r="G426" s="486">
        <f t="shared" si="30"/>
        <v>36231.185248895854</v>
      </c>
      <c r="H426" s="487">
        <f t="shared" si="31"/>
        <v>18115.592624447927</v>
      </c>
    </row>
    <row r="427" spans="1:8" x14ac:dyDescent="0.25">
      <c r="A427" s="484" t="s">
        <v>412</v>
      </c>
      <c r="B427" s="510">
        <f t="shared" si="32"/>
        <v>2969.9349493789268</v>
      </c>
      <c r="C427" s="510">
        <f t="shared" si="33"/>
        <v>89098.048481367805</v>
      </c>
      <c r="D427" s="496"/>
      <c r="E427" s="505">
        <f t="shared" si="28"/>
        <v>89098.048481367805</v>
      </c>
      <c r="F427" s="486">
        <f t="shared" si="29"/>
        <v>35639.219392547122</v>
      </c>
      <c r="G427" s="486">
        <f t="shared" si="30"/>
        <v>35639.219392547122</v>
      </c>
      <c r="H427" s="487">
        <f t="shared" si="31"/>
        <v>17819.609696273561</v>
      </c>
    </row>
    <row r="428" spans="1:8" x14ac:dyDescent="0.25">
      <c r="A428" s="485" t="s">
        <v>112</v>
      </c>
      <c r="B428" s="510">
        <f>SUM(E403,H403,N403,T403,W403)</f>
        <v>37296.367824806068</v>
      </c>
      <c r="C428" s="510">
        <f>SUM(E403,H403,N403,T403,W403)*30</f>
        <v>1118891.0347441821</v>
      </c>
      <c r="D428" s="486">
        <f>H331*30</f>
        <v>75209.367521367516</v>
      </c>
      <c r="E428" s="505">
        <f t="shared" si="28"/>
        <v>1194100.4022655496</v>
      </c>
      <c r="F428" s="486">
        <f t="shared" si="29"/>
        <v>477640.16090621985</v>
      </c>
      <c r="G428" s="486">
        <f t="shared" si="30"/>
        <v>477640.16090621985</v>
      </c>
      <c r="H428" s="487">
        <f t="shared" si="31"/>
        <v>238820.08045310993</v>
      </c>
    </row>
    <row r="429" spans="1:8" x14ac:dyDescent="0.25">
      <c r="A429" s="484" t="s">
        <v>414</v>
      </c>
      <c r="B429" s="510">
        <f>H404</f>
        <v>2969.9349493789268</v>
      </c>
      <c r="C429" s="510">
        <f>H404*30</f>
        <v>89098.048481367805</v>
      </c>
      <c r="D429" s="496"/>
      <c r="E429" s="505">
        <f t="shared" si="28"/>
        <v>89098.048481367805</v>
      </c>
      <c r="F429" s="486">
        <f t="shared" si="29"/>
        <v>35639.219392547122</v>
      </c>
      <c r="G429" s="486">
        <f t="shared" si="30"/>
        <v>35639.219392547122</v>
      </c>
      <c r="H429" s="487">
        <f t="shared" si="31"/>
        <v>17819.609696273561</v>
      </c>
    </row>
    <row r="430" spans="1:8" x14ac:dyDescent="0.25">
      <c r="A430" s="484" t="s">
        <v>416</v>
      </c>
      <c r="B430" s="510">
        <f>H405</f>
        <v>2902.2441243218573</v>
      </c>
      <c r="C430" s="510">
        <f>H405*30</f>
        <v>87067.32372965572</v>
      </c>
      <c r="D430" s="496"/>
      <c r="E430" s="505">
        <f t="shared" si="28"/>
        <v>87067.32372965572</v>
      </c>
      <c r="F430" s="486">
        <f t="shared" si="29"/>
        <v>34826.929491862291</v>
      </c>
      <c r="G430" s="486">
        <f t="shared" si="30"/>
        <v>34826.929491862291</v>
      </c>
      <c r="H430" s="487">
        <f t="shared" si="31"/>
        <v>17413.464745931145</v>
      </c>
    </row>
    <row r="431" spans="1:8" ht="15.75" thickBot="1" x14ac:dyDescent="0.3">
      <c r="A431" s="488" t="s">
        <v>418</v>
      </c>
      <c r="B431" s="513">
        <f>H406</f>
        <v>3026.2230062124554</v>
      </c>
      <c r="C431" s="511">
        <f>H406*30</f>
        <v>90786.690186373657</v>
      </c>
      <c r="D431" s="497"/>
      <c r="E431" s="506">
        <f t="shared" si="28"/>
        <v>90786.690186373657</v>
      </c>
      <c r="F431" s="489">
        <f t="shared" si="29"/>
        <v>36314.676074549468</v>
      </c>
      <c r="G431" s="489">
        <f t="shared" si="30"/>
        <v>36314.676074549468</v>
      </c>
      <c r="H431" s="490">
        <f t="shared" si="31"/>
        <v>18157.338037274734</v>
      </c>
    </row>
    <row r="432" spans="1:8" ht="15.75" thickBot="1" x14ac:dyDescent="0.3">
      <c r="A432" s="508" t="s">
        <v>286</v>
      </c>
      <c r="B432" s="514">
        <f>SUM(B411:B431)</f>
        <v>332892.79808593611</v>
      </c>
      <c r="C432" s="501">
        <f>SUM(C411:C431)</f>
        <v>9986783.942578081</v>
      </c>
      <c r="D432" s="502">
        <f>SUM(D411:D431)</f>
        <v>642634.44411552162</v>
      </c>
      <c r="E432" s="507">
        <f>SUM(E411:E431)</f>
        <v>10629418.386693604</v>
      </c>
      <c r="F432" s="501">
        <f>(SUM(C432:D432)/30)*12</f>
        <v>4251767.3546774406</v>
      </c>
      <c r="G432" s="502">
        <f>(SUM(C432:D432)/30)*12</f>
        <v>4251767.3546774406</v>
      </c>
      <c r="H432" s="501">
        <f>(SUM(C432:D432)/30)*6</f>
        <v>2125883.6773387203</v>
      </c>
    </row>
    <row r="434" spans="5:5" x14ac:dyDescent="0.25">
      <c r="E434" s="498"/>
    </row>
  </sheetData>
  <mergeCells count="168">
    <mergeCell ref="X384:Z384"/>
    <mergeCell ref="AA384:AC384"/>
    <mergeCell ref="AD384:AF384"/>
    <mergeCell ref="A407:AD407"/>
    <mergeCell ref="A382:N382"/>
    <mergeCell ref="A384:A385"/>
    <mergeCell ref="B384:B385"/>
    <mergeCell ref="C384:E384"/>
    <mergeCell ref="F384:H384"/>
    <mergeCell ref="I384:K384"/>
    <mergeCell ref="L384:N384"/>
    <mergeCell ref="O384:Q384"/>
    <mergeCell ref="R384:T384"/>
    <mergeCell ref="U384:W384"/>
    <mergeCell ref="D376:E376"/>
    <mergeCell ref="D377:E377"/>
    <mergeCell ref="D378:E378"/>
    <mergeCell ref="A133:D133"/>
    <mergeCell ref="A141:C141"/>
    <mergeCell ref="A142:D142"/>
    <mergeCell ref="A258:B258"/>
    <mergeCell ref="C256:M256"/>
    <mergeCell ref="A193:C193"/>
    <mergeCell ref="A195:C195"/>
    <mergeCell ref="A197:C197"/>
    <mergeCell ref="A210:D210"/>
    <mergeCell ref="B284:F284"/>
    <mergeCell ref="B285:F285"/>
    <mergeCell ref="B288:F288"/>
    <mergeCell ref="A154:C154"/>
    <mergeCell ref="B281:F281"/>
    <mergeCell ref="A181:D181"/>
    <mergeCell ref="A273:G273"/>
    <mergeCell ref="E210:K212"/>
    <mergeCell ref="A369:F369"/>
    <mergeCell ref="A322:J322"/>
    <mergeCell ref="B275:F275"/>
    <mergeCell ref="D244:M255"/>
    <mergeCell ref="A82:C82"/>
    <mergeCell ref="A83:D83"/>
    <mergeCell ref="A79:K79"/>
    <mergeCell ref="A84:C84"/>
    <mergeCell ref="A85:C85"/>
    <mergeCell ref="A91:C91"/>
    <mergeCell ref="A92:C92"/>
    <mergeCell ref="A167:C167"/>
    <mergeCell ref="I339:N342"/>
    <mergeCell ref="A213:C213"/>
    <mergeCell ref="A215:C215"/>
    <mergeCell ref="A218:D218"/>
    <mergeCell ref="A220:D220"/>
    <mergeCell ref="E221:G221"/>
    <mergeCell ref="A224:E224"/>
    <mergeCell ref="A244:A255"/>
    <mergeCell ref="A239:C239"/>
    <mergeCell ref="A240:B240"/>
    <mergeCell ref="A289:F289"/>
    <mergeCell ref="A290:F290"/>
    <mergeCell ref="C337:C338"/>
    <mergeCell ref="A242:C242"/>
    <mergeCell ref="A277:H277"/>
    <mergeCell ref="A320:J320"/>
    <mergeCell ref="A226:E226"/>
    <mergeCell ref="B278:F278"/>
    <mergeCell ref="A332:B332"/>
    <mergeCell ref="A100:C100"/>
    <mergeCell ref="A103:C103"/>
    <mergeCell ref="A104:C104"/>
    <mergeCell ref="A105:C105"/>
    <mergeCell ref="A98:C98"/>
    <mergeCell ref="A132:C132"/>
    <mergeCell ref="A112:D112"/>
    <mergeCell ref="A114:D114"/>
    <mergeCell ref="A101:C101"/>
    <mergeCell ref="A317:I317"/>
    <mergeCell ref="A315:I315"/>
    <mergeCell ref="A308:J308"/>
    <mergeCell ref="J309:J310"/>
    <mergeCell ref="A1:H1"/>
    <mergeCell ref="A3:B3"/>
    <mergeCell ref="A4:B4"/>
    <mergeCell ref="A39:D39"/>
    <mergeCell ref="A51:D51"/>
    <mergeCell ref="A53:D53"/>
    <mergeCell ref="A65:D65"/>
    <mergeCell ref="A37:D37"/>
    <mergeCell ref="F25:H25"/>
    <mergeCell ref="F29:I29"/>
    <mergeCell ref="F30:I30"/>
    <mergeCell ref="A17:F17"/>
    <mergeCell ref="C4:I4"/>
    <mergeCell ref="C9:I9"/>
    <mergeCell ref="A35:H35"/>
    <mergeCell ref="C25:E25"/>
    <mergeCell ref="C28:E28"/>
    <mergeCell ref="C29:E29"/>
    <mergeCell ref="C30:E30"/>
    <mergeCell ref="F27:P28"/>
    <mergeCell ref="A67:D67"/>
    <mergeCell ref="A81:D81"/>
    <mergeCell ref="A86:C86"/>
    <mergeCell ref="A87:C87"/>
    <mergeCell ref="A19:B19"/>
    <mergeCell ref="A168:D168"/>
    <mergeCell ref="A180:C180"/>
    <mergeCell ref="B375:C375"/>
    <mergeCell ref="B376:C376"/>
    <mergeCell ref="A93:C93"/>
    <mergeCell ref="A95:I95"/>
    <mergeCell ref="A97:D97"/>
    <mergeCell ref="A88:C88"/>
    <mergeCell ref="A89:C89"/>
    <mergeCell ref="A155:D155"/>
    <mergeCell ref="A123:D123"/>
    <mergeCell ref="A102:C102"/>
    <mergeCell ref="A99:D99"/>
    <mergeCell ref="A122:C122"/>
    <mergeCell ref="A90:C90"/>
    <mergeCell ref="A106:C106"/>
    <mergeCell ref="A107:C107"/>
    <mergeCell ref="A108:C108"/>
    <mergeCell ref="A109:C109"/>
    <mergeCell ref="K309:K310"/>
    <mergeCell ref="A305:G305"/>
    <mergeCell ref="A291:G291"/>
    <mergeCell ref="A293:H293"/>
    <mergeCell ref="B299:F299"/>
    <mergeCell ref="B302:F302"/>
    <mergeCell ref="A303:F303"/>
    <mergeCell ref="A304:F304"/>
    <mergeCell ref="D337:E337"/>
    <mergeCell ref="A367:F367"/>
    <mergeCell ref="B282:H282"/>
    <mergeCell ref="B283:H283"/>
    <mergeCell ref="B286:H286"/>
    <mergeCell ref="B287:H287"/>
    <mergeCell ref="B296:H296"/>
    <mergeCell ref="D309:E309"/>
    <mergeCell ref="F309:G309"/>
    <mergeCell ref="H309:I309"/>
    <mergeCell ref="A309:A310"/>
    <mergeCell ref="B309:B310"/>
    <mergeCell ref="C309:C310"/>
    <mergeCell ref="A316:I316"/>
    <mergeCell ref="A378:C378"/>
    <mergeCell ref="A376:A377"/>
    <mergeCell ref="A372:E372"/>
    <mergeCell ref="A374:E374"/>
    <mergeCell ref="D375:E375"/>
    <mergeCell ref="B337:B338"/>
    <mergeCell ref="A368:F368"/>
    <mergeCell ref="A279:H279"/>
    <mergeCell ref="C243:M243"/>
    <mergeCell ref="A292:H292"/>
    <mergeCell ref="I336:N336"/>
    <mergeCell ref="G337:G338"/>
    <mergeCell ref="F337:F338"/>
    <mergeCell ref="A336:G336"/>
    <mergeCell ref="A337:A338"/>
    <mergeCell ref="B297:H297"/>
    <mergeCell ref="B300:H300"/>
    <mergeCell ref="B301:H301"/>
    <mergeCell ref="B294:F294"/>
    <mergeCell ref="B295:F295"/>
    <mergeCell ref="B298:F298"/>
    <mergeCell ref="B280:F280"/>
    <mergeCell ref="A334:G334"/>
    <mergeCell ref="B377:C377"/>
  </mergeCells>
  <pageMargins left="0.511811024" right="0.511811024" top="0.78740157499999996" bottom="0.78740157499999996" header="0.31496062000000002" footer="0.31496062000000002"/>
  <pageSetup orientation="portrait" r:id="rId1"/>
  <ignoredErrors>
    <ignoredError sqref="D213:D214 C235 J312 B421:C421 B428:C428" formula="1"/>
    <ignoredError sqref="C227:C230 B57:B63" evalError="1"/>
    <ignoredError sqref="C231:C232" evalError="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28AD-5D9E-4F96-94BA-E8DF227FD3CE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24"/>
      <c r="D5" s="324"/>
      <c r="E5" s="324"/>
      <c r="F5" s="324"/>
      <c r="G5" s="324"/>
      <c r="H5" s="325"/>
    </row>
    <row r="6" spans="1:8" x14ac:dyDescent="0.25">
      <c r="A6" s="828" t="s">
        <v>349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x14ac:dyDescent="0.25">
      <c r="A9" s="342" t="s">
        <v>9</v>
      </c>
      <c r="B9" s="747" t="s">
        <v>10</v>
      </c>
      <c r="C9" s="739"/>
      <c r="D9" s="740"/>
      <c r="E9" s="804" t="s">
        <v>104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97</v>
      </c>
      <c r="B14" s="812"/>
      <c r="C14" s="812"/>
      <c r="D14" s="812"/>
      <c r="E14" s="805"/>
      <c r="F14" s="336" t="s">
        <v>21</v>
      </c>
      <c r="G14" s="813">
        <f>IDENTIFICAÇÃO!C347</f>
        <v>1</v>
      </c>
      <c r="H14" s="805"/>
    </row>
    <row r="15" spans="1:8" ht="72.7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37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37">
        <v>2</v>
      </c>
      <c r="B20" s="747" t="s">
        <v>26</v>
      </c>
      <c r="C20" s="739"/>
      <c r="D20" s="739"/>
      <c r="E20" s="739"/>
      <c r="F20" s="740"/>
      <c r="G20" s="804" t="s">
        <v>27</v>
      </c>
      <c r="H20" s="805"/>
    </row>
    <row r="21" spans="1:8" x14ac:dyDescent="0.25">
      <c r="A21" s="337">
        <v>3</v>
      </c>
      <c r="B21" s="747" t="s">
        <v>28</v>
      </c>
      <c r="C21" s="739"/>
      <c r="D21" s="739"/>
      <c r="E21" s="739"/>
      <c r="F21" s="740"/>
      <c r="G21" s="791">
        <f>IDENTIFICAÇÃO!B6</f>
        <v>1101.55</v>
      </c>
      <c r="H21" s="792"/>
    </row>
    <row r="22" spans="1:8" x14ac:dyDescent="0.25">
      <c r="A22" s="337">
        <v>4</v>
      </c>
      <c r="B22" s="326" t="s">
        <v>29</v>
      </c>
      <c r="C22" s="322"/>
      <c r="D22" s="322"/>
      <c r="E22" s="322"/>
      <c r="F22" s="323"/>
      <c r="G22" s="791" t="s">
        <v>30</v>
      </c>
      <c r="H22" s="792"/>
    </row>
    <row r="23" spans="1:8" x14ac:dyDescent="0.25">
      <c r="A23" s="337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42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18"/>
      <c r="H25" s="319"/>
    </row>
    <row r="26" spans="1:8" x14ac:dyDescent="0.25">
      <c r="A26" s="338"/>
      <c r="B26" s="324"/>
      <c r="C26" s="324"/>
      <c r="D26" s="324"/>
      <c r="E26" s="324"/>
      <c r="F26" s="339"/>
      <c r="G26" s="327"/>
      <c r="H26" s="328"/>
    </row>
    <row r="27" spans="1:8" x14ac:dyDescent="0.25">
      <c r="A27" s="330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1101.55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1101.55</v>
      </c>
    </row>
    <row r="35" spans="1:8" ht="19.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29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29" t="s">
        <v>34</v>
      </c>
    </row>
    <row r="40" spans="1:8" ht="42" customHeight="1" x14ac:dyDescent="0.25">
      <c r="A40" s="340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91.79583333333332</v>
      </c>
    </row>
    <row r="41" spans="1:8" ht="37.5" customHeight="1" x14ac:dyDescent="0.25">
      <c r="A41" s="340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33.321887499999995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125.11772083333332</v>
      </c>
    </row>
    <row r="43" spans="1:8" ht="155.2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29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29" t="s">
        <v>34</v>
      </c>
    </row>
    <row r="46" spans="1:8" x14ac:dyDescent="0.25">
      <c r="A46" s="340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245.33354416666668</v>
      </c>
    </row>
    <row r="47" spans="1:8" x14ac:dyDescent="0.25">
      <c r="A47" s="340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30.666693020833335</v>
      </c>
    </row>
    <row r="48" spans="1:8" ht="30" x14ac:dyDescent="0.25">
      <c r="A48" s="340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 t="shared" si="0"/>
        <v>36.800031624999995</v>
      </c>
    </row>
    <row r="49" spans="1:8" x14ac:dyDescent="0.25">
      <c r="A49" s="340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18.400015812499998</v>
      </c>
    </row>
    <row r="50" spans="1:8" x14ac:dyDescent="0.25">
      <c r="A50" s="340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12.266677208333334</v>
      </c>
    </row>
    <row r="51" spans="1:8" x14ac:dyDescent="0.25">
      <c r="A51" s="336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7.3600063249999996</v>
      </c>
    </row>
    <row r="52" spans="1:8" x14ac:dyDescent="0.25">
      <c r="A52" s="340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2.4533354416666668</v>
      </c>
    </row>
    <row r="53" spans="1:8" x14ac:dyDescent="0.25">
      <c r="A53" s="340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98.133417666666674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451.4137212666667</v>
      </c>
    </row>
    <row r="55" spans="1:8" ht="78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20" t="s">
        <v>54</v>
      </c>
      <c r="B57" s="659" t="s">
        <v>55</v>
      </c>
      <c r="C57" s="660"/>
      <c r="D57" s="660"/>
      <c r="E57" s="660"/>
      <c r="F57" s="660"/>
      <c r="G57" s="661"/>
      <c r="H57" s="335" t="s">
        <v>34</v>
      </c>
    </row>
    <row r="58" spans="1:8" x14ac:dyDescent="0.25">
      <c r="A58" s="333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(IDENTIFICAÇÃO!B26*22*2)-(H28*6%)</f>
        <v>87.907000000000011</v>
      </c>
    </row>
    <row r="59" spans="1:8" x14ac:dyDescent="0.25">
      <c r="A59" s="33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IDENTIFICAÇÃO!D69</f>
        <v>290.24269999999996</v>
      </c>
    </row>
    <row r="60" spans="1:8" x14ac:dyDescent="0.25">
      <c r="A60" s="33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IDENTIFICAÇÃO!D85</f>
        <v>7</v>
      </c>
    </row>
    <row r="61" spans="1:8" x14ac:dyDescent="0.25">
      <c r="A61" s="33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IDENTIFICAÇÃO!D101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387.68969999999996</v>
      </c>
    </row>
    <row r="63" spans="1:8" ht="62.2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36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125.11772083333332</v>
      </c>
    </row>
    <row r="66" spans="1:8" ht="15" customHeight="1" x14ac:dyDescent="0.25">
      <c r="A66" s="336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451.4137212666667</v>
      </c>
    </row>
    <row r="67" spans="1:8" x14ac:dyDescent="0.25">
      <c r="A67" s="336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387.68969999999996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964.22114209999995</v>
      </c>
    </row>
    <row r="69" spans="1:8" x14ac:dyDescent="0.25">
      <c r="A69" s="334"/>
      <c r="B69" s="332"/>
      <c r="C69" s="332"/>
      <c r="D69" s="332"/>
      <c r="E69" s="332"/>
      <c r="F69" s="332"/>
      <c r="G69" s="332"/>
      <c r="H69" s="332"/>
    </row>
    <row r="70" spans="1:8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ht="15" customHeight="1" x14ac:dyDescent="0.25">
      <c r="A71" s="329">
        <v>3</v>
      </c>
      <c r="B71" s="33" t="s">
        <v>58</v>
      </c>
      <c r="C71" s="34"/>
      <c r="D71" s="34"/>
      <c r="E71" s="34"/>
      <c r="F71" s="34"/>
      <c r="G71" s="19" t="s">
        <v>47</v>
      </c>
      <c r="H71" s="336" t="s">
        <v>34</v>
      </c>
    </row>
    <row r="72" spans="1:8" ht="15" customHeight="1" x14ac:dyDescent="0.25">
      <c r="A72" s="340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G72*$H$34</f>
        <v>5.0946687499999994</v>
      </c>
    </row>
    <row r="73" spans="1:8" ht="15" customHeight="1" x14ac:dyDescent="0.25">
      <c r="A73" s="340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 t="shared" ref="H73:H76" si="1">G73*$H$34</f>
        <v>0.40757349999999998</v>
      </c>
    </row>
    <row r="74" spans="1:8" ht="33.75" customHeight="1" x14ac:dyDescent="0.25">
      <c r="A74" s="340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 t="shared" si="1"/>
        <v>21.370069999999998</v>
      </c>
    </row>
    <row r="75" spans="1:8" ht="42.75" customHeight="1" x14ac:dyDescent="0.25">
      <c r="A75" s="340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 t="shared" si="1"/>
        <v>7.8641857600000007</v>
      </c>
    </row>
    <row r="76" spans="1:8" ht="53.25" customHeight="1" x14ac:dyDescent="0.25">
      <c r="A76" s="340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 t="shared" si="1"/>
        <v>44.061999999999998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78.798498010000003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69.7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30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45.75" customHeight="1" x14ac:dyDescent="0.25">
      <c r="A83" s="340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160.3026095649825</v>
      </c>
    </row>
    <row r="84" spans="1:8" ht="46.5" customHeight="1" x14ac:dyDescent="0.25">
      <c r="A84" s="340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2">G84*(SUM($H$34,$H$42,$H$54,$H$60,$H$61,$H$77))</f>
        <v>28.792645023792996</v>
      </c>
    </row>
    <row r="85" spans="1:8" ht="45" customHeight="1" x14ac:dyDescent="0.25">
      <c r="A85" s="340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2"/>
        <v>0.35328398802200001</v>
      </c>
    </row>
    <row r="86" spans="1:8" ht="48.75" customHeight="1" x14ac:dyDescent="0.25">
      <c r="A86" s="340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 t="shared" si="2"/>
        <v>5.8291858023629999</v>
      </c>
    </row>
    <row r="87" spans="1:8" ht="45" customHeight="1" x14ac:dyDescent="0.25">
      <c r="A87" s="340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 t="shared" si="2"/>
        <v>0.97153096706050002</v>
      </c>
    </row>
    <row r="88" spans="1:8" ht="15" customHeight="1" x14ac:dyDescent="0.25">
      <c r="A88" s="340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2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196.24925534622102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30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40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30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40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196.24925534622102</v>
      </c>
    </row>
    <row r="99" spans="1:8" x14ac:dyDescent="0.25">
      <c r="A99" s="340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196.24925534622102</v>
      </c>
    </row>
    <row r="101" spans="1:8" x14ac:dyDescent="0.25">
      <c r="A101" s="321"/>
      <c r="B101" s="331"/>
      <c r="C101" s="331"/>
      <c r="D101" s="331"/>
      <c r="E101" s="331"/>
      <c r="F101" s="331"/>
      <c r="G101" s="331"/>
      <c r="H101" s="331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29" t="s">
        <v>34</v>
      </c>
    </row>
    <row r="104" spans="1:8" x14ac:dyDescent="0.25">
      <c r="A104" s="340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IDENTIFICAÇÃO!B228</f>
        <v>60.42499999999999</v>
      </c>
    </row>
    <row r="105" spans="1:8" x14ac:dyDescent="0.25">
      <c r="A105" s="340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IDENTIFICAÇÃO!C228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62.419999999999987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29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72.097166863686638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168.07531863152175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49.705171265753386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228.94503128468224</v>
      </c>
    </row>
    <row r="116" spans="1:8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ht="15" customHeight="1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IDENTIFICAÇÃO!B264</f>
        <v>0.03</v>
      </c>
      <c r="H118" s="50">
        <f>SUM($H$34,$H$68,$H$77,$H$100,$H$106,$H$110,$H$111)/(1-$G$119)*G118</f>
        <v>90.373038665006149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0.1225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0.22040000000000001</v>
      </c>
      <c r="H120" s="293">
        <f>SUM(H110,H111,H115,H114,H118)</f>
        <v>609.19572671065009</v>
      </c>
    </row>
    <row r="121" spans="1:8" ht="15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41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1101.55</v>
      </c>
    </row>
    <row r="124" spans="1:8" x14ac:dyDescent="0.25">
      <c r="A124" s="341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964.22114209999995</v>
      </c>
    </row>
    <row r="125" spans="1:8" x14ac:dyDescent="0.25">
      <c r="A125" s="341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78.798498010000003</v>
      </c>
    </row>
    <row r="126" spans="1:8" x14ac:dyDescent="0.25">
      <c r="A126" s="341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196.24925534622102</v>
      </c>
    </row>
    <row r="127" spans="1:8" x14ac:dyDescent="0.25">
      <c r="A127" s="341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62.419999999999987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2403.2388954562211</v>
      </c>
    </row>
    <row r="129" spans="1:8" x14ac:dyDescent="0.25">
      <c r="A129" s="341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609.19572671065009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3012.4346221668711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3.25" customHeight="1" x14ac:dyDescent="0.25">
      <c r="A134" s="754" t="str">
        <f>A14</f>
        <v>RECEPCIONISTA SEM CERTIFICADO</v>
      </c>
      <c r="B134" s="755"/>
      <c r="C134" s="756"/>
      <c r="D134" s="49">
        <f>H130</f>
        <v>3012.4346221668711</v>
      </c>
      <c r="E134" s="60">
        <v>1</v>
      </c>
      <c r="F134" s="61">
        <f>E134*D134</f>
        <v>3012.4346221668711</v>
      </c>
      <c r="G134" s="350">
        <f>G14</f>
        <v>1</v>
      </c>
      <c r="H134" s="61">
        <f>G134*F134</f>
        <v>3012.4346221668711</v>
      </c>
    </row>
  </sheetData>
  <mergeCells count="140">
    <mergeCell ref="A2:B2"/>
    <mergeCell ref="C2:H2"/>
    <mergeCell ref="A18:H18"/>
    <mergeCell ref="A6:H6"/>
    <mergeCell ref="A7:H7"/>
    <mergeCell ref="B8:D8"/>
    <mergeCell ref="E8:H8"/>
    <mergeCell ref="B9:D9"/>
    <mergeCell ref="E9:H9"/>
    <mergeCell ref="A3:B3"/>
    <mergeCell ref="C3:H3"/>
    <mergeCell ref="A4:B4"/>
    <mergeCell ref="C4:H4"/>
    <mergeCell ref="A5:B5"/>
    <mergeCell ref="A14:E14"/>
    <mergeCell ref="G14:H14"/>
    <mergeCell ref="A15:H15"/>
    <mergeCell ref="A16:H16"/>
    <mergeCell ref="A17:H17"/>
    <mergeCell ref="B10:D10"/>
    <mergeCell ref="E10:H10"/>
    <mergeCell ref="B11:D11"/>
    <mergeCell ref="E11:H11"/>
    <mergeCell ref="A12:H12"/>
    <mergeCell ref="A13:E13"/>
    <mergeCell ref="G13:H13"/>
    <mergeCell ref="B27:G27"/>
    <mergeCell ref="B28:G28"/>
    <mergeCell ref="B29:G29"/>
    <mergeCell ref="B30:G30"/>
    <mergeCell ref="B19:F19"/>
    <mergeCell ref="G19:H19"/>
    <mergeCell ref="B20:F20"/>
    <mergeCell ref="G20:H20"/>
    <mergeCell ref="G21:H21"/>
    <mergeCell ref="B21:F21"/>
    <mergeCell ref="G22:H22"/>
    <mergeCell ref="B23:F23"/>
    <mergeCell ref="G23:H23"/>
    <mergeCell ref="A24:H24"/>
    <mergeCell ref="A37:H37"/>
    <mergeCell ref="B39:F39"/>
    <mergeCell ref="B40:F40"/>
    <mergeCell ref="B41:F41"/>
    <mergeCell ref="A42:F42"/>
    <mergeCell ref="B31:G31"/>
    <mergeCell ref="B32:G32"/>
    <mergeCell ref="A35:H35"/>
    <mergeCell ref="A36:H36"/>
    <mergeCell ref="B33:G33"/>
    <mergeCell ref="A34:G34"/>
    <mergeCell ref="A38:H38"/>
    <mergeCell ref="B50:F50"/>
    <mergeCell ref="B51:F51"/>
    <mergeCell ref="B52:F52"/>
    <mergeCell ref="B53:F53"/>
    <mergeCell ref="A54:F54"/>
    <mergeCell ref="A55:H55"/>
    <mergeCell ref="A44:H44"/>
    <mergeCell ref="B45:F45"/>
    <mergeCell ref="B46:F46"/>
    <mergeCell ref="B47:F47"/>
    <mergeCell ref="B49:F49"/>
    <mergeCell ref="D78:H78"/>
    <mergeCell ref="A79:H79"/>
    <mergeCell ref="A80:H80"/>
    <mergeCell ref="A62:F62"/>
    <mergeCell ref="A63:H63"/>
    <mergeCell ref="A64:H64"/>
    <mergeCell ref="A56:H56"/>
    <mergeCell ref="B57:G57"/>
    <mergeCell ref="B58:G58"/>
    <mergeCell ref="B59:G59"/>
    <mergeCell ref="B60:G60"/>
    <mergeCell ref="B61:G61"/>
    <mergeCell ref="B73:F73"/>
    <mergeCell ref="B74:F74"/>
    <mergeCell ref="B76:F76"/>
    <mergeCell ref="B75:F75"/>
    <mergeCell ref="A77:F77"/>
    <mergeCell ref="B112:G112"/>
    <mergeCell ref="B113:G113"/>
    <mergeCell ref="B114:F114"/>
    <mergeCell ref="B115:F115"/>
    <mergeCell ref="B116:G116"/>
    <mergeCell ref="B117:G117"/>
    <mergeCell ref="B99:G99"/>
    <mergeCell ref="B93:F93"/>
    <mergeCell ref="A94:G94"/>
    <mergeCell ref="A95:H95"/>
    <mergeCell ref="A96:H96"/>
    <mergeCell ref="B97:G97"/>
    <mergeCell ref="B98:G98"/>
    <mergeCell ref="A100:G100"/>
    <mergeCell ref="A102:H102"/>
    <mergeCell ref="B103:G103"/>
    <mergeCell ref="B104:G104"/>
    <mergeCell ref="B111:F111"/>
    <mergeCell ref="B105:G105"/>
    <mergeCell ref="B109:F109"/>
    <mergeCell ref="A106:G106"/>
    <mergeCell ref="A107:H107"/>
    <mergeCell ref="A108:H108"/>
    <mergeCell ref="B110:F110"/>
    <mergeCell ref="A90:H90"/>
    <mergeCell ref="A91:H91"/>
    <mergeCell ref="B92:F92"/>
    <mergeCell ref="B82:F82"/>
    <mergeCell ref="A81:H81"/>
    <mergeCell ref="B83:F83"/>
    <mergeCell ref="B84:F84"/>
    <mergeCell ref="B85:F85"/>
    <mergeCell ref="B86:F86"/>
    <mergeCell ref="B87:F87"/>
    <mergeCell ref="B88:F88"/>
    <mergeCell ref="A89:F89"/>
    <mergeCell ref="A1:H1"/>
    <mergeCell ref="B127:G127"/>
    <mergeCell ref="A128:G128"/>
    <mergeCell ref="B129:G129"/>
    <mergeCell ref="A130:G130"/>
    <mergeCell ref="A132:H132"/>
    <mergeCell ref="A133:C133"/>
    <mergeCell ref="A134:C134"/>
    <mergeCell ref="B118:F118"/>
    <mergeCell ref="A119:F119"/>
    <mergeCell ref="A120:F120"/>
    <mergeCell ref="A121:H121"/>
    <mergeCell ref="A122:H122"/>
    <mergeCell ref="B123:G123"/>
    <mergeCell ref="B124:G124"/>
    <mergeCell ref="B125:G125"/>
    <mergeCell ref="B126:G126"/>
    <mergeCell ref="A43:H43"/>
    <mergeCell ref="B65:G65"/>
    <mergeCell ref="B66:G66"/>
    <mergeCell ref="B67:G67"/>
    <mergeCell ref="A68:G68"/>
    <mergeCell ref="A70:H70"/>
    <mergeCell ref="B72:F72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C87AA-2256-46F1-9A6D-46688F197DF6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24"/>
      <c r="D5" s="324"/>
      <c r="E5" s="324"/>
      <c r="F5" s="324"/>
      <c r="G5" s="324"/>
      <c r="H5" s="325"/>
    </row>
    <row r="6" spans="1:8" x14ac:dyDescent="0.25">
      <c r="A6" s="828" t="s">
        <v>350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230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97</v>
      </c>
      <c r="B14" s="812"/>
      <c r="C14" s="812"/>
      <c r="D14" s="812"/>
      <c r="E14" s="805"/>
      <c r="F14" s="336" t="s">
        <v>21</v>
      </c>
      <c r="G14" s="813">
        <f>IDENTIFICAÇÃO!C348</f>
        <v>1</v>
      </c>
      <c r="H14" s="805"/>
    </row>
    <row r="15" spans="1:8" ht="76.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37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37">
        <v>2</v>
      </c>
      <c r="B20" s="747" t="s">
        <v>26</v>
      </c>
      <c r="C20" s="739"/>
      <c r="D20" s="739"/>
      <c r="E20" s="739"/>
      <c r="F20" s="740"/>
      <c r="G20" s="804" t="s">
        <v>27</v>
      </c>
      <c r="H20" s="805"/>
    </row>
    <row r="21" spans="1:8" x14ac:dyDescent="0.25">
      <c r="A21" s="337">
        <v>3</v>
      </c>
      <c r="B21" s="747" t="s">
        <v>28</v>
      </c>
      <c r="C21" s="739"/>
      <c r="D21" s="739"/>
      <c r="E21" s="739"/>
      <c r="F21" s="740"/>
      <c r="G21" s="791">
        <f>IDENTIFICAÇÃO!B6</f>
        <v>1101.55</v>
      </c>
      <c r="H21" s="792"/>
    </row>
    <row r="22" spans="1:8" x14ac:dyDescent="0.25">
      <c r="A22" s="337">
        <v>4</v>
      </c>
      <c r="B22" s="326" t="s">
        <v>29</v>
      </c>
      <c r="C22" s="322"/>
      <c r="D22" s="322"/>
      <c r="E22" s="322"/>
      <c r="F22" s="323"/>
      <c r="G22" s="791" t="s">
        <v>30</v>
      </c>
      <c r="H22" s="792"/>
    </row>
    <row r="23" spans="1:8" x14ac:dyDescent="0.25">
      <c r="A23" s="337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1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18"/>
      <c r="H25" s="319"/>
    </row>
    <row r="26" spans="1:8" x14ac:dyDescent="0.25">
      <c r="A26" s="338"/>
      <c r="B26" s="324"/>
      <c r="C26" s="324"/>
      <c r="D26" s="324"/>
      <c r="E26" s="324"/>
      <c r="F26" s="339"/>
      <c r="G26" s="327"/>
      <c r="H26" s="328"/>
    </row>
    <row r="27" spans="1:8" x14ac:dyDescent="0.25">
      <c r="A27" s="330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1101.55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1101.55</v>
      </c>
    </row>
    <row r="35" spans="1:8" ht="21.7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29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29" t="s">
        <v>34</v>
      </c>
    </row>
    <row r="40" spans="1:8" ht="43.5" customHeight="1" x14ac:dyDescent="0.25">
      <c r="A40" s="340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91.79583333333332</v>
      </c>
    </row>
    <row r="41" spans="1:8" ht="38.25" customHeight="1" x14ac:dyDescent="0.25">
      <c r="A41" s="340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33.321887499999995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125.11772083333332</v>
      </c>
    </row>
    <row r="43" spans="1:8" ht="142.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29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29" t="s">
        <v>34</v>
      </c>
    </row>
    <row r="46" spans="1:8" x14ac:dyDescent="0.25">
      <c r="A46" s="340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245.33354416666668</v>
      </c>
    </row>
    <row r="47" spans="1:8" x14ac:dyDescent="0.25">
      <c r="A47" s="340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30.666693020833335</v>
      </c>
    </row>
    <row r="48" spans="1:8" ht="30" x14ac:dyDescent="0.25">
      <c r="A48" s="340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 t="shared" si="0"/>
        <v>36.800031624999995</v>
      </c>
    </row>
    <row r="49" spans="1:8" x14ac:dyDescent="0.25">
      <c r="A49" s="340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18.400015812499998</v>
      </c>
    </row>
    <row r="50" spans="1:8" x14ac:dyDescent="0.25">
      <c r="A50" s="340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12.266677208333334</v>
      </c>
    </row>
    <row r="51" spans="1:8" x14ac:dyDescent="0.25">
      <c r="A51" s="336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7.3600063249999996</v>
      </c>
    </row>
    <row r="52" spans="1:8" x14ac:dyDescent="0.25">
      <c r="A52" s="340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2.4533354416666668</v>
      </c>
    </row>
    <row r="53" spans="1:8" x14ac:dyDescent="0.25">
      <c r="A53" s="340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98.133417666666674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451.4137212666667</v>
      </c>
    </row>
    <row r="55" spans="1:8" ht="77.2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20" t="s">
        <v>54</v>
      </c>
      <c r="B57" s="659" t="s">
        <v>55</v>
      </c>
      <c r="C57" s="660"/>
      <c r="D57" s="660"/>
      <c r="E57" s="660"/>
      <c r="F57" s="660"/>
      <c r="G57" s="661"/>
      <c r="H57" s="335" t="s">
        <v>34</v>
      </c>
    </row>
    <row r="58" spans="1:8" x14ac:dyDescent="0.25">
      <c r="A58" s="333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(IDENTIFICAÇÃO!B27*22*2)-(H28*6%)</f>
        <v>65.907000000000011</v>
      </c>
    </row>
    <row r="59" spans="1:8" x14ac:dyDescent="0.25">
      <c r="A59" s="33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IDENTIFICAÇÃO!D69</f>
        <v>290.24269999999996</v>
      </c>
    </row>
    <row r="60" spans="1:8" x14ac:dyDescent="0.25">
      <c r="A60" s="33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IDENTIFICAÇÃO!D85</f>
        <v>7</v>
      </c>
    </row>
    <row r="61" spans="1:8" x14ac:dyDescent="0.25">
      <c r="A61" s="33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IDENTIFICAÇÃO!D101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365.68969999999996</v>
      </c>
    </row>
    <row r="63" spans="1:8" ht="63.7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36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125.11772083333332</v>
      </c>
    </row>
    <row r="66" spans="1:8" ht="15" customHeight="1" x14ac:dyDescent="0.25">
      <c r="A66" s="336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451.4137212666667</v>
      </c>
    </row>
    <row r="67" spans="1:8" x14ac:dyDescent="0.25">
      <c r="A67" s="336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365.68969999999996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942.22114209999995</v>
      </c>
    </row>
    <row r="69" spans="1:8" x14ac:dyDescent="0.25">
      <c r="A69" s="334"/>
      <c r="B69" s="332"/>
      <c r="C69" s="332"/>
      <c r="D69" s="332"/>
      <c r="E69" s="332"/>
      <c r="F69" s="332"/>
      <c r="G69" s="332"/>
      <c r="H69" s="332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29">
        <v>3</v>
      </c>
      <c r="B71" s="33" t="s">
        <v>58</v>
      </c>
      <c r="C71" s="34"/>
      <c r="D71" s="34"/>
      <c r="E71" s="34"/>
      <c r="F71" s="34"/>
      <c r="G71" s="19" t="s">
        <v>47</v>
      </c>
      <c r="H71" s="336" t="s">
        <v>34</v>
      </c>
    </row>
    <row r="72" spans="1:8" ht="15" customHeight="1" x14ac:dyDescent="0.25">
      <c r="A72" s="340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5.0946687499999994</v>
      </c>
    </row>
    <row r="73" spans="1:8" ht="15" customHeight="1" x14ac:dyDescent="0.25">
      <c r="A73" s="340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0.40757349999999998</v>
      </c>
    </row>
    <row r="74" spans="1:8" ht="15" customHeight="1" x14ac:dyDescent="0.25">
      <c r="A74" s="340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21.370069999999998</v>
      </c>
    </row>
    <row r="75" spans="1:8" ht="15" customHeight="1" x14ac:dyDescent="0.25">
      <c r="A75" s="340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7.8641857600000007</v>
      </c>
    </row>
    <row r="76" spans="1:8" ht="15" customHeight="1" x14ac:dyDescent="0.25">
      <c r="A76" s="340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44.061999999999998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78.798498010000003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75.7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30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5.25" customHeight="1" x14ac:dyDescent="0.25">
      <c r="A83" s="340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160.3026095649825</v>
      </c>
    </row>
    <row r="84" spans="1:8" ht="40.5" customHeight="1" x14ac:dyDescent="0.25">
      <c r="A84" s="340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1">G84*(SUM($H$34,$H$42,$H$54,$H$60,$H$61,$H$77))</f>
        <v>28.792645023792996</v>
      </c>
    </row>
    <row r="85" spans="1:8" ht="38.25" customHeight="1" x14ac:dyDescent="0.25">
      <c r="A85" s="340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0.35328398802200001</v>
      </c>
    </row>
    <row r="86" spans="1:8" ht="46.5" customHeight="1" x14ac:dyDescent="0.25">
      <c r="A86" s="340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 t="shared" si="1"/>
        <v>5.8291858023629999</v>
      </c>
    </row>
    <row r="87" spans="1:8" ht="47.25" customHeight="1" x14ac:dyDescent="0.25">
      <c r="A87" s="340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>G87*(SUM($H$34,$H$42,$H$54,$H$60,$H$61,$H$77))</f>
        <v>0.97153096706050002</v>
      </c>
    </row>
    <row r="88" spans="1:8" ht="15" customHeight="1" x14ac:dyDescent="0.25">
      <c r="A88" s="340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196.24925534622102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30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40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30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40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196.24925534622102</v>
      </c>
    </row>
    <row r="99" spans="1:8" x14ac:dyDescent="0.25">
      <c r="A99" s="340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196.24925534622102</v>
      </c>
    </row>
    <row r="101" spans="1:8" x14ac:dyDescent="0.25">
      <c r="A101" s="321"/>
      <c r="B101" s="331"/>
      <c r="C101" s="331"/>
      <c r="D101" s="331"/>
      <c r="E101" s="331"/>
      <c r="F101" s="331"/>
      <c r="G101" s="331"/>
      <c r="H101" s="331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29" t="s">
        <v>34</v>
      </c>
    </row>
    <row r="104" spans="1:8" x14ac:dyDescent="0.25">
      <c r="A104" s="340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IDENTIFICAÇÃO!B228</f>
        <v>60.42499999999999</v>
      </c>
    </row>
    <row r="105" spans="1:8" x14ac:dyDescent="0.25">
      <c r="A105" s="340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IDENTIFICAÇÃO!C228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62.419999999999987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29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71.437166863686627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166.53670463152176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49.25015459224911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226.84919690975346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IDENTIFICAÇÃO!B265</f>
        <v>0.03</v>
      </c>
      <c r="H118" s="50">
        <f>SUM($H$34,$H$68,$H$77,$H$100,$H$106,$H$110,$H$111)/(1-$G$119)*G118</f>
        <v>89.545735622271096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0.1225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0.22040000000000001</v>
      </c>
      <c r="H120" s="293">
        <f>SUM(H110,H111,H115,H114,H118)</f>
        <v>603.6189586194821</v>
      </c>
    </row>
    <row r="121" spans="1:8" ht="15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41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1101.55</v>
      </c>
    </row>
    <row r="124" spans="1:8" x14ac:dyDescent="0.25">
      <c r="A124" s="341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942.22114209999995</v>
      </c>
    </row>
    <row r="125" spans="1:8" x14ac:dyDescent="0.25">
      <c r="A125" s="341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78.798498010000003</v>
      </c>
    </row>
    <row r="126" spans="1:8" x14ac:dyDescent="0.25">
      <c r="A126" s="341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196.24925534622102</v>
      </c>
    </row>
    <row r="127" spans="1:8" x14ac:dyDescent="0.25">
      <c r="A127" s="341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62.419999999999987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2381.2388954562211</v>
      </c>
    </row>
    <row r="129" spans="1:8" x14ac:dyDescent="0.25">
      <c r="A129" s="341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603.6189586194821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2984.8578540757035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1.75" customHeight="1" x14ac:dyDescent="0.25">
      <c r="A134" s="754" t="str">
        <f>A14</f>
        <v>RECEPCIONISTA SEM CERTIFICADO</v>
      </c>
      <c r="B134" s="755"/>
      <c r="C134" s="756"/>
      <c r="D134" s="49">
        <f>H130</f>
        <v>2984.8578540757035</v>
      </c>
      <c r="E134" s="60">
        <v>1</v>
      </c>
      <c r="F134" s="61">
        <f>E134*D134</f>
        <v>2984.8578540757035</v>
      </c>
      <c r="G134" s="350">
        <f>G14</f>
        <v>1</v>
      </c>
      <c r="H134" s="61">
        <f>G134*F134</f>
        <v>2984.8578540757035</v>
      </c>
    </row>
  </sheetData>
  <mergeCells count="140">
    <mergeCell ref="B112:G112"/>
    <mergeCell ref="B113:G113"/>
    <mergeCell ref="B114:F114"/>
    <mergeCell ref="B115:F115"/>
    <mergeCell ref="B116:G116"/>
    <mergeCell ref="A100:G100"/>
    <mergeCell ref="A102:H102"/>
    <mergeCell ref="B103:G103"/>
    <mergeCell ref="B104:G104"/>
    <mergeCell ref="A106:G106"/>
    <mergeCell ref="A107:H107"/>
    <mergeCell ref="B111:F111"/>
    <mergeCell ref="B105:G105"/>
    <mergeCell ref="A108:H108"/>
    <mergeCell ref="B109:F109"/>
    <mergeCell ref="B110:F110"/>
    <mergeCell ref="A91:H91"/>
    <mergeCell ref="B92:F92"/>
    <mergeCell ref="B93:F93"/>
    <mergeCell ref="B98:G98"/>
    <mergeCell ref="B99:G99"/>
    <mergeCell ref="A94:G94"/>
    <mergeCell ref="A95:H95"/>
    <mergeCell ref="A96:H96"/>
    <mergeCell ref="B97:G97"/>
    <mergeCell ref="A77:F77"/>
    <mergeCell ref="D78:H78"/>
    <mergeCell ref="A79:H79"/>
    <mergeCell ref="A80:H80"/>
    <mergeCell ref="A81:H81"/>
    <mergeCell ref="A90:H90"/>
    <mergeCell ref="B82:F82"/>
    <mergeCell ref="B83:F83"/>
    <mergeCell ref="B84:F84"/>
    <mergeCell ref="B85:F85"/>
    <mergeCell ref="B86:F86"/>
    <mergeCell ref="B87:F87"/>
    <mergeCell ref="B88:F88"/>
    <mergeCell ref="A89:F89"/>
    <mergeCell ref="A64:H64"/>
    <mergeCell ref="B65:G65"/>
    <mergeCell ref="B66:G66"/>
    <mergeCell ref="B67:G67"/>
    <mergeCell ref="A68:G68"/>
    <mergeCell ref="A70:H70"/>
    <mergeCell ref="B72:F72"/>
    <mergeCell ref="B75:F75"/>
    <mergeCell ref="B76:F76"/>
    <mergeCell ref="B73:F73"/>
    <mergeCell ref="B74:F74"/>
    <mergeCell ref="B57:G57"/>
    <mergeCell ref="B58:G58"/>
    <mergeCell ref="B59:G59"/>
    <mergeCell ref="B60:G60"/>
    <mergeCell ref="A54:F54"/>
    <mergeCell ref="A56:H56"/>
    <mergeCell ref="B61:G61"/>
    <mergeCell ref="A62:F62"/>
    <mergeCell ref="A63:H63"/>
    <mergeCell ref="B45:F45"/>
    <mergeCell ref="B46:F46"/>
    <mergeCell ref="B47:F47"/>
    <mergeCell ref="B49:F49"/>
    <mergeCell ref="B50:F50"/>
    <mergeCell ref="B51:F51"/>
    <mergeCell ref="B52:F52"/>
    <mergeCell ref="B53:F53"/>
    <mergeCell ref="A55:H55"/>
    <mergeCell ref="A36:H36"/>
    <mergeCell ref="B39:F39"/>
    <mergeCell ref="B40:F40"/>
    <mergeCell ref="A43:H43"/>
    <mergeCell ref="A37:H37"/>
    <mergeCell ref="A38:H38"/>
    <mergeCell ref="B41:F41"/>
    <mergeCell ref="A42:F42"/>
    <mergeCell ref="A44:H44"/>
    <mergeCell ref="B27:G27"/>
    <mergeCell ref="B28:G28"/>
    <mergeCell ref="B29:G29"/>
    <mergeCell ref="B30:G30"/>
    <mergeCell ref="B31:G31"/>
    <mergeCell ref="B32:G32"/>
    <mergeCell ref="B33:G33"/>
    <mergeCell ref="A34:G34"/>
    <mergeCell ref="A35:H35"/>
    <mergeCell ref="G20:H20"/>
    <mergeCell ref="B21:F21"/>
    <mergeCell ref="G21:H21"/>
    <mergeCell ref="A18:H18"/>
    <mergeCell ref="B20:F20"/>
    <mergeCell ref="G22:H22"/>
    <mergeCell ref="B23:F23"/>
    <mergeCell ref="G23:H23"/>
    <mergeCell ref="A24:H24"/>
    <mergeCell ref="A13:E13"/>
    <mergeCell ref="G13:H13"/>
    <mergeCell ref="A15:H15"/>
    <mergeCell ref="A16:H16"/>
    <mergeCell ref="A12:H12"/>
    <mergeCell ref="A14:E14"/>
    <mergeCell ref="G14:H14"/>
    <mergeCell ref="A17:H17"/>
    <mergeCell ref="B19:F19"/>
    <mergeCell ref="G19:H19"/>
    <mergeCell ref="B8:D8"/>
    <mergeCell ref="E8:H8"/>
    <mergeCell ref="B9:D9"/>
    <mergeCell ref="E9:H9"/>
    <mergeCell ref="B10:D10"/>
    <mergeCell ref="E10:H10"/>
    <mergeCell ref="A7:H7"/>
    <mergeCell ref="B11:D11"/>
    <mergeCell ref="E11:H11"/>
    <mergeCell ref="A1:H1"/>
    <mergeCell ref="A2:B2"/>
    <mergeCell ref="C2:H2"/>
    <mergeCell ref="A3:B3"/>
    <mergeCell ref="C3:H3"/>
    <mergeCell ref="A4:B4"/>
    <mergeCell ref="C4:H4"/>
    <mergeCell ref="A6:H6"/>
    <mergeCell ref="A5:B5"/>
    <mergeCell ref="B126:G126"/>
    <mergeCell ref="B127:G127"/>
    <mergeCell ref="A128:G128"/>
    <mergeCell ref="B129:G129"/>
    <mergeCell ref="A130:G130"/>
    <mergeCell ref="A132:H132"/>
    <mergeCell ref="A133:C133"/>
    <mergeCell ref="A134:C134"/>
    <mergeCell ref="B117:G117"/>
    <mergeCell ref="B118:F118"/>
    <mergeCell ref="A119:F119"/>
    <mergeCell ref="A120:F120"/>
    <mergeCell ref="A121:H121"/>
    <mergeCell ref="A122:H122"/>
    <mergeCell ref="B123:G123"/>
    <mergeCell ref="B124:G124"/>
    <mergeCell ref="B125:G125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B2CB3-72A1-4606-8567-52EB9EC51473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24"/>
      <c r="D5" s="324"/>
      <c r="E5" s="324"/>
      <c r="F5" s="324"/>
      <c r="G5" s="324"/>
      <c r="H5" s="325"/>
    </row>
    <row r="6" spans="1:8" x14ac:dyDescent="0.25">
      <c r="A6" s="828" t="s">
        <v>351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105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97</v>
      </c>
      <c r="B14" s="812"/>
      <c r="C14" s="812"/>
      <c r="D14" s="812"/>
      <c r="E14" s="805"/>
      <c r="F14" s="336" t="s">
        <v>21</v>
      </c>
      <c r="G14" s="813">
        <f>IDENTIFICAÇÃO!C349</f>
        <v>1</v>
      </c>
      <c r="H14" s="805"/>
    </row>
    <row r="15" spans="1:8" ht="79.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37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37">
        <v>2</v>
      </c>
      <c r="B20" s="747" t="s">
        <v>26</v>
      </c>
      <c r="C20" s="739"/>
      <c r="D20" s="739"/>
      <c r="E20" s="739"/>
      <c r="F20" s="740"/>
      <c r="G20" s="804" t="s">
        <v>27</v>
      </c>
      <c r="H20" s="805"/>
    </row>
    <row r="21" spans="1:8" x14ac:dyDescent="0.25">
      <c r="A21" s="337">
        <v>3</v>
      </c>
      <c r="B21" s="747" t="s">
        <v>28</v>
      </c>
      <c r="C21" s="739"/>
      <c r="D21" s="739"/>
      <c r="E21" s="739"/>
      <c r="F21" s="740"/>
      <c r="G21" s="791">
        <f>IDENTIFICAÇÃO!B6</f>
        <v>1101.55</v>
      </c>
      <c r="H21" s="792"/>
    </row>
    <row r="22" spans="1:8" x14ac:dyDescent="0.25">
      <c r="A22" s="337">
        <v>4</v>
      </c>
      <c r="B22" s="326" t="s">
        <v>29</v>
      </c>
      <c r="C22" s="322"/>
      <c r="D22" s="322"/>
      <c r="E22" s="322"/>
      <c r="F22" s="323"/>
      <c r="G22" s="791" t="s">
        <v>30</v>
      </c>
      <c r="H22" s="792"/>
    </row>
    <row r="23" spans="1:8" x14ac:dyDescent="0.25">
      <c r="A23" s="337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1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18"/>
      <c r="H25" s="319"/>
    </row>
    <row r="26" spans="1:8" x14ac:dyDescent="0.25">
      <c r="A26" s="338"/>
      <c r="B26" s="324"/>
      <c r="C26" s="324"/>
      <c r="D26" s="324"/>
      <c r="E26" s="324"/>
      <c r="F26" s="339"/>
      <c r="G26" s="327"/>
      <c r="H26" s="328"/>
    </row>
    <row r="27" spans="1:8" x14ac:dyDescent="0.25">
      <c r="A27" s="330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1101.55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1101.55</v>
      </c>
    </row>
    <row r="35" spans="1:8" ht="24.7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29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29" t="s">
        <v>34</v>
      </c>
    </row>
    <row r="40" spans="1:8" ht="39.75" customHeight="1" x14ac:dyDescent="0.25">
      <c r="A40" s="340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91.79583333333332</v>
      </c>
    </row>
    <row r="41" spans="1:8" ht="36.75" customHeight="1" x14ac:dyDescent="0.25">
      <c r="A41" s="340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33.321887499999995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125.11772083333332</v>
      </c>
    </row>
    <row r="43" spans="1:8" ht="144.7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29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29" t="s">
        <v>34</v>
      </c>
    </row>
    <row r="46" spans="1:8" x14ac:dyDescent="0.25">
      <c r="A46" s="340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245.33354416666668</v>
      </c>
    </row>
    <row r="47" spans="1:8" x14ac:dyDescent="0.25">
      <c r="A47" s="340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30.666693020833335</v>
      </c>
    </row>
    <row r="48" spans="1:8" ht="30" x14ac:dyDescent="0.25">
      <c r="A48" s="340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 t="shared" si="0"/>
        <v>36.800031624999995</v>
      </c>
    </row>
    <row r="49" spans="1:8" x14ac:dyDescent="0.25">
      <c r="A49" s="340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18.400015812499998</v>
      </c>
    </row>
    <row r="50" spans="1:8" x14ac:dyDescent="0.25">
      <c r="A50" s="340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12.266677208333334</v>
      </c>
    </row>
    <row r="51" spans="1:8" x14ac:dyDescent="0.25">
      <c r="A51" s="336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7.3600063249999996</v>
      </c>
    </row>
    <row r="52" spans="1:8" x14ac:dyDescent="0.25">
      <c r="A52" s="340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2.4533354416666668</v>
      </c>
    </row>
    <row r="53" spans="1:8" x14ac:dyDescent="0.25">
      <c r="A53" s="340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98.133417666666674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451.4137212666667</v>
      </c>
    </row>
    <row r="55" spans="1:8" ht="75.7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20" t="s">
        <v>54</v>
      </c>
      <c r="B57" s="659" t="s">
        <v>55</v>
      </c>
      <c r="C57" s="660"/>
      <c r="D57" s="660"/>
      <c r="E57" s="660"/>
      <c r="F57" s="660"/>
      <c r="G57" s="661"/>
      <c r="H57" s="335" t="s">
        <v>34</v>
      </c>
    </row>
    <row r="58" spans="1:8" x14ac:dyDescent="0.25">
      <c r="A58" s="333" t="s">
        <v>7</v>
      </c>
      <c r="B58" s="744" t="s">
        <v>362</v>
      </c>
      <c r="C58" s="745"/>
      <c r="D58" s="745"/>
      <c r="E58" s="745"/>
      <c r="F58" s="745"/>
      <c r="G58" s="746"/>
      <c r="H58" s="345"/>
    </row>
    <row r="59" spans="1:8" x14ac:dyDescent="0.25">
      <c r="A59" s="33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IDENTIFICAÇÃO!D69</f>
        <v>290.24269999999996</v>
      </c>
    </row>
    <row r="60" spans="1:8" x14ac:dyDescent="0.25">
      <c r="A60" s="33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IDENTIFICAÇÃO!D85</f>
        <v>7</v>
      </c>
    </row>
    <row r="61" spans="1:8" x14ac:dyDescent="0.25">
      <c r="A61" s="33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IDENTIFICAÇÃO!D101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299.78269999999998</v>
      </c>
    </row>
    <row r="63" spans="1:8" ht="68.2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36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125.11772083333332</v>
      </c>
    </row>
    <row r="66" spans="1:8" ht="15" customHeight="1" x14ac:dyDescent="0.25">
      <c r="A66" s="336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451.4137212666667</v>
      </c>
    </row>
    <row r="67" spans="1:8" x14ac:dyDescent="0.25">
      <c r="A67" s="336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299.78269999999998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876.31414210000003</v>
      </c>
    </row>
    <row r="69" spans="1:8" x14ac:dyDescent="0.25">
      <c r="A69" s="334"/>
      <c r="B69" s="332"/>
      <c r="C69" s="332"/>
      <c r="D69" s="332"/>
      <c r="E69" s="332"/>
      <c r="F69" s="332"/>
      <c r="G69" s="332"/>
      <c r="H69" s="332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29">
        <v>3</v>
      </c>
      <c r="B71" s="33" t="s">
        <v>58</v>
      </c>
      <c r="C71" s="34"/>
      <c r="D71" s="34"/>
      <c r="E71" s="34"/>
      <c r="F71" s="34"/>
      <c r="G71" s="19" t="s">
        <v>47</v>
      </c>
      <c r="H71" s="336" t="s">
        <v>34</v>
      </c>
    </row>
    <row r="72" spans="1:8" ht="15" customHeight="1" x14ac:dyDescent="0.25">
      <c r="A72" s="340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5.0946687499999994</v>
      </c>
    </row>
    <row r="73" spans="1:8" ht="15" customHeight="1" x14ac:dyDescent="0.25">
      <c r="A73" s="340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0.40757349999999998</v>
      </c>
    </row>
    <row r="74" spans="1:8" ht="32.25" customHeight="1" x14ac:dyDescent="0.25">
      <c r="A74" s="340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21.370069999999998</v>
      </c>
    </row>
    <row r="75" spans="1:8" ht="32.25" customHeight="1" x14ac:dyDescent="0.25">
      <c r="A75" s="340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7.8641857600000007</v>
      </c>
    </row>
    <row r="76" spans="1:8" ht="50.25" customHeight="1" x14ac:dyDescent="0.25">
      <c r="A76" s="340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44.061999999999998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78.798498010000003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61.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30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8.25" customHeight="1" x14ac:dyDescent="0.25">
      <c r="A83" s="340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160.3026095649825</v>
      </c>
    </row>
    <row r="84" spans="1:8" ht="39.75" customHeight="1" x14ac:dyDescent="0.25">
      <c r="A84" s="340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1">G84*(SUM($H$34,$H$42,$H$54,$H$60,$H$61,$H$77))</f>
        <v>28.792645023792996</v>
      </c>
    </row>
    <row r="85" spans="1:8" ht="34.5" customHeight="1" x14ac:dyDescent="0.25">
      <c r="A85" s="340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0.35328398802200001</v>
      </c>
    </row>
    <row r="86" spans="1:8" ht="54.75" customHeight="1" x14ac:dyDescent="0.25">
      <c r="A86" s="340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>G86*(SUM($H$34,$H$42,$H$54,$H$60,$H$61,$H$77))</f>
        <v>5.8291858023629999</v>
      </c>
    </row>
    <row r="87" spans="1:8" ht="39" customHeight="1" x14ac:dyDescent="0.25">
      <c r="A87" s="340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>G87*(SUM($H$34,$H$42,$H$54,$H$60,$H$61,$H$77))</f>
        <v>0.97153096706050002</v>
      </c>
    </row>
    <row r="88" spans="1:8" ht="15" customHeight="1" x14ac:dyDescent="0.25">
      <c r="A88" s="340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196.24925534622102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30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40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30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40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196.24925534622102</v>
      </c>
    </row>
    <row r="99" spans="1:8" x14ac:dyDescent="0.25">
      <c r="A99" s="340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196.24925534622102</v>
      </c>
    </row>
    <row r="101" spans="1:8" x14ac:dyDescent="0.25">
      <c r="A101" s="321"/>
      <c r="B101" s="331"/>
      <c r="C101" s="331"/>
      <c r="D101" s="331"/>
      <c r="E101" s="331"/>
      <c r="F101" s="331"/>
      <c r="G101" s="331"/>
      <c r="H101" s="331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29" t="s">
        <v>34</v>
      </c>
    </row>
    <row r="104" spans="1:8" x14ac:dyDescent="0.25">
      <c r="A104" s="340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IDENTIFICAÇÃO!B228</f>
        <v>60.42499999999999</v>
      </c>
    </row>
    <row r="105" spans="1:8" x14ac:dyDescent="0.25">
      <c r="A105" s="340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IDENTIFICAÇÃO!C228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62.419999999999987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29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69.459956863686642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161.92736677252176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49.003926664752314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225.7150561527985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IDENTIFICAÇÃO!B266</f>
        <v>0.05</v>
      </c>
      <c r="H118" s="50">
        <f>SUM($H$34,$H$68,$H$77,$H$100,$H$106,$H$110,$H$111)/(1-$G$119)*G118</f>
        <v>148.49674746894638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0.14250000000000002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0.24040000000000003</v>
      </c>
      <c r="H120" s="293">
        <f>SUM(H110,H111,H115,H114,H118)</f>
        <v>654.60305392270561</v>
      </c>
    </row>
    <row r="121" spans="1:8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41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1101.55</v>
      </c>
    </row>
    <row r="124" spans="1:8" x14ac:dyDescent="0.25">
      <c r="A124" s="341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876.31414210000003</v>
      </c>
    </row>
    <row r="125" spans="1:8" x14ac:dyDescent="0.25">
      <c r="A125" s="341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78.798498010000003</v>
      </c>
    </row>
    <row r="126" spans="1:8" x14ac:dyDescent="0.25">
      <c r="A126" s="341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196.24925534622102</v>
      </c>
    </row>
    <row r="127" spans="1:8" x14ac:dyDescent="0.25">
      <c r="A127" s="341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62.419999999999987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2315.3318954562214</v>
      </c>
    </row>
    <row r="129" spans="1:8" x14ac:dyDescent="0.25">
      <c r="A129" s="341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654.60305392270561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2969.9349493789268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4.75" customHeight="1" x14ac:dyDescent="0.25">
      <c r="A134" s="754" t="str">
        <f>A14</f>
        <v>RECEPCIONISTA SEM CERTIFICADO</v>
      </c>
      <c r="B134" s="755"/>
      <c r="C134" s="756"/>
      <c r="D134" s="49">
        <f>H130</f>
        <v>2969.9349493789268</v>
      </c>
      <c r="E134" s="60">
        <v>1</v>
      </c>
      <c r="F134" s="61">
        <f>E134*D134</f>
        <v>2969.9349493789268</v>
      </c>
      <c r="G134" s="350">
        <f>G14</f>
        <v>1</v>
      </c>
      <c r="H134" s="61">
        <f>G134*F134</f>
        <v>2969.9349493789268</v>
      </c>
    </row>
  </sheetData>
  <mergeCells count="140">
    <mergeCell ref="A6:H6"/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5:B5"/>
    <mergeCell ref="A7:H7"/>
    <mergeCell ref="B9:D9"/>
    <mergeCell ref="E9:H9"/>
    <mergeCell ref="B10:D10"/>
    <mergeCell ref="E10:H10"/>
    <mergeCell ref="B11:D11"/>
    <mergeCell ref="E11:H11"/>
    <mergeCell ref="A12:H12"/>
    <mergeCell ref="A14:E14"/>
    <mergeCell ref="G14:H14"/>
    <mergeCell ref="A18:H18"/>
    <mergeCell ref="B20:F20"/>
    <mergeCell ref="G22:H22"/>
    <mergeCell ref="B23:F23"/>
    <mergeCell ref="G23:H23"/>
    <mergeCell ref="A24:H24"/>
    <mergeCell ref="A13:E13"/>
    <mergeCell ref="G13:H13"/>
    <mergeCell ref="A15:H15"/>
    <mergeCell ref="A16:H16"/>
    <mergeCell ref="A17:H17"/>
    <mergeCell ref="B41:F41"/>
    <mergeCell ref="B27:G27"/>
    <mergeCell ref="B28:G28"/>
    <mergeCell ref="B29:G29"/>
    <mergeCell ref="B19:F19"/>
    <mergeCell ref="G19:H19"/>
    <mergeCell ref="G20:H20"/>
    <mergeCell ref="B21:F21"/>
    <mergeCell ref="G21:H21"/>
    <mergeCell ref="A36:H36"/>
    <mergeCell ref="B39:F39"/>
    <mergeCell ref="B40:F40"/>
    <mergeCell ref="B30:G30"/>
    <mergeCell ref="B31:G31"/>
    <mergeCell ref="A35:H35"/>
    <mergeCell ref="B32:G32"/>
    <mergeCell ref="B33:G33"/>
    <mergeCell ref="A34:G34"/>
    <mergeCell ref="A37:H37"/>
    <mergeCell ref="A38:H38"/>
    <mergeCell ref="A79:H79"/>
    <mergeCell ref="A63:H63"/>
    <mergeCell ref="A55:H55"/>
    <mergeCell ref="B57:G57"/>
    <mergeCell ref="B58:G58"/>
    <mergeCell ref="B59:G59"/>
    <mergeCell ref="B60:G60"/>
    <mergeCell ref="B66:G66"/>
    <mergeCell ref="B67:G67"/>
    <mergeCell ref="B75:F75"/>
    <mergeCell ref="B76:F76"/>
    <mergeCell ref="A68:G68"/>
    <mergeCell ref="A70:H70"/>
    <mergeCell ref="B72:F72"/>
    <mergeCell ref="B73:F73"/>
    <mergeCell ref="B74:F74"/>
    <mergeCell ref="A77:F77"/>
    <mergeCell ref="D78:H78"/>
    <mergeCell ref="A90:H90"/>
    <mergeCell ref="B92:F92"/>
    <mergeCell ref="A80:H80"/>
    <mergeCell ref="A81:H81"/>
    <mergeCell ref="B82:F82"/>
    <mergeCell ref="B83:F83"/>
    <mergeCell ref="B84:F84"/>
    <mergeCell ref="B85:F85"/>
    <mergeCell ref="B86:F86"/>
    <mergeCell ref="B87:F87"/>
    <mergeCell ref="B88:F88"/>
    <mergeCell ref="A89:F89"/>
    <mergeCell ref="A91:H91"/>
    <mergeCell ref="B114:F114"/>
    <mergeCell ref="B115:F115"/>
    <mergeCell ref="B116:G116"/>
    <mergeCell ref="B99:G99"/>
    <mergeCell ref="B93:F93"/>
    <mergeCell ref="B98:G98"/>
    <mergeCell ref="A94:G94"/>
    <mergeCell ref="A95:H95"/>
    <mergeCell ref="A96:H96"/>
    <mergeCell ref="B97:G97"/>
    <mergeCell ref="A100:G100"/>
    <mergeCell ref="A102:H102"/>
    <mergeCell ref="B103:G103"/>
    <mergeCell ref="B104:G104"/>
    <mergeCell ref="B111:F111"/>
    <mergeCell ref="B105:G105"/>
    <mergeCell ref="A106:G106"/>
    <mergeCell ref="A107:H107"/>
    <mergeCell ref="A108:H108"/>
    <mergeCell ref="B109:F109"/>
    <mergeCell ref="B110:F110"/>
    <mergeCell ref="B112:G112"/>
    <mergeCell ref="B113:G113"/>
    <mergeCell ref="A42:F42"/>
    <mergeCell ref="A44:H44"/>
    <mergeCell ref="B53:F53"/>
    <mergeCell ref="A54:F54"/>
    <mergeCell ref="A56:H56"/>
    <mergeCell ref="B61:G61"/>
    <mergeCell ref="A62:F62"/>
    <mergeCell ref="A64:H64"/>
    <mergeCell ref="B65:G65"/>
    <mergeCell ref="B49:F49"/>
    <mergeCell ref="B50:F50"/>
    <mergeCell ref="B51:F51"/>
    <mergeCell ref="B52:F52"/>
    <mergeCell ref="A43:H43"/>
    <mergeCell ref="B45:F45"/>
    <mergeCell ref="B46:F46"/>
    <mergeCell ref="B47:F47"/>
    <mergeCell ref="B126:G126"/>
    <mergeCell ref="B127:G127"/>
    <mergeCell ref="A128:G128"/>
    <mergeCell ref="B129:G129"/>
    <mergeCell ref="A130:G130"/>
    <mergeCell ref="A132:H132"/>
    <mergeCell ref="A133:C133"/>
    <mergeCell ref="A134:C134"/>
    <mergeCell ref="B117:G117"/>
    <mergeCell ref="B118:F118"/>
    <mergeCell ref="A119:F119"/>
    <mergeCell ref="A120:F120"/>
    <mergeCell ref="A121:H121"/>
    <mergeCell ref="A122:H122"/>
    <mergeCell ref="B123:G123"/>
    <mergeCell ref="B124:G124"/>
    <mergeCell ref="B125:G125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4D3A2-5704-49D6-9292-434F03267D44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24"/>
      <c r="D5" s="324"/>
      <c r="E5" s="324"/>
      <c r="F5" s="324"/>
      <c r="G5" s="324"/>
      <c r="H5" s="325"/>
    </row>
    <row r="6" spans="1:8" x14ac:dyDescent="0.25">
      <c r="A6" s="828" t="s">
        <v>352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106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97</v>
      </c>
      <c r="B14" s="812"/>
      <c r="C14" s="812"/>
      <c r="D14" s="812"/>
      <c r="E14" s="805"/>
      <c r="F14" s="336" t="s">
        <v>21</v>
      </c>
      <c r="G14" s="813">
        <f>IDENTIFICAÇÃO!C350</f>
        <v>1</v>
      </c>
      <c r="H14" s="805"/>
    </row>
    <row r="15" spans="1:8" ht="77.2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37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37">
        <v>2</v>
      </c>
      <c r="B20" s="747" t="s">
        <v>26</v>
      </c>
      <c r="C20" s="739"/>
      <c r="D20" s="739"/>
      <c r="E20" s="739"/>
      <c r="F20" s="740"/>
      <c r="G20" s="804" t="s">
        <v>27</v>
      </c>
      <c r="H20" s="805"/>
    </row>
    <row r="21" spans="1:8" x14ac:dyDescent="0.25">
      <c r="A21" s="337">
        <v>3</v>
      </c>
      <c r="B21" s="747" t="s">
        <v>28</v>
      </c>
      <c r="C21" s="739"/>
      <c r="D21" s="739"/>
      <c r="E21" s="739"/>
      <c r="F21" s="740"/>
      <c r="G21" s="791">
        <f>IDENTIFICAÇÃO!B6</f>
        <v>1101.55</v>
      </c>
      <c r="H21" s="792"/>
    </row>
    <row r="22" spans="1:8" x14ac:dyDescent="0.25">
      <c r="A22" s="337">
        <v>4</v>
      </c>
      <c r="B22" s="326" t="s">
        <v>29</v>
      </c>
      <c r="C22" s="322"/>
      <c r="D22" s="322"/>
      <c r="E22" s="322"/>
      <c r="F22" s="323"/>
      <c r="G22" s="791" t="s">
        <v>30</v>
      </c>
      <c r="H22" s="792"/>
    </row>
    <row r="23" spans="1:8" x14ac:dyDescent="0.25">
      <c r="A23" s="337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38.2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18"/>
      <c r="H25" s="319"/>
    </row>
    <row r="26" spans="1:8" x14ac:dyDescent="0.25">
      <c r="A26" s="338"/>
      <c r="B26" s="324"/>
      <c r="C26" s="324"/>
      <c r="D26" s="324"/>
      <c r="E26" s="324"/>
      <c r="F26" s="339"/>
      <c r="G26" s="327"/>
      <c r="H26" s="328"/>
    </row>
    <row r="27" spans="1:8" x14ac:dyDescent="0.25">
      <c r="A27" s="330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1101.55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1101.55</v>
      </c>
    </row>
    <row r="35" spans="1:8" ht="18.7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29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29" t="s">
        <v>34</v>
      </c>
    </row>
    <row r="40" spans="1:8" ht="36" customHeight="1" x14ac:dyDescent="0.25">
      <c r="A40" s="340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91.79583333333332</v>
      </c>
    </row>
    <row r="41" spans="1:8" ht="39.75" customHeight="1" x14ac:dyDescent="0.25">
      <c r="A41" s="340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33.321887499999995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125.11772083333332</v>
      </c>
    </row>
    <row r="43" spans="1:8" ht="146.2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29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29" t="s">
        <v>34</v>
      </c>
    </row>
    <row r="46" spans="1:8" x14ac:dyDescent="0.25">
      <c r="A46" s="340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245.33354416666668</v>
      </c>
    </row>
    <row r="47" spans="1:8" x14ac:dyDescent="0.25">
      <c r="A47" s="340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30.666693020833335</v>
      </c>
    </row>
    <row r="48" spans="1:8" ht="30" x14ac:dyDescent="0.25">
      <c r="A48" s="340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 t="shared" si="0"/>
        <v>36.800031624999995</v>
      </c>
    </row>
    <row r="49" spans="1:8" x14ac:dyDescent="0.25">
      <c r="A49" s="340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18.400015812499998</v>
      </c>
    </row>
    <row r="50" spans="1:8" x14ac:dyDescent="0.25">
      <c r="A50" s="340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12.266677208333334</v>
      </c>
    </row>
    <row r="51" spans="1:8" x14ac:dyDescent="0.25">
      <c r="A51" s="336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7.3600063249999996</v>
      </c>
    </row>
    <row r="52" spans="1:8" x14ac:dyDescent="0.25">
      <c r="A52" s="340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2.4533354416666668</v>
      </c>
    </row>
    <row r="53" spans="1:8" x14ac:dyDescent="0.25">
      <c r="A53" s="340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98.133417666666674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451.4137212666667</v>
      </c>
    </row>
    <row r="55" spans="1:8" ht="87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20" t="s">
        <v>54</v>
      </c>
      <c r="B57" s="659" t="s">
        <v>55</v>
      </c>
      <c r="C57" s="660"/>
      <c r="D57" s="660"/>
      <c r="E57" s="660"/>
      <c r="F57" s="660"/>
      <c r="G57" s="661"/>
      <c r="H57" s="335" t="s">
        <v>34</v>
      </c>
    </row>
    <row r="58" spans="1:8" x14ac:dyDescent="0.25">
      <c r="A58" s="333" t="s">
        <v>7</v>
      </c>
      <c r="B58" s="744" t="s">
        <v>362</v>
      </c>
      <c r="C58" s="745"/>
      <c r="D58" s="745"/>
      <c r="E58" s="745"/>
      <c r="F58" s="745"/>
      <c r="G58" s="746"/>
      <c r="H58" s="345"/>
    </row>
    <row r="59" spans="1:8" x14ac:dyDescent="0.25">
      <c r="A59" s="33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IDENTIFICAÇÃO!D69</f>
        <v>290.24269999999996</v>
      </c>
    </row>
    <row r="60" spans="1:8" x14ac:dyDescent="0.25">
      <c r="A60" s="33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IDENTIFICAÇÃO!D85</f>
        <v>7</v>
      </c>
    </row>
    <row r="61" spans="1:8" x14ac:dyDescent="0.25">
      <c r="A61" s="33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IDENTIFICAÇÃO!D101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299.78269999999998</v>
      </c>
    </row>
    <row r="63" spans="1:8" ht="69.7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36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125.11772083333332</v>
      </c>
    </row>
    <row r="66" spans="1:8" ht="15" customHeight="1" x14ac:dyDescent="0.25">
      <c r="A66" s="336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451.4137212666667</v>
      </c>
    </row>
    <row r="67" spans="1:8" x14ac:dyDescent="0.25">
      <c r="A67" s="336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299.78269999999998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876.31414210000003</v>
      </c>
    </row>
    <row r="69" spans="1:8" x14ac:dyDescent="0.25">
      <c r="A69" s="334"/>
      <c r="B69" s="332"/>
      <c r="C69" s="332"/>
      <c r="D69" s="332"/>
      <c r="E69" s="332"/>
      <c r="F69" s="332"/>
      <c r="G69" s="332"/>
      <c r="H69" s="332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29">
        <v>3</v>
      </c>
      <c r="B71" s="33" t="s">
        <v>58</v>
      </c>
      <c r="C71" s="34"/>
      <c r="D71" s="34"/>
      <c r="E71" s="34"/>
      <c r="F71" s="34"/>
      <c r="G71" s="19" t="s">
        <v>47</v>
      </c>
      <c r="H71" s="336" t="s">
        <v>34</v>
      </c>
    </row>
    <row r="72" spans="1:8" ht="15" customHeight="1" x14ac:dyDescent="0.25">
      <c r="A72" s="340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5.0946687499999994</v>
      </c>
    </row>
    <row r="73" spans="1:8" ht="15" customHeight="1" x14ac:dyDescent="0.25">
      <c r="A73" s="340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0.40757349999999998</v>
      </c>
    </row>
    <row r="74" spans="1:8" ht="36" customHeight="1" x14ac:dyDescent="0.25">
      <c r="A74" s="340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21.370069999999998</v>
      </c>
    </row>
    <row r="75" spans="1:8" ht="44.25" customHeight="1" x14ac:dyDescent="0.25">
      <c r="A75" s="340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7.8641857600000007</v>
      </c>
    </row>
    <row r="76" spans="1:8" ht="54" customHeight="1" x14ac:dyDescent="0.25">
      <c r="A76" s="340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44.061999999999998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78.798498010000003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69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30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6" customHeight="1" x14ac:dyDescent="0.25">
      <c r="A83" s="340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160.3026095649825</v>
      </c>
    </row>
    <row r="84" spans="1:8" ht="42" customHeight="1" x14ac:dyDescent="0.25">
      <c r="A84" s="340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1">G84*(SUM($H$34,$H$42,$H$54,$H$60,$H$61,$H$77))</f>
        <v>28.792645023792996</v>
      </c>
    </row>
    <row r="85" spans="1:8" ht="35.25" customHeight="1" x14ac:dyDescent="0.25">
      <c r="A85" s="340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0.35328398802200001</v>
      </c>
    </row>
    <row r="86" spans="1:8" ht="51.75" customHeight="1" x14ac:dyDescent="0.25">
      <c r="A86" s="340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>G86*(SUM($H$34,$H$42,$H$54,$H$60,$H$61,$H$77))</f>
        <v>5.8291858023629999</v>
      </c>
    </row>
    <row r="87" spans="1:8" ht="40.5" customHeight="1" x14ac:dyDescent="0.25">
      <c r="A87" s="340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>G87*(SUM($H$34,$H$42,$H$54,$H$60,$H$61,$H$77))</f>
        <v>0.97153096706050002</v>
      </c>
    </row>
    <row r="88" spans="1:8" ht="15" customHeight="1" x14ac:dyDescent="0.25">
      <c r="A88" s="340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196.24925534622102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30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40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30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40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196.24925534622102</v>
      </c>
    </row>
    <row r="99" spans="1:8" x14ac:dyDescent="0.25">
      <c r="A99" s="340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196.24925534622102</v>
      </c>
    </row>
    <row r="101" spans="1:8" x14ac:dyDescent="0.25">
      <c r="A101" s="321"/>
      <c r="B101" s="331"/>
      <c r="C101" s="331"/>
      <c r="D101" s="331"/>
      <c r="E101" s="331"/>
      <c r="F101" s="331"/>
      <c r="G101" s="331"/>
      <c r="H101" s="331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29" t="s">
        <v>34</v>
      </c>
    </row>
    <row r="104" spans="1:8" x14ac:dyDescent="0.25">
      <c r="A104" s="340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IDENTIFICAÇÃO!B228</f>
        <v>60.42499999999999</v>
      </c>
    </row>
    <row r="105" spans="1:8" x14ac:dyDescent="0.25">
      <c r="A105" s="340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IDENTIFICAÇÃO!C228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62.419999999999987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29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69.459956863686642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161.92736677252176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49.003926664752314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225.7150561527985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IDENTIFICAÇÃO!B267</f>
        <v>0.05</v>
      </c>
      <c r="H118" s="50">
        <f>SUM($H$34,$H$68,$H$77,$H$100,$H$106,$H$110,$H$111)/(1-$G$119)*G118</f>
        <v>148.49674746894638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0.14250000000000002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0.24040000000000003</v>
      </c>
      <c r="H120" s="293">
        <f>SUM(H110,H111,H115,H114,H118)</f>
        <v>654.60305392270561</v>
      </c>
    </row>
    <row r="121" spans="1:8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41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1101.55</v>
      </c>
    </row>
    <row r="124" spans="1:8" x14ac:dyDescent="0.25">
      <c r="A124" s="341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876.31414210000003</v>
      </c>
    </row>
    <row r="125" spans="1:8" x14ac:dyDescent="0.25">
      <c r="A125" s="341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78.798498010000003</v>
      </c>
    </row>
    <row r="126" spans="1:8" x14ac:dyDescent="0.25">
      <c r="A126" s="341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196.24925534622102</v>
      </c>
    </row>
    <row r="127" spans="1:8" x14ac:dyDescent="0.25">
      <c r="A127" s="341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62.419999999999987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2315.3318954562214</v>
      </c>
    </row>
    <row r="129" spans="1:8" x14ac:dyDescent="0.25">
      <c r="A129" s="341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654.60305392270561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2969.9349493789268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5.5" customHeight="1" x14ac:dyDescent="0.25">
      <c r="A134" s="754" t="str">
        <f>A14</f>
        <v>RECEPCIONISTA SEM CERTIFICADO</v>
      </c>
      <c r="B134" s="755"/>
      <c r="C134" s="756"/>
      <c r="D134" s="49">
        <f>H130</f>
        <v>2969.9349493789268</v>
      </c>
      <c r="E134" s="60">
        <v>1</v>
      </c>
      <c r="F134" s="61">
        <f>E134*D134</f>
        <v>2969.9349493789268</v>
      </c>
      <c r="G134" s="350">
        <f>G14</f>
        <v>1</v>
      </c>
      <c r="H134" s="61">
        <f>G134*F134</f>
        <v>2969.9349493789268</v>
      </c>
    </row>
  </sheetData>
  <mergeCells count="140">
    <mergeCell ref="A6:H6"/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5:B5"/>
    <mergeCell ref="A7:H7"/>
    <mergeCell ref="B9:D9"/>
    <mergeCell ref="E9:H9"/>
    <mergeCell ref="B10:D10"/>
    <mergeCell ref="E10:H10"/>
    <mergeCell ref="B11:D11"/>
    <mergeCell ref="E11:H11"/>
    <mergeCell ref="A12:H12"/>
    <mergeCell ref="A14:E14"/>
    <mergeCell ref="G14:H14"/>
    <mergeCell ref="A18:H18"/>
    <mergeCell ref="B20:F20"/>
    <mergeCell ref="G22:H22"/>
    <mergeCell ref="B23:F23"/>
    <mergeCell ref="G23:H23"/>
    <mergeCell ref="A24:H24"/>
    <mergeCell ref="A13:E13"/>
    <mergeCell ref="G13:H13"/>
    <mergeCell ref="A15:H15"/>
    <mergeCell ref="A16:H16"/>
    <mergeCell ref="A17:H17"/>
    <mergeCell ref="B41:F41"/>
    <mergeCell ref="B27:G27"/>
    <mergeCell ref="B28:G28"/>
    <mergeCell ref="B29:G29"/>
    <mergeCell ref="B19:F19"/>
    <mergeCell ref="G19:H19"/>
    <mergeCell ref="G20:H20"/>
    <mergeCell ref="B21:F21"/>
    <mergeCell ref="G21:H21"/>
    <mergeCell ref="A36:H36"/>
    <mergeCell ref="B39:F39"/>
    <mergeCell ref="B40:F40"/>
    <mergeCell ref="B30:G30"/>
    <mergeCell ref="B31:G31"/>
    <mergeCell ref="A35:H35"/>
    <mergeCell ref="B32:G32"/>
    <mergeCell ref="B33:G33"/>
    <mergeCell ref="A34:G34"/>
    <mergeCell ref="A37:H37"/>
    <mergeCell ref="A38:H38"/>
    <mergeCell ref="A79:H79"/>
    <mergeCell ref="A63:H63"/>
    <mergeCell ref="A55:H55"/>
    <mergeCell ref="B57:G57"/>
    <mergeCell ref="B58:G58"/>
    <mergeCell ref="B59:G59"/>
    <mergeCell ref="B60:G60"/>
    <mergeCell ref="B66:G66"/>
    <mergeCell ref="B67:G67"/>
    <mergeCell ref="B75:F75"/>
    <mergeCell ref="B76:F76"/>
    <mergeCell ref="A68:G68"/>
    <mergeCell ref="A70:H70"/>
    <mergeCell ref="B72:F72"/>
    <mergeCell ref="B73:F73"/>
    <mergeCell ref="B74:F74"/>
    <mergeCell ref="A77:F77"/>
    <mergeCell ref="D78:H78"/>
    <mergeCell ref="A90:H90"/>
    <mergeCell ref="B92:F92"/>
    <mergeCell ref="A80:H80"/>
    <mergeCell ref="A81:H81"/>
    <mergeCell ref="B82:F82"/>
    <mergeCell ref="B83:F83"/>
    <mergeCell ref="B84:F84"/>
    <mergeCell ref="B85:F85"/>
    <mergeCell ref="B86:F86"/>
    <mergeCell ref="B87:F87"/>
    <mergeCell ref="B88:F88"/>
    <mergeCell ref="A89:F89"/>
    <mergeCell ref="A91:H91"/>
    <mergeCell ref="B114:F114"/>
    <mergeCell ref="B115:F115"/>
    <mergeCell ref="B116:G116"/>
    <mergeCell ref="B99:G99"/>
    <mergeCell ref="B93:F93"/>
    <mergeCell ref="B98:G98"/>
    <mergeCell ref="A94:G94"/>
    <mergeCell ref="A95:H95"/>
    <mergeCell ref="A96:H96"/>
    <mergeCell ref="B97:G97"/>
    <mergeCell ref="A100:G100"/>
    <mergeCell ref="A102:H102"/>
    <mergeCell ref="B103:G103"/>
    <mergeCell ref="B104:G104"/>
    <mergeCell ref="B111:F111"/>
    <mergeCell ref="B105:G105"/>
    <mergeCell ref="A106:G106"/>
    <mergeCell ref="A107:H107"/>
    <mergeCell ref="A108:H108"/>
    <mergeCell ref="B109:F109"/>
    <mergeCell ref="B110:F110"/>
    <mergeCell ref="B112:G112"/>
    <mergeCell ref="B113:G113"/>
    <mergeCell ref="A42:F42"/>
    <mergeCell ref="A44:H44"/>
    <mergeCell ref="B53:F53"/>
    <mergeCell ref="A54:F54"/>
    <mergeCell ref="A56:H56"/>
    <mergeCell ref="B61:G61"/>
    <mergeCell ref="A62:F62"/>
    <mergeCell ref="A64:H64"/>
    <mergeCell ref="B65:G65"/>
    <mergeCell ref="B49:F49"/>
    <mergeCell ref="B50:F50"/>
    <mergeCell ref="B51:F51"/>
    <mergeCell ref="B52:F52"/>
    <mergeCell ref="A43:H43"/>
    <mergeCell ref="B45:F45"/>
    <mergeCell ref="B46:F46"/>
    <mergeCell ref="B47:F47"/>
    <mergeCell ref="B126:G126"/>
    <mergeCell ref="B127:G127"/>
    <mergeCell ref="A128:G128"/>
    <mergeCell ref="B129:G129"/>
    <mergeCell ref="A130:G130"/>
    <mergeCell ref="A132:H132"/>
    <mergeCell ref="A133:C133"/>
    <mergeCell ref="A134:C134"/>
    <mergeCell ref="B117:G117"/>
    <mergeCell ref="B118:F118"/>
    <mergeCell ref="A119:F119"/>
    <mergeCell ref="A120:F120"/>
    <mergeCell ref="A121:H121"/>
    <mergeCell ref="A122:H122"/>
    <mergeCell ref="B123:G123"/>
    <mergeCell ref="B124:G124"/>
    <mergeCell ref="B125:G125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CB3D5-BF4C-4007-BA08-44110DCC4169}">
  <dimension ref="A1:H134"/>
  <sheetViews>
    <sheetView showGridLines="0" workbookViewId="0">
      <selection activeCell="K86" sqref="K86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24"/>
      <c r="D5" s="324"/>
      <c r="E5" s="324"/>
      <c r="F5" s="324"/>
      <c r="G5" s="324"/>
      <c r="H5" s="325"/>
    </row>
    <row r="6" spans="1:8" x14ac:dyDescent="0.25">
      <c r="A6" s="828" t="s">
        <v>353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107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97</v>
      </c>
      <c r="B14" s="812"/>
      <c r="C14" s="812"/>
      <c r="D14" s="812"/>
      <c r="E14" s="805"/>
      <c r="F14" s="336" t="s">
        <v>21</v>
      </c>
      <c r="G14" s="813">
        <f>IDENTIFICAÇÃO!C351</f>
        <v>1</v>
      </c>
      <c r="H14" s="805"/>
    </row>
    <row r="15" spans="1:8" ht="74.2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37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37">
        <v>2</v>
      </c>
      <c r="B20" s="747" t="s">
        <v>26</v>
      </c>
      <c r="C20" s="739"/>
      <c r="D20" s="739"/>
      <c r="E20" s="739"/>
      <c r="F20" s="740"/>
      <c r="G20" s="804" t="s">
        <v>27</v>
      </c>
      <c r="H20" s="805"/>
    </row>
    <row r="21" spans="1:8" x14ac:dyDescent="0.25">
      <c r="A21" s="337">
        <v>3</v>
      </c>
      <c r="B21" s="747" t="s">
        <v>28</v>
      </c>
      <c r="C21" s="739"/>
      <c r="D21" s="739"/>
      <c r="E21" s="739"/>
      <c r="F21" s="740"/>
      <c r="G21" s="791">
        <f>IDENTIFICAÇÃO!B6</f>
        <v>1101.55</v>
      </c>
      <c r="H21" s="792"/>
    </row>
    <row r="22" spans="1:8" x14ac:dyDescent="0.25">
      <c r="A22" s="337">
        <v>4</v>
      </c>
      <c r="B22" s="326" t="s">
        <v>29</v>
      </c>
      <c r="C22" s="322"/>
      <c r="D22" s="322"/>
      <c r="E22" s="322"/>
      <c r="F22" s="323"/>
      <c r="G22" s="791" t="s">
        <v>30</v>
      </c>
      <c r="H22" s="792"/>
    </row>
    <row r="23" spans="1:8" x14ac:dyDescent="0.25">
      <c r="A23" s="337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33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18"/>
      <c r="H25" s="319"/>
    </row>
    <row r="26" spans="1:8" x14ac:dyDescent="0.25">
      <c r="A26" s="338"/>
      <c r="B26" s="324"/>
      <c r="C26" s="324"/>
      <c r="D26" s="324"/>
      <c r="E26" s="324"/>
      <c r="F26" s="339"/>
      <c r="G26" s="327"/>
      <c r="H26" s="328"/>
    </row>
    <row r="27" spans="1:8" x14ac:dyDescent="0.25">
      <c r="A27" s="330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1101.55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1101.55</v>
      </c>
    </row>
    <row r="35" spans="1:8" ht="20.2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29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29" t="s">
        <v>34</v>
      </c>
    </row>
    <row r="40" spans="1:8" ht="33.75" customHeight="1" x14ac:dyDescent="0.25">
      <c r="A40" s="340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91.79583333333332</v>
      </c>
    </row>
    <row r="41" spans="1:8" ht="37.5" customHeight="1" x14ac:dyDescent="0.25">
      <c r="A41" s="340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33.321887499999995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125.11772083333332</v>
      </c>
    </row>
    <row r="43" spans="1:8" ht="141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29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29" t="s">
        <v>34</v>
      </c>
    </row>
    <row r="46" spans="1:8" x14ac:dyDescent="0.25">
      <c r="A46" s="340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245.33354416666668</v>
      </c>
    </row>
    <row r="47" spans="1:8" x14ac:dyDescent="0.25">
      <c r="A47" s="340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30.666693020833335</v>
      </c>
    </row>
    <row r="48" spans="1:8" ht="30" x14ac:dyDescent="0.25">
      <c r="A48" s="340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 t="shared" si="0"/>
        <v>36.800031624999995</v>
      </c>
    </row>
    <row r="49" spans="1:8" x14ac:dyDescent="0.25">
      <c r="A49" s="340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18.400015812499998</v>
      </c>
    </row>
    <row r="50" spans="1:8" x14ac:dyDescent="0.25">
      <c r="A50" s="340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12.266677208333334</v>
      </c>
    </row>
    <row r="51" spans="1:8" x14ac:dyDescent="0.25">
      <c r="A51" s="336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7.3600063249999996</v>
      </c>
    </row>
    <row r="52" spans="1:8" x14ac:dyDescent="0.25">
      <c r="A52" s="340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2.4533354416666668</v>
      </c>
    </row>
    <row r="53" spans="1:8" x14ac:dyDescent="0.25">
      <c r="A53" s="340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98.133417666666674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451.4137212666667</v>
      </c>
    </row>
    <row r="55" spans="1:8" ht="91.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20" t="s">
        <v>54</v>
      </c>
      <c r="B57" s="659" t="s">
        <v>55</v>
      </c>
      <c r="C57" s="660"/>
      <c r="D57" s="660"/>
      <c r="E57" s="660"/>
      <c r="F57" s="660"/>
      <c r="G57" s="661"/>
      <c r="H57" s="335" t="s">
        <v>34</v>
      </c>
    </row>
    <row r="58" spans="1:8" x14ac:dyDescent="0.25">
      <c r="A58" s="333" t="s">
        <v>7</v>
      </c>
      <c r="B58" s="744" t="s">
        <v>362</v>
      </c>
      <c r="C58" s="745"/>
      <c r="D58" s="745"/>
      <c r="E58" s="745"/>
      <c r="F58" s="745"/>
      <c r="G58" s="746"/>
      <c r="H58" s="345"/>
    </row>
    <row r="59" spans="1:8" x14ac:dyDescent="0.25">
      <c r="A59" s="33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IDENTIFICAÇÃO!D69</f>
        <v>290.24269999999996</v>
      </c>
    </row>
    <row r="60" spans="1:8" x14ac:dyDescent="0.25">
      <c r="A60" s="33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IDENTIFICAÇÃO!D85</f>
        <v>7</v>
      </c>
    </row>
    <row r="61" spans="1:8" x14ac:dyDescent="0.25">
      <c r="A61" s="33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IDENTIFICAÇÃO!D101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299.78269999999998</v>
      </c>
    </row>
    <row r="63" spans="1:8" ht="69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36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125.11772083333332</v>
      </c>
    </row>
    <row r="66" spans="1:8" ht="15" customHeight="1" x14ac:dyDescent="0.25">
      <c r="A66" s="336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451.4137212666667</v>
      </c>
    </row>
    <row r="67" spans="1:8" x14ac:dyDescent="0.25">
      <c r="A67" s="336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299.78269999999998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876.31414210000003</v>
      </c>
    </row>
    <row r="69" spans="1:8" x14ac:dyDescent="0.25">
      <c r="A69" s="334"/>
      <c r="B69" s="332"/>
      <c r="C69" s="332"/>
      <c r="D69" s="332"/>
      <c r="E69" s="332"/>
      <c r="F69" s="332"/>
      <c r="G69" s="332"/>
      <c r="H69" s="332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29">
        <v>3</v>
      </c>
      <c r="B71" s="33" t="s">
        <v>58</v>
      </c>
      <c r="C71" s="34"/>
      <c r="D71" s="34"/>
      <c r="E71" s="34"/>
      <c r="F71" s="34"/>
      <c r="G71" s="19" t="s">
        <v>47</v>
      </c>
      <c r="H71" s="336" t="s">
        <v>34</v>
      </c>
    </row>
    <row r="72" spans="1:8" ht="15" customHeight="1" x14ac:dyDescent="0.25">
      <c r="A72" s="340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5.0946687499999994</v>
      </c>
    </row>
    <row r="73" spans="1:8" ht="15" customHeight="1" x14ac:dyDescent="0.25">
      <c r="A73" s="340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0.40757349999999998</v>
      </c>
    </row>
    <row r="74" spans="1:8" ht="36" customHeight="1" x14ac:dyDescent="0.25">
      <c r="A74" s="340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21.370069999999998</v>
      </c>
    </row>
    <row r="75" spans="1:8" ht="33" customHeight="1" x14ac:dyDescent="0.25">
      <c r="A75" s="340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7.8641857600000007</v>
      </c>
    </row>
    <row r="76" spans="1:8" ht="48" customHeight="1" x14ac:dyDescent="0.25">
      <c r="A76" s="340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44.061999999999998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78.798498010000003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63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30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3" customHeight="1" x14ac:dyDescent="0.25">
      <c r="A83" s="340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160.3026095649825</v>
      </c>
    </row>
    <row r="84" spans="1:8" ht="34.5" customHeight="1" x14ac:dyDescent="0.25">
      <c r="A84" s="340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1">G84*(SUM($H$34,$H$42,$H$54,$H$60,$H$61,$H$77))</f>
        <v>28.792645023792996</v>
      </c>
    </row>
    <row r="85" spans="1:8" ht="38.25" customHeight="1" x14ac:dyDescent="0.25">
      <c r="A85" s="340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0.35328398802200001</v>
      </c>
    </row>
    <row r="86" spans="1:8" ht="47.25" customHeight="1" x14ac:dyDescent="0.25">
      <c r="A86" s="340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>G86*(SUM($H$34,$H$42,$H$54,$H$60,$H$61,$H$77))</f>
        <v>5.8291858023629999</v>
      </c>
    </row>
    <row r="87" spans="1:8" ht="36" customHeight="1" x14ac:dyDescent="0.25">
      <c r="A87" s="340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>G87*(SUM($H$34,$H$42,$H$54,$H$60,$H$61,$H$77))</f>
        <v>0.97153096706050002</v>
      </c>
    </row>
    <row r="88" spans="1:8" ht="15" customHeight="1" x14ac:dyDescent="0.25">
      <c r="A88" s="340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196.24925534622102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30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40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30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40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196.24925534622102</v>
      </c>
    </row>
    <row r="99" spans="1:8" x14ac:dyDescent="0.25">
      <c r="A99" s="340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196.24925534622102</v>
      </c>
    </row>
    <row r="101" spans="1:8" x14ac:dyDescent="0.25">
      <c r="A101" s="321"/>
      <c r="B101" s="331"/>
      <c r="C101" s="331"/>
      <c r="D101" s="331"/>
      <c r="E101" s="331"/>
      <c r="F101" s="331"/>
      <c r="G101" s="331"/>
      <c r="H101" s="331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29" t="s">
        <v>34</v>
      </c>
    </row>
    <row r="104" spans="1:8" x14ac:dyDescent="0.25">
      <c r="A104" s="340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IDENTIFICAÇÃO!B228</f>
        <v>60.42499999999999</v>
      </c>
    </row>
    <row r="105" spans="1:8" x14ac:dyDescent="0.25">
      <c r="A105" s="340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IDENTIFICAÇÃO!C228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62.419999999999987</v>
      </c>
    </row>
    <row r="107" spans="1:8" ht="25.5" customHeight="1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29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69.459956863686642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161.92736677252176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47.887028051310658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220.57055344846117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IDENTIFICAÇÃO!B268</f>
        <v>0.03</v>
      </c>
      <c r="H118" s="50">
        <f>SUM($H$34,$H$68,$H$77,$H$100,$H$106,$H$110,$H$111)/(1-$G$119)*G118</f>
        <v>87.067323729655726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0.1225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0.22040000000000001</v>
      </c>
      <c r="H120" s="293">
        <f>SUM(H110,H111,H115,H114,H118)</f>
        <v>586.91222886563594</v>
      </c>
    </row>
    <row r="121" spans="1:8" ht="56.25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41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1101.55</v>
      </c>
    </row>
    <row r="124" spans="1:8" x14ac:dyDescent="0.25">
      <c r="A124" s="341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876.31414210000003</v>
      </c>
    </row>
    <row r="125" spans="1:8" x14ac:dyDescent="0.25">
      <c r="A125" s="341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78.798498010000003</v>
      </c>
    </row>
    <row r="126" spans="1:8" x14ac:dyDescent="0.25">
      <c r="A126" s="341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196.24925534622102</v>
      </c>
    </row>
    <row r="127" spans="1:8" x14ac:dyDescent="0.25">
      <c r="A127" s="341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62.419999999999987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2315.3318954562214</v>
      </c>
    </row>
    <row r="129" spans="1:8" x14ac:dyDescent="0.25">
      <c r="A129" s="341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586.91222886563594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2902.2441243218573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1" customHeight="1" x14ac:dyDescent="0.25">
      <c r="A134" s="754" t="str">
        <f>A14</f>
        <v>RECEPCIONISTA SEM CERTIFICADO</v>
      </c>
      <c r="B134" s="755"/>
      <c r="C134" s="756"/>
      <c r="D134" s="49">
        <f>H130</f>
        <v>2902.2441243218573</v>
      </c>
      <c r="E134" s="60">
        <v>1</v>
      </c>
      <c r="F134" s="61">
        <f>E134*D134</f>
        <v>2902.2441243218573</v>
      </c>
      <c r="G134" s="350">
        <f>G14</f>
        <v>1</v>
      </c>
      <c r="H134" s="61">
        <f>G134*F134</f>
        <v>2902.2441243218573</v>
      </c>
    </row>
  </sheetData>
  <mergeCells count="140">
    <mergeCell ref="A6:H6"/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5:B5"/>
    <mergeCell ref="A7:H7"/>
    <mergeCell ref="B9:D9"/>
    <mergeCell ref="E9:H9"/>
    <mergeCell ref="B10:D10"/>
    <mergeCell ref="E10:H10"/>
    <mergeCell ref="B11:D11"/>
    <mergeCell ref="E11:H11"/>
    <mergeCell ref="A12:H12"/>
    <mergeCell ref="A14:E14"/>
    <mergeCell ref="G14:H14"/>
    <mergeCell ref="A18:H18"/>
    <mergeCell ref="B20:F20"/>
    <mergeCell ref="G22:H22"/>
    <mergeCell ref="B23:F23"/>
    <mergeCell ref="G23:H23"/>
    <mergeCell ref="A24:H24"/>
    <mergeCell ref="A13:E13"/>
    <mergeCell ref="G13:H13"/>
    <mergeCell ref="A15:H15"/>
    <mergeCell ref="A16:H16"/>
    <mergeCell ref="A17:H17"/>
    <mergeCell ref="B41:F41"/>
    <mergeCell ref="B27:G27"/>
    <mergeCell ref="B28:G28"/>
    <mergeCell ref="B29:G29"/>
    <mergeCell ref="B19:F19"/>
    <mergeCell ref="G19:H19"/>
    <mergeCell ref="G20:H20"/>
    <mergeCell ref="B21:F21"/>
    <mergeCell ref="G21:H21"/>
    <mergeCell ref="A36:H36"/>
    <mergeCell ref="B39:F39"/>
    <mergeCell ref="B40:F40"/>
    <mergeCell ref="B30:G30"/>
    <mergeCell ref="B31:G31"/>
    <mergeCell ref="A35:H35"/>
    <mergeCell ref="B32:G32"/>
    <mergeCell ref="B33:G33"/>
    <mergeCell ref="A34:G34"/>
    <mergeCell ref="A37:H37"/>
    <mergeCell ref="A38:H38"/>
    <mergeCell ref="A79:H79"/>
    <mergeCell ref="A63:H63"/>
    <mergeCell ref="A55:H55"/>
    <mergeCell ref="B57:G57"/>
    <mergeCell ref="B58:G58"/>
    <mergeCell ref="B59:G59"/>
    <mergeCell ref="B60:G60"/>
    <mergeCell ref="B66:G66"/>
    <mergeCell ref="B67:G67"/>
    <mergeCell ref="B75:F75"/>
    <mergeCell ref="B76:F76"/>
    <mergeCell ref="A68:G68"/>
    <mergeCell ref="A70:H70"/>
    <mergeCell ref="B72:F72"/>
    <mergeCell ref="B73:F73"/>
    <mergeCell ref="B74:F74"/>
    <mergeCell ref="A77:F77"/>
    <mergeCell ref="D78:H78"/>
    <mergeCell ref="A90:H90"/>
    <mergeCell ref="B92:F92"/>
    <mergeCell ref="A80:H80"/>
    <mergeCell ref="A81:H81"/>
    <mergeCell ref="B82:F82"/>
    <mergeCell ref="B83:F83"/>
    <mergeCell ref="B84:F84"/>
    <mergeCell ref="B85:F85"/>
    <mergeCell ref="B86:F86"/>
    <mergeCell ref="B87:F87"/>
    <mergeCell ref="B88:F88"/>
    <mergeCell ref="A89:F89"/>
    <mergeCell ref="A91:H91"/>
    <mergeCell ref="B114:F114"/>
    <mergeCell ref="B115:F115"/>
    <mergeCell ref="B116:G116"/>
    <mergeCell ref="B99:G99"/>
    <mergeCell ref="B93:F93"/>
    <mergeCell ref="B98:G98"/>
    <mergeCell ref="A94:G94"/>
    <mergeCell ref="A95:H95"/>
    <mergeCell ref="A96:H96"/>
    <mergeCell ref="B97:G97"/>
    <mergeCell ref="A100:G100"/>
    <mergeCell ref="A102:H102"/>
    <mergeCell ref="B103:G103"/>
    <mergeCell ref="B104:G104"/>
    <mergeCell ref="B111:F111"/>
    <mergeCell ref="B105:G105"/>
    <mergeCell ref="A106:G106"/>
    <mergeCell ref="A107:H107"/>
    <mergeCell ref="A108:H108"/>
    <mergeCell ref="B109:F109"/>
    <mergeCell ref="B110:F110"/>
    <mergeCell ref="B112:G112"/>
    <mergeCell ref="B113:G113"/>
    <mergeCell ref="A42:F42"/>
    <mergeCell ref="A44:H44"/>
    <mergeCell ref="B53:F53"/>
    <mergeCell ref="A54:F54"/>
    <mergeCell ref="A56:H56"/>
    <mergeCell ref="B61:G61"/>
    <mergeCell ref="A62:F62"/>
    <mergeCell ref="A64:H64"/>
    <mergeCell ref="B65:G65"/>
    <mergeCell ref="B49:F49"/>
    <mergeCell ref="B50:F50"/>
    <mergeCell ref="B51:F51"/>
    <mergeCell ref="B52:F52"/>
    <mergeCell ref="A43:H43"/>
    <mergeCell ref="B45:F45"/>
    <mergeCell ref="B46:F46"/>
    <mergeCell ref="B47:F47"/>
    <mergeCell ref="B126:G126"/>
    <mergeCell ref="B127:G127"/>
    <mergeCell ref="A128:G128"/>
    <mergeCell ref="B129:G129"/>
    <mergeCell ref="A130:G130"/>
    <mergeCell ref="A132:H132"/>
    <mergeCell ref="A133:C133"/>
    <mergeCell ref="A134:C134"/>
    <mergeCell ref="B117:G117"/>
    <mergeCell ref="B118:F118"/>
    <mergeCell ref="A119:F119"/>
    <mergeCell ref="A120:F120"/>
    <mergeCell ref="A121:H121"/>
    <mergeCell ref="A122:H122"/>
    <mergeCell ref="B123:G123"/>
    <mergeCell ref="B124:G124"/>
    <mergeCell ref="B125:G125"/>
  </mergeCells>
  <pageMargins left="0.511811024" right="0.511811024" top="0.78740157499999996" bottom="0.78740157499999996" header="0.31496062000000002" footer="0.31496062000000002"/>
  <ignoredErrors>
    <ignoredError sqref="G134" formula="1"/>
    <ignoredError sqref="H124 H128 H134 F134 D134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5A64F-16A9-4277-86A3-16F1A3B3ACDB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24"/>
      <c r="D5" s="324"/>
      <c r="E5" s="324"/>
      <c r="F5" s="324"/>
      <c r="G5" s="324"/>
      <c r="H5" s="325"/>
    </row>
    <row r="6" spans="1:8" x14ac:dyDescent="0.25">
      <c r="A6" s="828" t="s">
        <v>354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108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97</v>
      </c>
      <c r="B14" s="812"/>
      <c r="C14" s="812"/>
      <c r="D14" s="812"/>
      <c r="E14" s="805"/>
      <c r="F14" s="336" t="s">
        <v>21</v>
      </c>
      <c r="G14" s="813">
        <f>IDENTIFICAÇÃO!C352</f>
        <v>1</v>
      </c>
      <c r="H14" s="805"/>
    </row>
    <row r="15" spans="1:8" ht="80.2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37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37">
        <v>2</v>
      </c>
      <c r="B20" s="747" t="s">
        <v>26</v>
      </c>
      <c r="C20" s="739"/>
      <c r="D20" s="739"/>
      <c r="E20" s="739"/>
      <c r="F20" s="740"/>
      <c r="G20" s="804" t="s">
        <v>27</v>
      </c>
      <c r="H20" s="805"/>
    </row>
    <row r="21" spans="1:8" x14ac:dyDescent="0.25">
      <c r="A21" s="337">
        <v>3</v>
      </c>
      <c r="B21" s="747" t="s">
        <v>28</v>
      </c>
      <c r="C21" s="739"/>
      <c r="D21" s="739"/>
      <c r="E21" s="739"/>
      <c r="F21" s="740"/>
      <c r="G21" s="791">
        <f>IDENTIFICAÇÃO!B6</f>
        <v>1101.55</v>
      </c>
      <c r="H21" s="792"/>
    </row>
    <row r="22" spans="1:8" x14ac:dyDescent="0.25">
      <c r="A22" s="337">
        <v>4</v>
      </c>
      <c r="B22" s="326" t="s">
        <v>29</v>
      </c>
      <c r="C22" s="322"/>
      <c r="D22" s="322"/>
      <c r="E22" s="322"/>
      <c r="F22" s="323"/>
      <c r="G22" s="791" t="s">
        <v>30</v>
      </c>
      <c r="H22" s="792"/>
    </row>
    <row r="23" spans="1:8" x14ac:dyDescent="0.25">
      <c r="A23" s="337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39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18"/>
      <c r="H25" s="319"/>
    </row>
    <row r="26" spans="1:8" x14ac:dyDescent="0.25">
      <c r="A26" s="338"/>
      <c r="B26" s="324"/>
      <c r="C26" s="324"/>
      <c r="D26" s="324"/>
      <c r="E26" s="324"/>
      <c r="F26" s="339"/>
      <c r="G26" s="327"/>
      <c r="H26" s="328"/>
    </row>
    <row r="27" spans="1:8" x14ac:dyDescent="0.25">
      <c r="A27" s="330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1101.55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1101.55</v>
      </c>
    </row>
    <row r="35" spans="1:8" ht="21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29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29" t="s">
        <v>34</v>
      </c>
    </row>
    <row r="40" spans="1:8" ht="41.25" customHeight="1" x14ac:dyDescent="0.25">
      <c r="A40" s="340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91.79583333333332</v>
      </c>
    </row>
    <row r="41" spans="1:8" ht="39" customHeight="1" x14ac:dyDescent="0.25">
      <c r="A41" s="340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33.321887499999995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125.11772083333332</v>
      </c>
    </row>
    <row r="43" spans="1:8" ht="141.7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29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29" t="s">
        <v>34</v>
      </c>
    </row>
    <row r="46" spans="1:8" x14ac:dyDescent="0.25">
      <c r="A46" s="340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245.33354416666668</v>
      </c>
    </row>
    <row r="47" spans="1:8" x14ac:dyDescent="0.25">
      <c r="A47" s="340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30.666693020833335</v>
      </c>
    </row>
    <row r="48" spans="1:8" ht="30" x14ac:dyDescent="0.25">
      <c r="A48" s="340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 t="shared" si="0"/>
        <v>36.800031624999995</v>
      </c>
    </row>
    <row r="49" spans="1:8" x14ac:dyDescent="0.25">
      <c r="A49" s="340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18.400015812499998</v>
      </c>
    </row>
    <row r="50" spans="1:8" x14ac:dyDescent="0.25">
      <c r="A50" s="340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12.266677208333334</v>
      </c>
    </row>
    <row r="51" spans="1:8" x14ac:dyDescent="0.25">
      <c r="A51" s="336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7.3600063249999996</v>
      </c>
    </row>
    <row r="52" spans="1:8" x14ac:dyDescent="0.25">
      <c r="A52" s="340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2.4533354416666668</v>
      </c>
    </row>
    <row r="53" spans="1:8" x14ac:dyDescent="0.25">
      <c r="A53" s="340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98.133417666666674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451.4137212666667</v>
      </c>
    </row>
    <row r="55" spans="1:8" ht="85.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20" t="s">
        <v>54</v>
      </c>
      <c r="B57" s="659" t="s">
        <v>55</v>
      </c>
      <c r="C57" s="660"/>
      <c r="D57" s="660"/>
      <c r="E57" s="660"/>
      <c r="F57" s="660"/>
      <c r="G57" s="661"/>
      <c r="H57" s="335" t="s">
        <v>34</v>
      </c>
    </row>
    <row r="58" spans="1:8" x14ac:dyDescent="0.25">
      <c r="A58" s="333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(IDENTIFICAÇÃO!B31*22*2)-(H28*6%)</f>
        <v>98.907000000000011</v>
      </c>
    </row>
    <row r="59" spans="1:8" x14ac:dyDescent="0.25">
      <c r="A59" s="33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IDENTIFICAÇÃO!D69</f>
        <v>290.24269999999996</v>
      </c>
    </row>
    <row r="60" spans="1:8" x14ac:dyDescent="0.25">
      <c r="A60" s="33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IDENTIFICAÇÃO!D85</f>
        <v>7</v>
      </c>
    </row>
    <row r="61" spans="1:8" x14ac:dyDescent="0.25">
      <c r="A61" s="33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IDENTIFICAÇÃO!D101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398.68969999999996</v>
      </c>
    </row>
    <row r="63" spans="1:8" ht="64.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36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125.11772083333332</v>
      </c>
    </row>
    <row r="66" spans="1:8" ht="15" customHeight="1" x14ac:dyDescent="0.25">
      <c r="A66" s="336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451.4137212666667</v>
      </c>
    </row>
    <row r="67" spans="1:8" x14ac:dyDescent="0.25">
      <c r="A67" s="336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398.68969999999996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975.22114209999995</v>
      </c>
    </row>
    <row r="69" spans="1:8" x14ac:dyDescent="0.25">
      <c r="A69" s="334"/>
      <c r="B69" s="332"/>
      <c r="C69" s="332"/>
      <c r="D69" s="332"/>
      <c r="E69" s="332"/>
      <c r="F69" s="332"/>
      <c r="G69" s="332"/>
      <c r="H69" s="332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29">
        <v>3</v>
      </c>
      <c r="B71" s="33" t="s">
        <v>58</v>
      </c>
      <c r="C71" s="34"/>
      <c r="D71" s="34"/>
      <c r="E71" s="34"/>
      <c r="F71" s="34"/>
      <c r="G71" s="19" t="s">
        <v>47</v>
      </c>
      <c r="H71" s="336" t="s">
        <v>34</v>
      </c>
    </row>
    <row r="72" spans="1:8" ht="15" customHeight="1" x14ac:dyDescent="0.25">
      <c r="A72" s="340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5.0946687499999994</v>
      </c>
    </row>
    <row r="73" spans="1:8" ht="15" customHeight="1" x14ac:dyDescent="0.25">
      <c r="A73" s="340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0.40757349999999998</v>
      </c>
    </row>
    <row r="74" spans="1:8" ht="36.75" customHeight="1" x14ac:dyDescent="0.25">
      <c r="A74" s="340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21.370069999999998</v>
      </c>
    </row>
    <row r="75" spans="1:8" ht="36.75" customHeight="1" x14ac:dyDescent="0.25">
      <c r="A75" s="340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7.8641857600000007</v>
      </c>
    </row>
    <row r="76" spans="1:8" ht="57" customHeight="1" x14ac:dyDescent="0.25">
      <c r="A76" s="340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44.061999999999998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78.798498010000003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68.2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30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9" customHeight="1" x14ac:dyDescent="0.25">
      <c r="A83" s="340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160.3026095649825</v>
      </c>
    </row>
    <row r="84" spans="1:8" ht="39.75" customHeight="1" x14ac:dyDescent="0.25">
      <c r="A84" s="340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1">G84*(SUM($H$34,$H$42,$H$54,$H$60,$H$61,$H$77))</f>
        <v>28.792645023792996</v>
      </c>
    </row>
    <row r="85" spans="1:8" ht="42" customHeight="1" x14ac:dyDescent="0.25">
      <c r="A85" s="340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0.35328398802200001</v>
      </c>
    </row>
    <row r="86" spans="1:8" ht="53.25" customHeight="1" x14ac:dyDescent="0.25">
      <c r="A86" s="340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>G86*(SUM($H$34,$H$42,$H$54,$H$60,$H$61,$H$77))</f>
        <v>5.8291858023629999</v>
      </c>
    </row>
    <row r="87" spans="1:8" ht="45" customHeight="1" x14ac:dyDescent="0.25">
      <c r="A87" s="340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>G87*(SUM($H$34,$H$42,$H$54,$H$60,$H$61,$H$77))</f>
        <v>0.97153096706050002</v>
      </c>
    </row>
    <row r="88" spans="1:8" ht="15" customHeight="1" x14ac:dyDescent="0.25">
      <c r="A88" s="340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196.24925534622102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30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40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30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40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196.24925534622102</v>
      </c>
    </row>
    <row r="99" spans="1:8" x14ac:dyDescent="0.25">
      <c r="A99" s="340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196.24925534622102</v>
      </c>
    </row>
    <row r="101" spans="1:8" x14ac:dyDescent="0.25">
      <c r="A101" s="321"/>
      <c r="B101" s="331"/>
      <c r="C101" s="331"/>
      <c r="D101" s="331"/>
      <c r="E101" s="331"/>
      <c r="F101" s="331"/>
      <c r="G101" s="331"/>
      <c r="H101" s="331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29" t="s">
        <v>34</v>
      </c>
    </row>
    <row r="104" spans="1:8" x14ac:dyDescent="0.25">
      <c r="A104" s="340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IDENTIFICAÇÃO!B228</f>
        <v>60.42499999999999</v>
      </c>
    </row>
    <row r="105" spans="1:8" x14ac:dyDescent="0.25">
      <c r="A105" s="340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IDENTIFICAÇÃO!C228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62.419999999999987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29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72.427166863686637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168.84462563152175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49.932679602505516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229.99294847214659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IDENTIFICAÇÃO!B269</f>
        <v>0.03</v>
      </c>
      <c r="H118" s="50">
        <f>SUM($H$34,$H$68,$H$77,$H$100,$H$106,$H$110,$H$111)/(1-$G$119)*G118</f>
        <v>90.786690186373662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0.1225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0.22040000000000001</v>
      </c>
      <c r="H120" s="293">
        <f>SUM(H110,H111,H115,H114,H118)</f>
        <v>611.98411075623414</v>
      </c>
    </row>
    <row r="121" spans="1:8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41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1101.55</v>
      </c>
    </row>
    <row r="124" spans="1:8" x14ac:dyDescent="0.25">
      <c r="A124" s="341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975.22114209999995</v>
      </c>
    </row>
    <row r="125" spans="1:8" x14ac:dyDescent="0.25">
      <c r="A125" s="341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78.798498010000003</v>
      </c>
    </row>
    <row r="126" spans="1:8" x14ac:dyDescent="0.25">
      <c r="A126" s="341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196.24925534622102</v>
      </c>
    </row>
    <row r="127" spans="1:8" x14ac:dyDescent="0.25">
      <c r="A127" s="341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62.419999999999987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2414.2388954562211</v>
      </c>
    </row>
    <row r="129" spans="1:8" x14ac:dyDescent="0.25">
      <c r="A129" s="341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611.98411075623414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3026.2230062124554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6.25" customHeight="1" x14ac:dyDescent="0.25">
      <c r="A134" s="754" t="str">
        <f>A14</f>
        <v>RECEPCIONISTA SEM CERTIFICADO</v>
      </c>
      <c r="B134" s="755"/>
      <c r="C134" s="756"/>
      <c r="D134" s="49">
        <f>H130</f>
        <v>3026.2230062124554</v>
      </c>
      <c r="E134" s="60">
        <v>1</v>
      </c>
      <c r="F134" s="61">
        <f>E134*D134</f>
        <v>3026.2230062124554</v>
      </c>
      <c r="G134" s="350">
        <f>G14</f>
        <v>1</v>
      </c>
      <c r="H134" s="61">
        <f>G134*F134</f>
        <v>3026.2230062124554</v>
      </c>
    </row>
  </sheetData>
  <mergeCells count="140">
    <mergeCell ref="A6:H6"/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5:B5"/>
    <mergeCell ref="A7:H7"/>
    <mergeCell ref="B9:D9"/>
    <mergeCell ref="E9:H9"/>
    <mergeCell ref="B10:D10"/>
    <mergeCell ref="E10:H10"/>
    <mergeCell ref="B11:D11"/>
    <mergeCell ref="E11:H11"/>
    <mergeCell ref="A12:H12"/>
    <mergeCell ref="A14:E14"/>
    <mergeCell ref="G14:H14"/>
    <mergeCell ref="A18:H18"/>
    <mergeCell ref="B20:F20"/>
    <mergeCell ref="G22:H22"/>
    <mergeCell ref="B23:F23"/>
    <mergeCell ref="G23:H23"/>
    <mergeCell ref="A24:H24"/>
    <mergeCell ref="A13:E13"/>
    <mergeCell ref="G13:H13"/>
    <mergeCell ref="A15:H15"/>
    <mergeCell ref="A16:H16"/>
    <mergeCell ref="A17:H17"/>
    <mergeCell ref="B41:F41"/>
    <mergeCell ref="B27:G27"/>
    <mergeCell ref="B28:G28"/>
    <mergeCell ref="B29:G29"/>
    <mergeCell ref="B19:F19"/>
    <mergeCell ref="G19:H19"/>
    <mergeCell ref="G20:H20"/>
    <mergeCell ref="B21:F21"/>
    <mergeCell ref="G21:H21"/>
    <mergeCell ref="A36:H36"/>
    <mergeCell ref="B39:F39"/>
    <mergeCell ref="B40:F40"/>
    <mergeCell ref="B30:G30"/>
    <mergeCell ref="B31:G31"/>
    <mergeCell ref="A35:H35"/>
    <mergeCell ref="B32:G32"/>
    <mergeCell ref="B33:G33"/>
    <mergeCell ref="A34:G34"/>
    <mergeCell ref="A37:H37"/>
    <mergeCell ref="A38:H38"/>
    <mergeCell ref="A79:H79"/>
    <mergeCell ref="A63:H63"/>
    <mergeCell ref="A55:H55"/>
    <mergeCell ref="B57:G57"/>
    <mergeCell ref="B58:G58"/>
    <mergeCell ref="B59:G59"/>
    <mergeCell ref="B60:G60"/>
    <mergeCell ref="B66:G66"/>
    <mergeCell ref="B67:G67"/>
    <mergeCell ref="B75:F75"/>
    <mergeCell ref="B76:F76"/>
    <mergeCell ref="A68:G68"/>
    <mergeCell ref="A70:H70"/>
    <mergeCell ref="B72:F72"/>
    <mergeCell ref="B73:F73"/>
    <mergeCell ref="B74:F74"/>
    <mergeCell ref="A77:F77"/>
    <mergeCell ref="D78:H78"/>
    <mergeCell ref="A90:H90"/>
    <mergeCell ref="B92:F92"/>
    <mergeCell ref="A80:H80"/>
    <mergeCell ref="A81:H81"/>
    <mergeCell ref="B82:F82"/>
    <mergeCell ref="B83:F83"/>
    <mergeCell ref="B84:F84"/>
    <mergeCell ref="B85:F85"/>
    <mergeCell ref="B86:F86"/>
    <mergeCell ref="B87:F87"/>
    <mergeCell ref="B88:F88"/>
    <mergeCell ref="A89:F89"/>
    <mergeCell ref="A91:H91"/>
    <mergeCell ref="B114:F114"/>
    <mergeCell ref="B115:F115"/>
    <mergeCell ref="B116:G116"/>
    <mergeCell ref="B99:G99"/>
    <mergeCell ref="B93:F93"/>
    <mergeCell ref="B98:G98"/>
    <mergeCell ref="A94:G94"/>
    <mergeCell ref="A95:H95"/>
    <mergeCell ref="A96:H96"/>
    <mergeCell ref="B97:G97"/>
    <mergeCell ref="A100:G100"/>
    <mergeCell ref="A102:H102"/>
    <mergeCell ref="B103:G103"/>
    <mergeCell ref="B104:G104"/>
    <mergeCell ref="B111:F111"/>
    <mergeCell ref="B105:G105"/>
    <mergeCell ref="A106:G106"/>
    <mergeCell ref="A107:H107"/>
    <mergeCell ref="A108:H108"/>
    <mergeCell ref="B109:F109"/>
    <mergeCell ref="B110:F110"/>
    <mergeCell ref="B112:G112"/>
    <mergeCell ref="B113:G113"/>
    <mergeCell ref="A42:F42"/>
    <mergeCell ref="A44:H44"/>
    <mergeCell ref="B53:F53"/>
    <mergeCell ref="A54:F54"/>
    <mergeCell ref="A56:H56"/>
    <mergeCell ref="B61:G61"/>
    <mergeCell ref="A62:F62"/>
    <mergeCell ref="A64:H64"/>
    <mergeCell ref="B65:G65"/>
    <mergeCell ref="B49:F49"/>
    <mergeCell ref="B50:F50"/>
    <mergeCell ref="B51:F51"/>
    <mergeCell ref="B52:F52"/>
    <mergeCell ref="A43:H43"/>
    <mergeCell ref="B45:F45"/>
    <mergeCell ref="B46:F46"/>
    <mergeCell ref="B47:F47"/>
    <mergeCell ref="B126:G126"/>
    <mergeCell ref="B127:G127"/>
    <mergeCell ref="A128:G128"/>
    <mergeCell ref="B129:G129"/>
    <mergeCell ref="A130:G130"/>
    <mergeCell ref="A132:H132"/>
    <mergeCell ref="A133:C133"/>
    <mergeCell ref="A134:C134"/>
    <mergeCell ref="B117:G117"/>
    <mergeCell ref="B118:F118"/>
    <mergeCell ref="A119:F119"/>
    <mergeCell ref="A120:F120"/>
    <mergeCell ref="A121:H121"/>
    <mergeCell ref="A122:H122"/>
    <mergeCell ref="B123:G123"/>
    <mergeCell ref="B124:G124"/>
    <mergeCell ref="B125:G125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AEDE8-F58C-4683-9C5B-8DE197E31101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24"/>
      <c r="D5" s="324"/>
      <c r="E5" s="324"/>
      <c r="F5" s="324"/>
      <c r="G5" s="324"/>
      <c r="H5" s="325"/>
    </row>
    <row r="6" spans="1:8" x14ac:dyDescent="0.25">
      <c r="A6" s="828" t="s">
        <v>310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11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109</v>
      </c>
      <c r="B14" s="812"/>
      <c r="C14" s="812"/>
      <c r="D14" s="812"/>
      <c r="E14" s="805"/>
      <c r="F14" s="336" t="s">
        <v>21</v>
      </c>
      <c r="G14" s="813">
        <f>IDENTIFICAÇÃO!C353</f>
        <v>6</v>
      </c>
      <c r="H14" s="805"/>
    </row>
    <row r="15" spans="1:8" ht="88.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37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37">
        <v>2</v>
      </c>
      <c r="B20" s="747" t="s">
        <v>26</v>
      </c>
      <c r="C20" s="739"/>
      <c r="D20" s="739"/>
      <c r="E20" s="739"/>
      <c r="F20" s="740"/>
      <c r="G20" s="804" t="s">
        <v>111</v>
      </c>
      <c r="H20" s="805"/>
    </row>
    <row r="21" spans="1:8" x14ac:dyDescent="0.25">
      <c r="A21" s="337">
        <v>3</v>
      </c>
      <c r="B21" s="747" t="s">
        <v>28</v>
      </c>
      <c r="C21" s="739"/>
      <c r="D21" s="739"/>
      <c r="E21" s="739"/>
      <c r="F21" s="740"/>
      <c r="G21" s="791">
        <f>IDENTIFICAÇÃO!B7</f>
        <v>1239.17</v>
      </c>
      <c r="H21" s="792"/>
    </row>
    <row r="22" spans="1:8" x14ac:dyDescent="0.25">
      <c r="A22" s="337">
        <v>4</v>
      </c>
      <c r="B22" s="326" t="s">
        <v>29</v>
      </c>
      <c r="C22" s="322"/>
      <c r="D22" s="322"/>
      <c r="E22" s="322"/>
      <c r="F22" s="323"/>
      <c r="G22" s="791" t="s">
        <v>110</v>
      </c>
      <c r="H22" s="792"/>
    </row>
    <row r="23" spans="1:8" x14ac:dyDescent="0.25">
      <c r="A23" s="337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1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18"/>
      <c r="H25" s="319"/>
    </row>
    <row r="26" spans="1:8" x14ac:dyDescent="0.25">
      <c r="A26" s="338"/>
      <c r="B26" s="324"/>
      <c r="C26" s="324"/>
      <c r="D26" s="324"/>
      <c r="E26" s="324"/>
      <c r="F26" s="339"/>
      <c r="G26" s="327"/>
      <c r="H26" s="328"/>
    </row>
    <row r="27" spans="1:8" x14ac:dyDescent="0.25">
      <c r="A27" s="330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1239.17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1239.17</v>
      </c>
    </row>
    <row r="35" spans="1:8" ht="22.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29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29" t="s">
        <v>34</v>
      </c>
    </row>
    <row r="40" spans="1:8" ht="33.75" customHeight="1" x14ac:dyDescent="0.25">
      <c r="A40" s="340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103.26416666666667</v>
      </c>
    </row>
    <row r="41" spans="1:8" ht="33" customHeight="1" x14ac:dyDescent="0.25">
      <c r="A41" s="340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37.484892500000001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140.74905916666665</v>
      </c>
    </row>
    <row r="43" spans="1:8" ht="147.7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29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29" t="s">
        <v>34</v>
      </c>
    </row>
    <row r="46" spans="1:8" x14ac:dyDescent="0.25">
      <c r="A46" s="340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275.98381183333339</v>
      </c>
    </row>
    <row r="47" spans="1:8" x14ac:dyDescent="0.25">
      <c r="A47" s="340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34.497976479166674</v>
      </c>
    </row>
    <row r="48" spans="1:8" ht="30" x14ac:dyDescent="0.25">
      <c r="A48" s="340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>(H$34+H$42)*G48</f>
        <v>41.397571775000003</v>
      </c>
    </row>
    <row r="49" spans="1:8" x14ac:dyDescent="0.25">
      <c r="A49" s="340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20.698785887500001</v>
      </c>
    </row>
    <row r="50" spans="1:8" x14ac:dyDescent="0.25">
      <c r="A50" s="340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13.799190591666669</v>
      </c>
    </row>
    <row r="51" spans="1:8" x14ac:dyDescent="0.25">
      <c r="A51" s="336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8.2795143550000017</v>
      </c>
    </row>
    <row r="52" spans="1:8" x14ac:dyDescent="0.25">
      <c r="A52" s="340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2.7598381183333336</v>
      </c>
    </row>
    <row r="53" spans="1:8" x14ac:dyDescent="0.25">
      <c r="A53" s="340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110.39352473333335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507.81021377333343</v>
      </c>
    </row>
    <row r="55" spans="1:8" ht="84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20" t="s">
        <v>54</v>
      </c>
      <c r="B57" s="659" t="s">
        <v>55</v>
      </c>
      <c r="C57" s="660"/>
      <c r="D57" s="660"/>
      <c r="E57" s="660"/>
      <c r="F57" s="660"/>
      <c r="G57" s="661"/>
      <c r="H57" s="335" t="s">
        <v>34</v>
      </c>
    </row>
    <row r="58" spans="1:8" x14ac:dyDescent="0.25">
      <c r="A58" s="333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(IDENTIFICAÇÃO!B21*22*2)-(H28*6%)</f>
        <v>114.84979999999999</v>
      </c>
    </row>
    <row r="59" spans="1:8" x14ac:dyDescent="0.25">
      <c r="A59" s="33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IDENTIFICAÇÃO!D70</f>
        <v>290.24269999999996</v>
      </c>
    </row>
    <row r="60" spans="1:8" x14ac:dyDescent="0.25">
      <c r="A60" s="33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IDENTIFICAÇÃO!D86</f>
        <v>7</v>
      </c>
    </row>
    <row r="61" spans="1:8" x14ac:dyDescent="0.25">
      <c r="A61" s="33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IDENTIFICAÇÃO!D102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414.63249999999999</v>
      </c>
    </row>
    <row r="63" spans="1:8" ht="71.2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36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140.74905916666665</v>
      </c>
    </row>
    <row r="66" spans="1:8" ht="15" customHeight="1" x14ac:dyDescent="0.25">
      <c r="A66" s="336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507.81021377333343</v>
      </c>
    </row>
    <row r="67" spans="1:8" x14ac:dyDescent="0.25">
      <c r="A67" s="336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414.63249999999999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1063.19177294</v>
      </c>
    </row>
    <row r="69" spans="1:8" x14ac:dyDescent="0.25">
      <c r="A69" s="334"/>
      <c r="B69" s="332"/>
      <c r="C69" s="332"/>
      <c r="D69" s="332"/>
      <c r="E69" s="332"/>
      <c r="F69" s="332"/>
      <c r="G69" s="332"/>
      <c r="H69" s="332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29">
        <v>3</v>
      </c>
      <c r="B71" s="33" t="s">
        <v>58</v>
      </c>
      <c r="C71" s="34"/>
      <c r="D71" s="34"/>
      <c r="E71" s="34"/>
      <c r="F71" s="34"/>
      <c r="G71" s="19" t="s">
        <v>47</v>
      </c>
      <c r="H71" s="336" t="s">
        <v>34</v>
      </c>
    </row>
    <row r="72" spans="1:8" ht="15" customHeight="1" x14ac:dyDescent="0.25">
      <c r="A72" s="340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5.7311612500000004</v>
      </c>
    </row>
    <row r="73" spans="1:8" ht="15" customHeight="1" x14ac:dyDescent="0.25">
      <c r="A73" s="340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0.45849290000000004</v>
      </c>
    </row>
    <row r="74" spans="1:8" ht="15" customHeight="1" x14ac:dyDescent="0.25">
      <c r="A74" s="340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24.039898000000001</v>
      </c>
    </row>
    <row r="75" spans="1:8" ht="15" customHeight="1" x14ac:dyDescent="0.25">
      <c r="A75" s="340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8.8466824640000024</v>
      </c>
    </row>
    <row r="76" spans="1:8" ht="15" customHeight="1" x14ac:dyDescent="0.25">
      <c r="A76" s="340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49.566800000000001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88.643034614000015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69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30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8.25" customHeight="1" x14ac:dyDescent="0.25">
      <c r="A83" s="340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180.2215419105255</v>
      </c>
    </row>
    <row r="84" spans="1:8" ht="39" customHeight="1" x14ac:dyDescent="0.25">
      <c r="A84" s="340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1">G84*(SUM($H$34,$H$42,$H$54,$H$60,$H$61,$H$77))</f>
        <v>32.370370613130198</v>
      </c>
    </row>
    <row r="85" spans="1:8" ht="36" customHeight="1" x14ac:dyDescent="0.25">
      <c r="A85" s="340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0.39718246151080006</v>
      </c>
    </row>
    <row r="86" spans="1:8" ht="54" customHeight="1" x14ac:dyDescent="0.25">
      <c r="A86" s="340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>G86*(SUM($H$34,$H$42,$H$54,$H$60,$H$61,$H$77))</f>
        <v>6.5535106149282001</v>
      </c>
    </row>
    <row r="87" spans="1:8" ht="40.5" customHeight="1" x14ac:dyDescent="0.25">
      <c r="A87" s="340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>G87*(SUM($H$34,$H$42,$H$54,$H$60,$H$61,$H$77))</f>
        <v>1.0922517691547002</v>
      </c>
    </row>
    <row r="88" spans="1:8" ht="15" customHeight="1" x14ac:dyDescent="0.25">
      <c r="A88" s="340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220.6348573692494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30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40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30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40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220.6348573692494</v>
      </c>
    </row>
    <row r="99" spans="1:8" x14ac:dyDescent="0.25">
      <c r="A99" s="340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220.6348573692494</v>
      </c>
    </row>
    <row r="101" spans="1:8" x14ac:dyDescent="0.25">
      <c r="A101" s="321"/>
      <c r="B101" s="331"/>
      <c r="C101" s="331"/>
      <c r="D101" s="331"/>
      <c r="E101" s="331"/>
      <c r="F101" s="331"/>
      <c r="G101" s="331"/>
      <c r="H101" s="331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29" t="s">
        <v>34</v>
      </c>
    </row>
    <row r="104" spans="1:8" x14ac:dyDescent="0.25">
      <c r="A104" s="340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IDENTIFICAÇÃO!B229</f>
        <v>60.42499999999999</v>
      </c>
    </row>
    <row r="105" spans="1:8" x14ac:dyDescent="0.25">
      <c r="A105" s="340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IDENTIFICAÇÃO!C229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62.419999999999987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29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80.221789947697488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187.0157107857373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56.596388610303549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260.68639602321633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IDENTIFICAÇÃO!B259</f>
        <v>0.05</v>
      </c>
      <c r="H118" s="50">
        <f>SUM($H$34,$H$68,$H$77,$H$100,$H$106,$H$110,$H$111)/(1-$G$119)*G118</f>
        <v>171.50420791001076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0.14250000000000002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0.24040000000000003</v>
      </c>
      <c r="H120" s="293">
        <f>SUM(H110,H111,H115,H114,H118)</f>
        <v>756.02449327696547</v>
      </c>
    </row>
    <row r="121" spans="1:8" ht="43.5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41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1239.17</v>
      </c>
    </row>
    <row r="124" spans="1:8" x14ac:dyDescent="0.25">
      <c r="A124" s="341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1063.19177294</v>
      </c>
    </row>
    <row r="125" spans="1:8" x14ac:dyDescent="0.25">
      <c r="A125" s="341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88.643034614000015</v>
      </c>
    </row>
    <row r="126" spans="1:8" x14ac:dyDescent="0.25">
      <c r="A126" s="341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220.6348573692494</v>
      </c>
    </row>
    <row r="127" spans="1:8" x14ac:dyDescent="0.25">
      <c r="A127" s="341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62.419999999999987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2674.0596649232498</v>
      </c>
    </row>
    <row r="129" spans="1:8" x14ac:dyDescent="0.25">
      <c r="A129" s="341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756.02449327696547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3430.0841582002154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5.5" customHeight="1" x14ac:dyDescent="0.25">
      <c r="A134" s="754" t="str">
        <f>A14</f>
        <v>SECRETÁRIA</v>
      </c>
      <c r="B134" s="755"/>
      <c r="C134" s="756"/>
      <c r="D134" s="49">
        <f>H130</f>
        <v>3430.0841582002154</v>
      </c>
      <c r="E134" s="60">
        <v>1</v>
      </c>
      <c r="F134" s="61">
        <f>E134*D134</f>
        <v>3430.0841582002154</v>
      </c>
      <c r="G134" s="350">
        <f>G14</f>
        <v>6</v>
      </c>
      <c r="H134" s="61">
        <f>G134*F134</f>
        <v>20580.504949201291</v>
      </c>
    </row>
  </sheetData>
  <mergeCells count="140"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6:H6"/>
    <mergeCell ref="A5:B5"/>
    <mergeCell ref="A7:H7"/>
    <mergeCell ref="A79:H79"/>
    <mergeCell ref="A80:H80"/>
    <mergeCell ref="A81:H81"/>
    <mergeCell ref="B82:F82"/>
    <mergeCell ref="B83:F83"/>
    <mergeCell ref="B84:F84"/>
    <mergeCell ref="B9:D9"/>
    <mergeCell ref="E9:H9"/>
    <mergeCell ref="B10:D10"/>
    <mergeCell ref="E10:H10"/>
    <mergeCell ref="A13:E13"/>
    <mergeCell ref="G13:H13"/>
    <mergeCell ref="A15:H15"/>
    <mergeCell ref="A16:H16"/>
    <mergeCell ref="B19:F19"/>
    <mergeCell ref="G19:H19"/>
    <mergeCell ref="B11:D11"/>
    <mergeCell ref="E11:H11"/>
    <mergeCell ref="A12:H12"/>
    <mergeCell ref="A14:E14"/>
    <mergeCell ref="G14:H14"/>
    <mergeCell ref="A17:H17"/>
    <mergeCell ref="A18:H18"/>
    <mergeCell ref="B20:F20"/>
    <mergeCell ref="G22:H22"/>
    <mergeCell ref="G21:H21"/>
    <mergeCell ref="G20:H20"/>
    <mergeCell ref="B21:F21"/>
    <mergeCell ref="B23:F23"/>
    <mergeCell ref="G23:H23"/>
    <mergeCell ref="A24:H24"/>
    <mergeCell ref="B32:G32"/>
    <mergeCell ref="B27:G27"/>
    <mergeCell ref="B28:G28"/>
    <mergeCell ref="B29:G29"/>
    <mergeCell ref="B33:G33"/>
    <mergeCell ref="A34:G34"/>
    <mergeCell ref="A37:H37"/>
    <mergeCell ref="A38:H38"/>
    <mergeCell ref="B41:F41"/>
    <mergeCell ref="B30:G30"/>
    <mergeCell ref="B31:G31"/>
    <mergeCell ref="A35:H35"/>
    <mergeCell ref="A36:H36"/>
    <mergeCell ref="B39:F39"/>
    <mergeCell ref="B40:F40"/>
    <mergeCell ref="A42:F42"/>
    <mergeCell ref="A44:H44"/>
    <mergeCell ref="B53:F53"/>
    <mergeCell ref="A54:F54"/>
    <mergeCell ref="A56:H56"/>
    <mergeCell ref="B61:G61"/>
    <mergeCell ref="A62:F62"/>
    <mergeCell ref="A64:H64"/>
    <mergeCell ref="B65:G65"/>
    <mergeCell ref="B49:F49"/>
    <mergeCell ref="B50:F50"/>
    <mergeCell ref="B51:F51"/>
    <mergeCell ref="A55:H55"/>
    <mergeCell ref="B57:G57"/>
    <mergeCell ref="B58:G58"/>
    <mergeCell ref="B59:G59"/>
    <mergeCell ref="B60:G60"/>
    <mergeCell ref="A63:H63"/>
    <mergeCell ref="B52:F52"/>
    <mergeCell ref="A43:H43"/>
    <mergeCell ref="B45:F45"/>
    <mergeCell ref="B46:F46"/>
    <mergeCell ref="B47:F47"/>
    <mergeCell ref="B66:G66"/>
    <mergeCell ref="B67:G67"/>
    <mergeCell ref="A68:G68"/>
    <mergeCell ref="A70:H70"/>
    <mergeCell ref="B72:F72"/>
    <mergeCell ref="B73:F73"/>
    <mergeCell ref="B74:F74"/>
    <mergeCell ref="A77:F77"/>
    <mergeCell ref="D78:H78"/>
    <mergeCell ref="B75:F75"/>
    <mergeCell ref="B76:F76"/>
    <mergeCell ref="B85:F85"/>
    <mergeCell ref="B86:F86"/>
    <mergeCell ref="B87:F87"/>
    <mergeCell ref="B88:F88"/>
    <mergeCell ref="A89:F89"/>
    <mergeCell ref="A91:H91"/>
    <mergeCell ref="A94:G94"/>
    <mergeCell ref="A95:H95"/>
    <mergeCell ref="A96:H96"/>
    <mergeCell ref="A90:H90"/>
    <mergeCell ref="B92:F92"/>
    <mergeCell ref="B93:F93"/>
    <mergeCell ref="B97:G97"/>
    <mergeCell ref="A100:G100"/>
    <mergeCell ref="A102:H102"/>
    <mergeCell ref="B99:G99"/>
    <mergeCell ref="B115:F115"/>
    <mergeCell ref="B116:G116"/>
    <mergeCell ref="B117:G117"/>
    <mergeCell ref="B118:F118"/>
    <mergeCell ref="A119:F119"/>
    <mergeCell ref="B112:G112"/>
    <mergeCell ref="B113:G113"/>
    <mergeCell ref="B114:F114"/>
    <mergeCell ref="B98:G98"/>
    <mergeCell ref="B111:F111"/>
    <mergeCell ref="B105:G105"/>
    <mergeCell ref="B103:G103"/>
    <mergeCell ref="B104:G104"/>
    <mergeCell ref="A106:G106"/>
    <mergeCell ref="A107:H107"/>
    <mergeCell ref="A108:H108"/>
    <mergeCell ref="B109:F109"/>
    <mergeCell ref="B110:F110"/>
    <mergeCell ref="A120:F120"/>
    <mergeCell ref="A121:H121"/>
    <mergeCell ref="A122:H122"/>
    <mergeCell ref="B123:G123"/>
    <mergeCell ref="A134:C134"/>
    <mergeCell ref="B124:G124"/>
    <mergeCell ref="B125:G125"/>
    <mergeCell ref="B126:G126"/>
    <mergeCell ref="B127:G127"/>
    <mergeCell ref="A128:G128"/>
    <mergeCell ref="B129:G129"/>
    <mergeCell ref="A130:G130"/>
    <mergeCell ref="A132:H132"/>
    <mergeCell ref="A133:C133"/>
  </mergeCells>
  <pageMargins left="0.511811024" right="0.511811024" top="0.78740157499999996" bottom="0.78740157499999996" header="0.31496062000000002" footer="0.31496062000000002"/>
  <ignoredErrors>
    <ignoredError sqref="G134" formula="1"/>
    <ignoredError sqref="H110 H114:H115 H118" evalErro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08D2C-4AE3-4892-B4AA-EB8247265542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24"/>
      <c r="D5" s="324"/>
      <c r="E5" s="324"/>
      <c r="F5" s="324"/>
      <c r="G5" s="324"/>
      <c r="H5" s="325"/>
    </row>
    <row r="6" spans="1:8" x14ac:dyDescent="0.25">
      <c r="A6" s="828" t="s">
        <v>355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94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109</v>
      </c>
      <c r="B14" s="812"/>
      <c r="C14" s="812"/>
      <c r="D14" s="812"/>
      <c r="E14" s="805"/>
      <c r="F14" s="336" t="s">
        <v>21</v>
      </c>
      <c r="G14" s="813">
        <f>IDENTIFICAÇÃO!C354</f>
        <v>6</v>
      </c>
      <c r="H14" s="805"/>
    </row>
    <row r="15" spans="1:8" ht="86.2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37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37">
        <v>2</v>
      </c>
      <c r="B20" s="747" t="s">
        <v>26</v>
      </c>
      <c r="C20" s="739"/>
      <c r="D20" s="739"/>
      <c r="E20" s="739"/>
      <c r="F20" s="740"/>
      <c r="G20" s="804" t="s">
        <v>111</v>
      </c>
      <c r="H20" s="805"/>
    </row>
    <row r="21" spans="1:8" x14ac:dyDescent="0.25">
      <c r="A21" s="337">
        <v>3</v>
      </c>
      <c r="B21" s="747" t="s">
        <v>28</v>
      </c>
      <c r="C21" s="739"/>
      <c r="D21" s="739"/>
      <c r="E21" s="739"/>
      <c r="F21" s="740"/>
      <c r="G21" s="791">
        <f>IDENTIFICAÇÃO!B7</f>
        <v>1239.17</v>
      </c>
      <c r="H21" s="792"/>
    </row>
    <row r="22" spans="1:8" x14ac:dyDescent="0.25">
      <c r="A22" s="337">
        <v>4</v>
      </c>
      <c r="B22" s="326" t="s">
        <v>29</v>
      </c>
      <c r="C22" s="322"/>
      <c r="D22" s="322"/>
      <c r="E22" s="322"/>
      <c r="F22" s="323"/>
      <c r="G22" s="791" t="s">
        <v>110</v>
      </c>
      <c r="H22" s="792"/>
    </row>
    <row r="23" spans="1:8" x14ac:dyDescent="0.25">
      <c r="A23" s="337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43.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18"/>
      <c r="H25" s="319"/>
    </row>
    <row r="26" spans="1:8" x14ac:dyDescent="0.25">
      <c r="A26" s="338"/>
      <c r="B26" s="324"/>
      <c r="C26" s="324"/>
      <c r="D26" s="324"/>
      <c r="E26" s="324"/>
      <c r="F26" s="339"/>
      <c r="G26" s="327"/>
      <c r="H26" s="328"/>
    </row>
    <row r="27" spans="1:8" x14ac:dyDescent="0.25">
      <c r="A27" s="330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1239.17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1239.17</v>
      </c>
    </row>
    <row r="35" spans="1:8" ht="23.2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29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29" t="s">
        <v>34</v>
      </c>
    </row>
    <row r="40" spans="1:8" ht="31.5" customHeight="1" x14ac:dyDescent="0.25">
      <c r="A40" s="340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103.26416666666667</v>
      </c>
    </row>
    <row r="41" spans="1:8" ht="36.75" customHeight="1" x14ac:dyDescent="0.25">
      <c r="A41" s="340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37.484892500000001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140.74905916666665</v>
      </c>
    </row>
    <row r="43" spans="1:8" ht="148.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29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29" t="s">
        <v>34</v>
      </c>
    </row>
    <row r="46" spans="1:8" x14ac:dyDescent="0.25">
      <c r="A46" s="340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275.98381183333339</v>
      </c>
    </row>
    <row r="47" spans="1:8" x14ac:dyDescent="0.25">
      <c r="A47" s="340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34.497976479166674</v>
      </c>
    </row>
    <row r="48" spans="1:8" ht="30" x14ac:dyDescent="0.25">
      <c r="A48" s="340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>(H$34+H$42)*G48</f>
        <v>41.397571775000003</v>
      </c>
    </row>
    <row r="49" spans="1:8" x14ac:dyDescent="0.25">
      <c r="A49" s="340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20.698785887500001</v>
      </c>
    </row>
    <row r="50" spans="1:8" x14ac:dyDescent="0.25">
      <c r="A50" s="340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13.799190591666669</v>
      </c>
    </row>
    <row r="51" spans="1:8" x14ac:dyDescent="0.25">
      <c r="A51" s="336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8.2795143550000017</v>
      </c>
    </row>
    <row r="52" spans="1:8" x14ac:dyDescent="0.25">
      <c r="A52" s="340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2.7598381183333336</v>
      </c>
    </row>
    <row r="53" spans="1:8" x14ac:dyDescent="0.25">
      <c r="A53" s="340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110.39352473333335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507.81021377333343</v>
      </c>
    </row>
    <row r="55" spans="1:8" ht="81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20" t="s">
        <v>54</v>
      </c>
      <c r="B57" s="659" t="s">
        <v>55</v>
      </c>
      <c r="C57" s="660"/>
      <c r="D57" s="660"/>
      <c r="E57" s="660"/>
      <c r="F57" s="660"/>
      <c r="G57" s="661"/>
      <c r="H57" s="335" t="s">
        <v>34</v>
      </c>
    </row>
    <row r="58" spans="1:8" x14ac:dyDescent="0.25">
      <c r="A58" s="333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(IDENTIFICAÇÃO!B22*22*2)-(H28*6%)</f>
        <v>101.6498</v>
      </c>
    </row>
    <row r="59" spans="1:8" x14ac:dyDescent="0.25">
      <c r="A59" s="33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IDENTIFICAÇÃO!D70</f>
        <v>290.24269999999996</v>
      </c>
    </row>
    <row r="60" spans="1:8" x14ac:dyDescent="0.25">
      <c r="A60" s="33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IDENTIFICAÇÃO!D86</f>
        <v>7</v>
      </c>
    </row>
    <row r="61" spans="1:8" x14ac:dyDescent="0.25">
      <c r="A61" s="33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IDENTIFICAÇÃO!D102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401.43249999999995</v>
      </c>
    </row>
    <row r="63" spans="1:8" ht="66.7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36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140.74905916666665</v>
      </c>
    </row>
    <row r="66" spans="1:8" ht="15" customHeight="1" x14ac:dyDescent="0.25">
      <c r="A66" s="336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507.81021377333343</v>
      </c>
    </row>
    <row r="67" spans="1:8" x14ac:dyDescent="0.25">
      <c r="A67" s="336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401.43249999999995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1049.9917729399999</v>
      </c>
    </row>
    <row r="69" spans="1:8" x14ac:dyDescent="0.25">
      <c r="A69" s="334"/>
      <c r="B69" s="332"/>
      <c r="C69" s="332"/>
      <c r="D69" s="332"/>
      <c r="E69" s="332"/>
      <c r="F69" s="332"/>
      <c r="G69" s="332"/>
      <c r="H69" s="332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29">
        <v>3</v>
      </c>
      <c r="B71" s="33" t="s">
        <v>58</v>
      </c>
      <c r="C71" s="34"/>
      <c r="D71" s="34"/>
      <c r="E71" s="34"/>
      <c r="F71" s="34"/>
      <c r="G71" s="19" t="s">
        <v>47</v>
      </c>
      <c r="H71" s="336" t="s">
        <v>34</v>
      </c>
    </row>
    <row r="72" spans="1:8" ht="15.75" customHeight="1" x14ac:dyDescent="0.25">
      <c r="A72" s="340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5.7311612500000004</v>
      </c>
    </row>
    <row r="73" spans="1:8" ht="15" customHeight="1" x14ac:dyDescent="0.25">
      <c r="A73" s="340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0.45849290000000004</v>
      </c>
    </row>
    <row r="74" spans="1:8" ht="34.5" customHeight="1" x14ac:dyDescent="0.25">
      <c r="A74" s="340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24.039898000000001</v>
      </c>
    </row>
    <row r="75" spans="1:8" ht="38.25" customHeight="1" x14ac:dyDescent="0.25">
      <c r="A75" s="340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8.8466824640000024</v>
      </c>
    </row>
    <row r="76" spans="1:8" ht="48.75" customHeight="1" x14ac:dyDescent="0.25">
      <c r="A76" s="340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49.566800000000001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88.643034614000015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66.7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30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2.25" customHeight="1" x14ac:dyDescent="0.25">
      <c r="A83" s="340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180.2215419105255</v>
      </c>
    </row>
    <row r="84" spans="1:8" ht="35.25" customHeight="1" x14ac:dyDescent="0.25">
      <c r="A84" s="340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1">G84*(SUM($H$34,$H$42,$H$54,$H$60,$H$61,$H$77))</f>
        <v>32.370370613130198</v>
      </c>
    </row>
    <row r="85" spans="1:8" ht="39" customHeight="1" x14ac:dyDescent="0.25">
      <c r="A85" s="340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0.39718246151080006</v>
      </c>
    </row>
    <row r="86" spans="1:8" ht="49.5" customHeight="1" x14ac:dyDescent="0.25">
      <c r="A86" s="340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>G86*(SUM($H$34,$H$42,$H$54,$H$60,$H$61,$H$77))</f>
        <v>6.5535106149282001</v>
      </c>
    </row>
    <row r="87" spans="1:8" ht="39.75" customHeight="1" x14ac:dyDescent="0.25">
      <c r="A87" s="340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>G87*(SUM($H$34,$H$42,$H$54,$H$60,$H$61,$H$77))</f>
        <v>1.0922517691547002</v>
      </c>
    </row>
    <row r="88" spans="1:8" ht="15" customHeight="1" x14ac:dyDescent="0.25">
      <c r="A88" s="340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220.6348573692494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30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40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30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40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220.6348573692494</v>
      </c>
    </row>
    <row r="99" spans="1:8" x14ac:dyDescent="0.25">
      <c r="A99" s="340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220.6348573692494</v>
      </c>
    </row>
    <row r="101" spans="1:8" x14ac:dyDescent="0.25">
      <c r="A101" s="321"/>
      <c r="B101" s="331"/>
      <c r="C101" s="331"/>
      <c r="D101" s="331"/>
      <c r="E101" s="331"/>
      <c r="F101" s="331"/>
      <c r="G101" s="331"/>
      <c r="H101" s="331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29" t="s">
        <v>34</v>
      </c>
    </row>
    <row r="104" spans="1:8" x14ac:dyDescent="0.25">
      <c r="A104" s="340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IDENTIFICAÇÃO!B229</f>
        <v>60.42499999999999</v>
      </c>
    </row>
    <row r="105" spans="1:8" x14ac:dyDescent="0.25">
      <c r="A105" s="340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IDENTIFICAÇÃO!C229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62.419999999999987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29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79.825789947697487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186.09254238573732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55.03343242704878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253.48732511852768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IDENTIFICAÇÃO!B260</f>
        <v>0.03</v>
      </c>
      <c r="H118" s="50">
        <f>SUM($H$34,$H$68,$H$77,$H$100,$H$106,$H$110,$H$111)/(1-$G$119)*G118</f>
        <v>100.06078623099776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0.1225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0.22040000000000001</v>
      </c>
      <c r="H120" s="293">
        <f>SUM(H110,H111,H115,H114,H118)</f>
        <v>674.49987611000904</v>
      </c>
    </row>
    <row r="121" spans="1:8" ht="54.75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41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1239.17</v>
      </c>
    </row>
    <row r="124" spans="1:8" x14ac:dyDescent="0.25">
      <c r="A124" s="341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1049.9917729399999</v>
      </c>
    </row>
    <row r="125" spans="1:8" x14ac:dyDescent="0.25">
      <c r="A125" s="341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88.643034614000015</v>
      </c>
    </row>
    <row r="126" spans="1:8" x14ac:dyDescent="0.25">
      <c r="A126" s="341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220.6348573692494</v>
      </c>
    </row>
    <row r="127" spans="1:8" x14ac:dyDescent="0.25">
      <c r="A127" s="341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62.419999999999987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2660.8596649232495</v>
      </c>
    </row>
    <row r="129" spans="1:8" x14ac:dyDescent="0.25">
      <c r="A129" s="341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674.49987611000904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3335.3595410332587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3.25" customHeight="1" x14ac:dyDescent="0.25">
      <c r="A134" s="754" t="str">
        <f>A14</f>
        <v>SECRETÁRIA</v>
      </c>
      <c r="B134" s="755"/>
      <c r="C134" s="756"/>
      <c r="D134" s="49">
        <f>H130</f>
        <v>3335.3595410332587</v>
      </c>
      <c r="E134" s="60">
        <v>1</v>
      </c>
      <c r="F134" s="61">
        <f>E134*D134</f>
        <v>3335.3595410332587</v>
      </c>
      <c r="G134" s="350">
        <f>G14</f>
        <v>6</v>
      </c>
      <c r="H134" s="61">
        <f>G134*F134</f>
        <v>20012.157246199553</v>
      </c>
    </row>
  </sheetData>
  <mergeCells count="140">
    <mergeCell ref="A6:H6"/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5:B5"/>
    <mergeCell ref="A7:H7"/>
    <mergeCell ref="B9:D9"/>
    <mergeCell ref="E9:H9"/>
    <mergeCell ref="B10:D10"/>
    <mergeCell ref="E10:H10"/>
    <mergeCell ref="B11:D11"/>
    <mergeCell ref="E11:H11"/>
    <mergeCell ref="A12:H12"/>
    <mergeCell ref="A14:E14"/>
    <mergeCell ref="G14:H14"/>
    <mergeCell ref="A18:H18"/>
    <mergeCell ref="B20:F20"/>
    <mergeCell ref="G22:H22"/>
    <mergeCell ref="B23:F23"/>
    <mergeCell ref="G23:H23"/>
    <mergeCell ref="A24:H24"/>
    <mergeCell ref="A13:E13"/>
    <mergeCell ref="G13:H13"/>
    <mergeCell ref="A15:H15"/>
    <mergeCell ref="A16:H16"/>
    <mergeCell ref="A17:H17"/>
    <mergeCell ref="B41:F41"/>
    <mergeCell ref="B27:G27"/>
    <mergeCell ref="B28:G28"/>
    <mergeCell ref="B29:G29"/>
    <mergeCell ref="B19:F19"/>
    <mergeCell ref="G19:H19"/>
    <mergeCell ref="G20:H20"/>
    <mergeCell ref="B21:F21"/>
    <mergeCell ref="G21:H21"/>
    <mergeCell ref="A36:H36"/>
    <mergeCell ref="B39:F39"/>
    <mergeCell ref="B40:F40"/>
    <mergeCell ref="B30:G30"/>
    <mergeCell ref="B31:G31"/>
    <mergeCell ref="A35:H35"/>
    <mergeCell ref="B32:G32"/>
    <mergeCell ref="B33:G33"/>
    <mergeCell ref="A34:G34"/>
    <mergeCell ref="A37:H37"/>
    <mergeCell ref="A38:H38"/>
    <mergeCell ref="A79:H79"/>
    <mergeCell ref="A63:H63"/>
    <mergeCell ref="A55:H55"/>
    <mergeCell ref="B57:G57"/>
    <mergeCell ref="B58:G58"/>
    <mergeCell ref="B59:G59"/>
    <mergeCell ref="B60:G60"/>
    <mergeCell ref="B66:G66"/>
    <mergeCell ref="B67:G67"/>
    <mergeCell ref="B75:F75"/>
    <mergeCell ref="B76:F76"/>
    <mergeCell ref="A68:G68"/>
    <mergeCell ref="A70:H70"/>
    <mergeCell ref="B72:F72"/>
    <mergeCell ref="B73:F73"/>
    <mergeCell ref="B74:F74"/>
    <mergeCell ref="A77:F77"/>
    <mergeCell ref="D78:H78"/>
    <mergeCell ref="A90:H90"/>
    <mergeCell ref="B92:F92"/>
    <mergeCell ref="A80:H80"/>
    <mergeCell ref="A81:H81"/>
    <mergeCell ref="B82:F82"/>
    <mergeCell ref="B83:F83"/>
    <mergeCell ref="B84:F84"/>
    <mergeCell ref="B85:F85"/>
    <mergeCell ref="B86:F86"/>
    <mergeCell ref="B87:F87"/>
    <mergeCell ref="B88:F88"/>
    <mergeCell ref="A89:F89"/>
    <mergeCell ref="A91:H91"/>
    <mergeCell ref="B114:F114"/>
    <mergeCell ref="B115:F115"/>
    <mergeCell ref="B116:G116"/>
    <mergeCell ref="B99:G99"/>
    <mergeCell ref="B93:F93"/>
    <mergeCell ref="B98:G98"/>
    <mergeCell ref="A94:G94"/>
    <mergeCell ref="A95:H95"/>
    <mergeCell ref="A96:H96"/>
    <mergeCell ref="B97:G97"/>
    <mergeCell ref="A100:G100"/>
    <mergeCell ref="A102:H102"/>
    <mergeCell ref="B103:G103"/>
    <mergeCell ref="B104:G104"/>
    <mergeCell ref="B111:F111"/>
    <mergeCell ref="B105:G105"/>
    <mergeCell ref="A106:G106"/>
    <mergeCell ref="A107:H107"/>
    <mergeCell ref="A108:H108"/>
    <mergeCell ref="B109:F109"/>
    <mergeCell ref="B110:F110"/>
    <mergeCell ref="B112:G112"/>
    <mergeCell ref="B113:G113"/>
    <mergeCell ref="A42:F42"/>
    <mergeCell ref="A44:H44"/>
    <mergeCell ref="B53:F53"/>
    <mergeCell ref="A54:F54"/>
    <mergeCell ref="A56:H56"/>
    <mergeCell ref="B61:G61"/>
    <mergeCell ref="A62:F62"/>
    <mergeCell ref="A64:H64"/>
    <mergeCell ref="B65:G65"/>
    <mergeCell ref="B49:F49"/>
    <mergeCell ref="B50:F50"/>
    <mergeCell ref="B51:F51"/>
    <mergeCell ref="B52:F52"/>
    <mergeCell ref="A43:H43"/>
    <mergeCell ref="B45:F45"/>
    <mergeCell ref="B46:F46"/>
    <mergeCell ref="B47:F47"/>
    <mergeCell ref="B126:G126"/>
    <mergeCell ref="B127:G127"/>
    <mergeCell ref="A128:G128"/>
    <mergeCell ref="B129:G129"/>
    <mergeCell ref="A130:G130"/>
    <mergeCell ref="A132:H132"/>
    <mergeCell ref="A133:C133"/>
    <mergeCell ref="A134:C134"/>
    <mergeCell ref="B117:G117"/>
    <mergeCell ref="B118:F118"/>
    <mergeCell ref="A119:F119"/>
    <mergeCell ref="A120:F120"/>
    <mergeCell ref="A121:H121"/>
    <mergeCell ref="A122:H122"/>
    <mergeCell ref="B123:G123"/>
    <mergeCell ref="B124:G124"/>
    <mergeCell ref="B125:G125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A3BD-E078-49CB-864E-B1B37DC2C418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24"/>
      <c r="D5" s="324"/>
      <c r="E5" s="324"/>
      <c r="F5" s="324"/>
      <c r="G5" s="324"/>
      <c r="H5" s="325"/>
    </row>
    <row r="6" spans="1:8" x14ac:dyDescent="0.25">
      <c r="A6" s="828" t="s">
        <v>356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11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113</v>
      </c>
      <c r="B14" s="812"/>
      <c r="C14" s="812"/>
      <c r="D14" s="812"/>
      <c r="E14" s="805"/>
      <c r="F14" s="336" t="s">
        <v>21</v>
      </c>
      <c r="G14" s="813">
        <f>IDENTIFICAÇÃO!C355</f>
        <v>8</v>
      </c>
      <c r="H14" s="805"/>
    </row>
    <row r="15" spans="1:8" ht="78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37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37">
        <v>2</v>
      </c>
      <c r="B20" s="747" t="s">
        <v>26</v>
      </c>
      <c r="C20" s="739"/>
      <c r="D20" s="739"/>
      <c r="E20" s="739"/>
      <c r="F20" s="740"/>
      <c r="G20" s="804" t="s">
        <v>115</v>
      </c>
      <c r="H20" s="805"/>
    </row>
    <row r="21" spans="1:8" x14ac:dyDescent="0.25">
      <c r="A21" s="337">
        <v>3</v>
      </c>
      <c r="B21" s="747" t="s">
        <v>28</v>
      </c>
      <c r="C21" s="739"/>
      <c r="D21" s="739"/>
      <c r="E21" s="739"/>
      <c r="F21" s="740"/>
      <c r="G21" s="791">
        <f>IDENTIFICAÇÃO!B8</f>
        <v>1101.55</v>
      </c>
      <c r="H21" s="792"/>
    </row>
    <row r="22" spans="1:8" x14ac:dyDescent="0.25">
      <c r="A22" s="337">
        <v>4</v>
      </c>
      <c r="B22" s="326" t="s">
        <v>29</v>
      </c>
      <c r="C22" s="322"/>
      <c r="D22" s="322"/>
      <c r="E22" s="322"/>
      <c r="F22" s="323"/>
      <c r="G22" s="791" t="s">
        <v>114</v>
      </c>
      <c r="H22" s="792"/>
    </row>
    <row r="23" spans="1:8" x14ac:dyDescent="0.25">
      <c r="A23" s="337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33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18"/>
      <c r="H25" s="319"/>
    </row>
    <row r="26" spans="1:8" x14ac:dyDescent="0.25">
      <c r="A26" s="338"/>
      <c r="B26" s="324"/>
      <c r="C26" s="324"/>
      <c r="D26" s="324"/>
      <c r="E26" s="324"/>
      <c r="F26" s="339"/>
      <c r="G26" s="327"/>
      <c r="H26" s="328"/>
    </row>
    <row r="27" spans="1:8" x14ac:dyDescent="0.25">
      <c r="A27" s="330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1101.55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1101.55</v>
      </c>
    </row>
    <row r="35" spans="1:8" ht="23.2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29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29" t="s">
        <v>34</v>
      </c>
    </row>
    <row r="40" spans="1:8" ht="33.75" customHeight="1" x14ac:dyDescent="0.25">
      <c r="A40" s="340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91.79583333333332</v>
      </c>
    </row>
    <row r="41" spans="1:8" ht="37.5" customHeight="1" x14ac:dyDescent="0.25">
      <c r="A41" s="340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33.321887499999995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125.11772083333332</v>
      </c>
    </row>
    <row r="43" spans="1:8" ht="147.7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29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29" t="s">
        <v>34</v>
      </c>
    </row>
    <row r="46" spans="1:8" x14ac:dyDescent="0.25">
      <c r="A46" s="340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245.33354416666668</v>
      </c>
    </row>
    <row r="47" spans="1:8" x14ac:dyDescent="0.25">
      <c r="A47" s="340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30.666693020833335</v>
      </c>
    </row>
    <row r="48" spans="1:8" ht="30" x14ac:dyDescent="0.25">
      <c r="A48" s="340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>(H$34+H$42)*G48</f>
        <v>36.800031624999995</v>
      </c>
    </row>
    <row r="49" spans="1:8" x14ac:dyDescent="0.25">
      <c r="A49" s="340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18.400015812499998</v>
      </c>
    </row>
    <row r="50" spans="1:8" x14ac:dyDescent="0.25">
      <c r="A50" s="340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12.266677208333334</v>
      </c>
    </row>
    <row r="51" spans="1:8" x14ac:dyDescent="0.25">
      <c r="A51" s="336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7.3600063249999996</v>
      </c>
    </row>
    <row r="52" spans="1:8" x14ac:dyDescent="0.25">
      <c r="A52" s="340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2.4533354416666668</v>
      </c>
    </row>
    <row r="53" spans="1:8" x14ac:dyDescent="0.25">
      <c r="A53" s="340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98.133417666666674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451.4137212666667</v>
      </c>
    </row>
    <row r="55" spans="1:8" ht="76.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20" t="s">
        <v>54</v>
      </c>
      <c r="B57" s="659" t="s">
        <v>55</v>
      </c>
      <c r="C57" s="660"/>
      <c r="D57" s="660"/>
      <c r="E57" s="660"/>
      <c r="F57" s="660"/>
      <c r="G57" s="661"/>
      <c r="H57" s="335" t="s">
        <v>34</v>
      </c>
    </row>
    <row r="58" spans="1:8" x14ac:dyDescent="0.25">
      <c r="A58" s="333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(IDENTIFICAÇÃO!B21*22*2)-(H28*6%)</f>
        <v>123.107</v>
      </c>
    </row>
    <row r="59" spans="1:8" x14ac:dyDescent="0.25">
      <c r="A59" s="33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IDENTIFICAÇÃO!D71</f>
        <v>290.24269999999996</v>
      </c>
    </row>
    <row r="60" spans="1:8" x14ac:dyDescent="0.25">
      <c r="A60" s="33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IDENTIFICAÇÃO!D87</f>
        <v>7</v>
      </c>
    </row>
    <row r="61" spans="1:8" x14ac:dyDescent="0.25">
      <c r="A61" s="33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IDENTIFICAÇÃO!D103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422.8897</v>
      </c>
    </row>
    <row r="63" spans="1:8" ht="64.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36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125.11772083333332</v>
      </c>
    </row>
    <row r="66" spans="1:8" ht="15" customHeight="1" x14ac:dyDescent="0.25">
      <c r="A66" s="336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451.4137212666667</v>
      </c>
    </row>
    <row r="67" spans="1:8" x14ac:dyDescent="0.25">
      <c r="A67" s="336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422.8897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999.4211421</v>
      </c>
    </row>
    <row r="69" spans="1:8" x14ac:dyDescent="0.25">
      <c r="A69" s="334"/>
      <c r="B69" s="332"/>
      <c r="C69" s="332"/>
      <c r="D69" s="332"/>
      <c r="E69" s="332"/>
      <c r="F69" s="332"/>
      <c r="G69" s="332"/>
      <c r="H69" s="332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29">
        <v>3</v>
      </c>
      <c r="B71" s="33" t="s">
        <v>58</v>
      </c>
      <c r="C71" s="34"/>
      <c r="D71" s="34"/>
      <c r="E71" s="34"/>
      <c r="F71" s="34"/>
      <c r="G71" s="19" t="s">
        <v>47</v>
      </c>
      <c r="H71" s="336" t="s">
        <v>34</v>
      </c>
    </row>
    <row r="72" spans="1:8" ht="15" customHeight="1" x14ac:dyDescent="0.25">
      <c r="A72" s="340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5.0946687499999994</v>
      </c>
    </row>
    <row r="73" spans="1:8" ht="15" customHeight="1" x14ac:dyDescent="0.25">
      <c r="A73" s="340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0.40757349999999998</v>
      </c>
    </row>
    <row r="74" spans="1:8" ht="35.25" customHeight="1" x14ac:dyDescent="0.25">
      <c r="A74" s="340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21.370069999999998</v>
      </c>
    </row>
    <row r="75" spans="1:8" ht="40.5" customHeight="1" x14ac:dyDescent="0.25">
      <c r="A75" s="340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7.8641857600000007</v>
      </c>
    </row>
    <row r="76" spans="1:8" ht="54" customHeight="1" x14ac:dyDescent="0.25">
      <c r="A76" s="340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44.061999999999998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78.798498010000003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74.2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30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6.75" customHeight="1" x14ac:dyDescent="0.25">
      <c r="A83" s="340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160.3026095649825</v>
      </c>
    </row>
    <row r="84" spans="1:8" ht="37.5" customHeight="1" x14ac:dyDescent="0.25">
      <c r="A84" s="340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1">G84*(SUM($H$34,$H$42,$H$54,$H$60,$H$61,$H$77))</f>
        <v>28.792645023792996</v>
      </c>
    </row>
    <row r="85" spans="1:8" ht="39" customHeight="1" x14ac:dyDescent="0.25">
      <c r="A85" s="340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0.35328398802200001</v>
      </c>
    </row>
    <row r="86" spans="1:8" ht="47.25" customHeight="1" x14ac:dyDescent="0.25">
      <c r="A86" s="340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>G86*(SUM($H$34,$H$42,$H$54,$H$60,$H$61,$H$77))</f>
        <v>5.8291858023629999</v>
      </c>
    </row>
    <row r="87" spans="1:8" ht="38.25" customHeight="1" x14ac:dyDescent="0.25">
      <c r="A87" s="340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>G87*(SUM($H$34,$H$42,$H$54,$H$60,$H$61,$H$77))</f>
        <v>0.97153096706050002</v>
      </c>
    </row>
    <row r="88" spans="1:8" ht="15" customHeight="1" x14ac:dyDescent="0.25">
      <c r="A88" s="340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196.24925534622102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30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40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30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40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196.24925534622102</v>
      </c>
    </row>
    <row r="99" spans="1:8" x14ac:dyDescent="0.25">
      <c r="A99" s="340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196.24925534622102</v>
      </c>
    </row>
    <row r="101" spans="1:8" x14ac:dyDescent="0.25">
      <c r="A101" s="321"/>
      <c r="B101" s="331"/>
      <c r="C101" s="331"/>
      <c r="D101" s="331"/>
      <c r="E101" s="331"/>
      <c r="F101" s="331"/>
      <c r="G101" s="331"/>
      <c r="H101" s="331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29" t="s">
        <v>34</v>
      </c>
    </row>
    <row r="104" spans="1:8" x14ac:dyDescent="0.25">
      <c r="A104" s="340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IDENTIFICAÇÃO!B230</f>
        <v>56.036666666666655</v>
      </c>
    </row>
    <row r="105" spans="1:8" x14ac:dyDescent="0.25">
      <c r="A105" s="340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IDENTIFICAÇÃO!C230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58.031666666666652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29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73.021516863686642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170.23019416318843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51.516603506671828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237.28859797012478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IDENTIFICAÇÃO!B259</f>
        <v>0.05</v>
      </c>
      <c r="H118" s="50">
        <f>SUM($H$34,$H$68,$H$77,$H$100,$H$106,$H$110,$H$111)/(1-$G$119)*G118</f>
        <v>156.11091971718736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0.14250000000000002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0.24040000000000003</v>
      </c>
      <c r="H120" s="293">
        <f>SUM(H110,H111,H115,H114,H118)</f>
        <v>688.16783222085905</v>
      </c>
    </row>
    <row r="121" spans="1:8" ht="48.75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41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1101.55</v>
      </c>
    </row>
    <row r="124" spans="1:8" x14ac:dyDescent="0.25">
      <c r="A124" s="341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999.4211421</v>
      </c>
    </row>
    <row r="125" spans="1:8" x14ac:dyDescent="0.25">
      <c r="A125" s="341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78.798498010000003</v>
      </c>
    </row>
    <row r="126" spans="1:8" x14ac:dyDescent="0.25">
      <c r="A126" s="341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196.24925534622102</v>
      </c>
    </row>
    <row r="127" spans="1:8" x14ac:dyDescent="0.25">
      <c r="A127" s="341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58.031666666666652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2434.0505621228881</v>
      </c>
    </row>
    <row r="129" spans="1:8" x14ac:dyDescent="0.25">
      <c r="A129" s="341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688.16783222085905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3122.2183943437471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1.75" customHeight="1" x14ac:dyDescent="0.25">
      <c r="A134" s="754" t="str">
        <f>A14</f>
        <v>COPEIRO(A)</v>
      </c>
      <c r="B134" s="755"/>
      <c r="C134" s="756"/>
      <c r="D134" s="49">
        <f>H130</f>
        <v>3122.2183943437471</v>
      </c>
      <c r="E134" s="60">
        <v>1</v>
      </c>
      <c r="F134" s="61">
        <f>E134*D134</f>
        <v>3122.2183943437471</v>
      </c>
      <c r="G134" s="350">
        <f>G14</f>
        <v>8</v>
      </c>
      <c r="H134" s="61">
        <f>G134*F134</f>
        <v>24977.747154749977</v>
      </c>
    </row>
  </sheetData>
  <mergeCells count="140"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6:H6"/>
    <mergeCell ref="A5:B5"/>
    <mergeCell ref="A7:H7"/>
    <mergeCell ref="A79:H79"/>
    <mergeCell ref="A80:H80"/>
    <mergeCell ref="A81:H81"/>
    <mergeCell ref="B82:F82"/>
    <mergeCell ref="B83:F83"/>
    <mergeCell ref="B84:F84"/>
    <mergeCell ref="B9:D9"/>
    <mergeCell ref="E9:H9"/>
    <mergeCell ref="B10:D10"/>
    <mergeCell ref="E10:H10"/>
    <mergeCell ref="A13:E13"/>
    <mergeCell ref="G13:H13"/>
    <mergeCell ref="A15:H15"/>
    <mergeCell ref="A16:H16"/>
    <mergeCell ref="B19:F19"/>
    <mergeCell ref="G19:H19"/>
    <mergeCell ref="B11:D11"/>
    <mergeCell ref="E11:H11"/>
    <mergeCell ref="A12:H12"/>
    <mergeCell ref="A14:E14"/>
    <mergeCell ref="G14:H14"/>
    <mergeCell ref="A17:H17"/>
    <mergeCell ref="A18:H18"/>
    <mergeCell ref="B20:F20"/>
    <mergeCell ref="G22:H22"/>
    <mergeCell ref="G21:H21"/>
    <mergeCell ref="G20:H20"/>
    <mergeCell ref="B21:F21"/>
    <mergeCell ref="B23:F23"/>
    <mergeCell ref="G23:H23"/>
    <mergeCell ref="A24:H24"/>
    <mergeCell ref="B32:G32"/>
    <mergeCell ref="B27:G27"/>
    <mergeCell ref="B28:G28"/>
    <mergeCell ref="B29:G29"/>
    <mergeCell ref="B33:G33"/>
    <mergeCell ref="A34:G34"/>
    <mergeCell ref="A37:H37"/>
    <mergeCell ref="A38:H38"/>
    <mergeCell ref="B41:F41"/>
    <mergeCell ref="B30:G30"/>
    <mergeCell ref="B31:G31"/>
    <mergeCell ref="A35:H35"/>
    <mergeCell ref="A36:H36"/>
    <mergeCell ref="B39:F39"/>
    <mergeCell ref="B40:F40"/>
    <mergeCell ref="A42:F42"/>
    <mergeCell ref="A44:H44"/>
    <mergeCell ref="B53:F53"/>
    <mergeCell ref="A54:F54"/>
    <mergeCell ref="A56:H56"/>
    <mergeCell ref="B61:G61"/>
    <mergeCell ref="A62:F62"/>
    <mergeCell ref="A64:H64"/>
    <mergeCell ref="B65:G65"/>
    <mergeCell ref="B49:F49"/>
    <mergeCell ref="B50:F50"/>
    <mergeCell ref="B51:F51"/>
    <mergeCell ref="A55:H55"/>
    <mergeCell ref="B57:G57"/>
    <mergeCell ref="B58:G58"/>
    <mergeCell ref="B59:G59"/>
    <mergeCell ref="B60:G60"/>
    <mergeCell ref="A63:H63"/>
    <mergeCell ref="B52:F52"/>
    <mergeCell ref="A43:H43"/>
    <mergeCell ref="B45:F45"/>
    <mergeCell ref="B46:F46"/>
    <mergeCell ref="B47:F47"/>
    <mergeCell ref="B66:G66"/>
    <mergeCell ref="B67:G67"/>
    <mergeCell ref="A68:G68"/>
    <mergeCell ref="A70:H70"/>
    <mergeCell ref="B72:F72"/>
    <mergeCell ref="B73:F73"/>
    <mergeCell ref="B74:F74"/>
    <mergeCell ref="A77:F77"/>
    <mergeCell ref="D78:H78"/>
    <mergeCell ref="B75:F75"/>
    <mergeCell ref="B76:F76"/>
    <mergeCell ref="B85:F85"/>
    <mergeCell ref="B86:F86"/>
    <mergeCell ref="B87:F87"/>
    <mergeCell ref="B88:F88"/>
    <mergeCell ref="A89:F89"/>
    <mergeCell ref="A91:H91"/>
    <mergeCell ref="A94:G94"/>
    <mergeCell ref="A95:H95"/>
    <mergeCell ref="A96:H96"/>
    <mergeCell ref="A90:H90"/>
    <mergeCell ref="B92:F92"/>
    <mergeCell ref="B93:F93"/>
    <mergeCell ref="B97:G97"/>
    <mergeCell ref="A100:G100"/>
    <mergeCell ref="A102:H102"/>
    <mergeCell ref="B99:G99"/>
    <mergeCell ref="B115:F115"/>
    <mergeCell ref="B116:G116"/>
    <mergeCell ref="B117:G117"/>
    <mergeCell ref="B118:F118"/>
    <mergeCell ref="A119:F119"/>
    <mergeCell ref="B112:G112"/>
    <mergeCell ref="B113:G113"/>
    <mergeCell ref="B114:F114"/>
    <mergeCell ref="B98:G98"/>
    <mergeCell ref="B111:F111"/>
    <mergeCell ref="B105:G105"/>
    <mergeCell ref="B103:G103"/>
    <mergeCell ref="B104:G104"/>
    <mergeCell ref="A106:G106"/>
    <mergeCell ref="A107:H107"/>
    <mergeCell ref="A108:H108"/>
    <mergeCell ref="B109:F109"/>
    <mergeCell ref="B110:F110"/>
    <mergeCell ref="A120:F120"/>
    <mergeCell ref="A121:H121"/>
    <mergeCell ref="A122:H122"/>
    <mergeCell ref="B123:G123"/>
    <mergeCell ref="A134:C134"/>
    <mergeCell ref="B124:G124"/>
    <mergeCell ref="B125:G125"/>
    <mergeCell ref="B126:G126"/>
    <mergeCell ref="B127:G127"/>
    <mergeCell ref="A128:G128"/>
    <mergeCell ref="B129:G129"/>
    <mergeCell ref="A130:G130"/>
    <mergeCell ref="A132:H132"/>
    <mergeCell ref="A133:C133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C0114-B7A2-4CBB-A589-6F65E71122AB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24"/>
      <c r="D5" s="324"/>
      <c r="E5" s="324"/>
      <c r="F5" s="324"/>
      <c r="G5" s="324"/>
      <c r="H5" s="325"/>
    </row>
    <row r="6" spans="1:8" x14ac:dyDescent="0.25">
      <c r="A6" s="828" t="s">
        <v>112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94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113</v>
      </c>
      <c r="B14" s="812"/>
      <c r="C14" s="812"/>
      <c r="D14" s="812"/>
      <c r="E14" s="805"/>
      <c r="F14" s="336" t="s">
        <v>21</v>
      </c>
      <c r="G14" s="813">
        <f>IDENTIFICAÇÃO!C356</f>
        <v>1</v>
      </c>
      <c r="H14" s="805"/>
    </row>
    <row r="15" spans="1:8" ht="81.7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37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37">
        <v>2</v>
      </c>
      <c r="B20" s="747" t="s">
        <v>26</v>
      </c>
      <c r="C20" s="739"/>
      <c r="D20" s="739"/>
      <c r="E20" s="739"/>
      <c r="F20" s="740"/>
      <c r="G20" s="804" t="s">
        <v>115</v>
      </c>
      <c r="H20" s="805"/>
    </row>
    <row r="21" spans="1:8" x14ac:dyDescent="0.25">
      <c r="A21" s="337">
        <v>3</v>
      </c>
      <c r="B21" s="747" t="s">
        <v>28</v>
      </c>
      <c r="C21" s="739"/>
      <c r="D21" s="739"/>
      <c r="E21" s="739"/>
      <c r="F21" s="740"/>
      <c r="G21" s="791">
        <f>IDENTIFICAÇÃO!B8</f>
        <v>1101.55</v>
      </c>
      <c r="H21" s="792"/>
    </row>
    <row r="22" spans="1:8" x14ac:dyDescent="0.25">
      <c r="A22" s="337">
        <v>4</v>
      </c>
      <c r="B22" s="326" t="s">
        <v>29</v>
      </c>
      <c r="C22" s="322"/>
      <c r="D22" s="322"/>
      <c r="E22" s="322"/>
      <c r="F22" s="323"/>
      <c r="G22" s="791" t="s">
        <v>114</v>
      </c>
      <c r="H22" s="792"/>
    </row>
    <row r="23" spans="1:8" x14ac:dyDescent="0.25">
      <c r="A23" s="337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36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18"/>
      <c r="H25" s="319"/>
    </row>
    <row r="26" spans="1:8" x14ac:dyDescent="0.25">
      <c r="A26" s="338"/>
      <c r="B26" s="324"/>
      <c r="C26" s="324"/>
      <c r="D26" s="324"/>
      <c r="E26" s="324"/>
      <c r="F26" s="339"/>
      <c r="G26" s="327"/>
      <c r="H26" s="328"/>
    </row>
    <row r="27" spans="1:8" x14ac:dyDescent="0.25">
      <c r="A27" s="330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1101.55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1101.55</v>
      </c>
    </row>
    <row r="35" spans="1:8" ht="22.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29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29" t="s">
        <v>34</v>
      </c>
    </row>
    <row r="40" spans="1:8" ht="32.25" customHeight="1" x14ac:dyDescent="0.25">
      <c r="A40" s="340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91.79583333333332</v>
      </c>
    </row>
    <row r="41" spans="1:8" ht="36.75" customHeight="1" x14ac:dyDescent="0.25">
      <c r="A41" s="340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33.321887499999995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125.11772083333332</v>
      </c>
    </row>
    <row r="43" spans="1:8" ht="147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29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29" t="s">
        <v>34</v>
      </c>
    </row>
    <row r="46" spans="1:8" x14ac:dyDescent="0.25">
      <c r="A46" s="340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245.33354416666668</v>
      </c>
    </row>
    <row r="47" spans="1:8" x14ac:dyDescent="0.25">
      <c r="A47" s="340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30.666693020833335</v>
      </c>
    </row>
    <row r="48" spans="1:8" ht="30" x14ac:dyDescent="0.25">
      <c r="A48" s="340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>(H$34+H$42)*G48</f>
        <v>36.800031624999995</v>
      </c>
    </row>
    <row r="49" spans="1:8" x14ac:dyDescent="0.25">
      <c r="A49" s="340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18.400015812499998</v>
      </c>
    </row>
    <row r="50" spans="1:8" x14ac:dyDescent="0.25">
      <c r="A50" s="340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12.266677208333334</v>
      </c>
    </row>
    <row r="51" spans="1:8" x14ac:dyDescent="0.25">
      <c r="A51" s="336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7.3600063249999996</v>
      </c>
    </row>
    <row r="52" spans="1:8" x14ac:dyDescent="0.25">
      <c r="A52" s="340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2.4533354416666668</v>
      </c>
    </row>
    <row r="53" spans="1:8" x14ac:dyDescent="0.25">
      <c r="A53" s="340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98.133417666666674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451.4137212666667</v>
      </c>
    </row>
    <row r="55" spans="1:8" ht="92.2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20" t="s">
        <v>54</v>
      </c>
      <c r="B57" s="659" t="s">
        <v>55</v>
      </c>
      <c r="C57" s="660"/>
      <c r="D57" s="660"/>
      <c r="E57" s="660"/>
      <c r="F57" s="660"/>
      <c r="G57" s="661"/>
      <c r="H57" s="335" t="s">
        <v>34</v>
      </c>
    </row>
    <row r="58" spans="1:8" x14ac:dyDescent="0.25">
      <c r="A58" s="333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(IDENTIFICAÇÃO!B22*22*2)-(H28*6%)</f>
        <v>109.90700000000001</v>
      </c>
    </row>
    <row r="59" spans="1:8" x14ac:dyDescent="0.25">
      <c r="A59" s="33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IDENTIFICAÇÃO!D71</f>
        <v>290.24269999999996</v>
      </c>
    </row>
    <row r="60" spans="1:8" x14ac:dyDescent="0.25">
      <c r="A60" s="33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IDENTIFICAÇÃO!D87</f>
        <v>7</v>
      </c>
    </row>
    <row r="61" spans="1:8" x14ac:dyDescent="0.25">
      <c r="A61" s="33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IDENTIFICAÇÃO!D103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409.68969999999996</v>
      </c>
    </row>
    <row r="63" spans="1:8" ht="68.2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36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125.11772083333332</v>
      </c>
    </row>
    <row r="66" spans="1:8" ht="15" customHeight="1" x14ac:dyDescent="0.25">
      <c r="A66" s="336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451.4137212666667</v>
      </c>
    </row>
    <row r="67" spans="1:8" x14ac:dyDescent="0.25">
      <c r="A67" s="336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409.68969999999996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986.22114209999995</v>
      </c>
    </row>
    <row r="69" spans="1:8" x14ac:dyDescent="0.25">
      <c r="A69" s="334"/>
      <c r="B69" s="332"/>
      <c r="C69" s="332"/>
      <c r="D69" s="332"/>
      <c r="E69" s="332"/>
      <c r="F69" s="332"/>
      <c r="G69" s="332"/>
      <c r="H69" s="332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29">
        <v>3</v>
      </c>
      <c r="B71" s="33" t="s">
        <v>58</v>
      </c>
      <c r="C71" s="34"/>
      <c r="D71" s="34"/>
      <c r="E71" s="34"/>
      <c r="F71" s="34"/>
      <c r="G71" s="19" t="s">
        <v>47</v>
      </c>
      <c r="H71" s="336" t="s">
        <v>34</v>
      </c>
    </row>
    <row r="72" spans="1:8" ht="15" customHeight="1" x14ac:dyDescent="0.25">
      <c r="A72" s="340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5.0946687499999994</v>
      </c>
    </row>
    <row r="73" spans="1:8" ht="15" customHeight="1" x14ac:dyDescent="0.25">
      <c r="A73" s="340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0.40757349999999998</v>
      </c>
    </row>
    <row r="74" spans="1:8" ht="37.5" customHeight="1" x14ac:dyDescent="0.25">
      <c r="A74" s="340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21.370069999999998</v>
      </c>
    </row>
    <row r="75" spans="1:8" ht="38.25" customHeight="1" x14ac:dyDescent="0.25">
      <c r="A75" s="340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7.8641857600000007</v>
      </c>
    </row>
    <row r="76" spans="1:8" ht="54.75" customHeight="1" x14ac:dyDescent="0.25">
      <c r="A76" s="340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44.061999999999998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78.798498010000003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72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30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6.75" customHeight="1" x14ac:dyDescent="0.25">
      <c r="A83" s="340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160.3026095649825</v>
      </c>
    </row>
    <row r="84" spans="1:8" ht="37.5" customHeight="1" x14ac:dyDescent="0.25">
      <c r="A84" s="340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1">G84*(SUM($H$34,$H$42,$H$54,$H$60,$H$61,$H$77))</f>
        <v>28.792645023792996</v>
      </c>
    </row>
    <row r="85" spans="1:8" ht="39" customHeight="1" x14ac:dyDescent="0.25">
      <c r="A85" s="340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0.35328398802200001</v>
      </c>
    </row>
    <row r="86" spans="1:8" ht="53.25" customHeight="1" x14ac:dyDescent="0.25">
      <c r="A86" s="340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>G86*(SUM($H$34,$H$42,$H$54,$H$60,$H$61,$H$77))</f>
        <v>5.8291858023629999</v>
      </c>
    </row>
    <row r="87" spans="1:8" ht="42" customHeight="1" x14ac:dyDescent="0.25">
      <c r="A87" s="340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>G87*(SUM($H$34,$H$42,$H$54,$H$60,$H$61,$H$77))</f>
        <v>0.97153096706050002</v>
      </c>
    </row>
    <row r="88" spans="1:8" ht="15" customHeight="1" x14ac:dyDescent="0.25">
      <c r="A88" s="340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196.24925534622102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30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40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30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40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196.24925534622102</v>
      </c>
    </row>
    <row r="99" spans="1:8" x14ac:dyDescent="0.25">
      <c r="A99" s="340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196.24925534622102</v>
      </c>
    </row>
    <row r="101" spans="1:8" x14ac:dyDescent="0.25">
      <c r="A101" s="321"/>
      <c r="B101" s="331"/>
      <c r="C101" s="331"/>
      <c r="D101" s="331"/>
      <c r="E101" s="331"/>
      <c r="F101" s="331"/>
      <c r="G101" s="331"/>
      <c r="H101" s="331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29" t="s">
        <v>34</v>
      </c>
    </row>
    <row r="104" spans="1:8" x14ac:dyDescent="0.25">
      <c r="A104" s="340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IDENTIFICAÇÃO!B230</f>
        <v>56.036666666666655</v>
      </c>
    </row>
    <row r="105" spans="1:8" x14ac:dyDescent="0.25">
      <c r="A105" s="340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IDENTIFICAÇÃO!C230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58.031666666666652</v>
      </c>
    </row>
    <row r="107" spans="1:8" ht="19.5" customHeight="1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29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72.625516863686627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169.30702576318842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50.069425901277597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230.62281021194528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IDENTIFICAÇÃO!B260</f>
        <v>0.03</v>
      </c>
      <c r="H118" s="50">
        <f>SUM($H$34,$H$68,$H$77,$H$100,$H$106,$H$110,$H$111)/(1-$G$119)*G118</f>
        <v>91.035319820504711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0.1225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0.22040000000000001</v>
      </c>
      <c r="H120" s="293">
        <f>SUM(H110,H111,H115,H114,H118)</f>
        <v>613.66009856060259</v>
      </c>
    </row>
    <row r="121" spans="1:8" ht="51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41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1101.55</v>
      </c>
    </row>
    <row r="124" spans="1:8" x14ac:dyDescent="0.25">
      <c r="A124" s="341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986.22114209999995</v>
      </c>
    </row>
    <row r="125" spans="1:8" x14ac:dyDescent="0.25">
      <c r="A125" s="341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78.798498010000003</v>
      </c>
    </row>
    <row r="126" spans="1:8" x14ac:dyDescent="0.25">
      <c r="A126" s="341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196.24925534622102</v>
      </c>
    </row>
    <row r="127" spans="1:8" x14ac:dyDescent="0.25">
      <c r="A127" s="341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58.031666666666652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2420.8505621228878</v>
      </c>
    </row>
    <row r="129" spans="1:8" x14ac:dyDescent="0.25">
      <c r="A129" s="341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613.66009856060259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3034.5106606834906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0.25" customHeight="1" x14ac:dyDescent="0.25">
      <c r="A134" s="754" t="str">
        <f>A14</f>
        <v>COPEIRO(A)</v>
      </c>
      <c r="B134" s="755"/>
      <c r="C134" s="756"/>
      <c r="D134" s="49">
        <f>H130</f>
        <v>3034.5106606834906</v>
      </c>
      <c r="E134" s="60">
        <v>1</v>
      </c>
      <c r="F134" s="61">
        <f>E134*D134</f>
        <v>3034.5106606834906</v>
      </c>
      <c r="G134" s="350">
        <f>G14</f>
        <v>1</v>
      </c>
      <c r="H134" s="61">
        <f>G134*F134</f>
        <v>3034.5106606834906</v>
      </c>
    </row>
  </sheetData>
  <mergeCells count="140"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6:H6"/>
    <mergeCell ref="A5:B5"/>
    <mergeCell ref="A7:H7"/>
    <mergeCell ref="A79:H79"/>
    <mergeCell ref="A80:H80"/>
    <mergeCell ref="A81:H81"/>
    <mergeCell ref="B82:F82"/>
    <mergeCell ref="B83:F83"/>
    <mergeCell ref="B84:F84"/>
    <mergeCell ref="B9:D9"/>
    <mergeCell ref="E9:H9"/>
    <mergeCell ref="B10:D10"/>
    <mergeCell ref="E10:H10"/>
    <mergeCell ref="A13:E13"/>
    <mergeCell ref="G13:H13"/>
    <mergeCell ref="A15:H15"/>
    <mergeCell ref="A16:H16"/>
    <mergeCell ref="B19:F19"/>
    <mergeCell ref="G19:H19"/>
    <mergeCell ref="B11:D11"/>
    <mergeCell ref="E11:H11"/>
    <mergeCell ref="A12:H12"/>
    <mergeCell ref="A14:E14"/>
    <mergeCell ref="G14:H14"/>
    <mergeCell ref="A17:H17"/>
    <mergeCell ref="A18:H18"/>
    <mergeCell ref="B20:F20"/>
    <mergeCell ref="G22:H22"/>
    <mergeCell ref="G21:H21"/>
    <mergeCell ref="G20:H20"/>
    <mergeCell ref="B21:F21"/>
    <mergeCell ref="B23:F23"/>
    <mergeCell ref="G23:H23"/>
    <mergeCell ref="A24:H24"/>
    <mergeCell ref="B32:G32"/>
    <mergeCell ref="B27:G27"/>
    <mergeCell ref="B28:G28"/>
    <mergeCell ref="B29:G29"/>
    <mergeCell ref="B33:G33"/>
    <mergeCell ref="A34:G34"/>
    <mergeCell ref="A37:H37"/>
    <mergeCell ref="A38:H38"/>
    <mergeCell ref="B41:F41"/>
    <mergeCell ref="B30:G30"/>
    <mergeCell ref="B31:G31"/>
    <mergeCell ref="A35:H35"/>
    <mergeCell ref="A36:H36"/>
    <mergeCell ref="B39:F39"/>
    <mergeCell ref="B40:F40"/>
    <mergeCell ref="A42:F42"/>
    <mergeCell ref="A44:H44"/>
    <mergeCell ref="B53:F53"/>
    <mergeCell ref="A54:F54"/>
    <mergeCell ref="A56:H56"/>
    <mergeCell ref="B61:G61"/>
    <mergeCell ref="A62:F62"/>
    <mergeCell ref="A64:H64"/>
    <mergeCell ref="B65:G65"/>
    <mergeCell ref="B49:F49"/>
    <mergeCell ref="B50:F50"/>
    <mergeCell ref="B51:F51"/>
    <mergeCell ref="A55:H55"/>
    <mergeCell ref="B57:G57"/>
    <mergeCell ref="B58:G58"/>
    <mergeCell ref="B59:G59"/>
    <mergeCell ref="B60:G60"/>
    <mergeCell ref="A63:H63"/>
    <mergeCell ref="B52:F52"/>
    <mergeCell ref="A43:H43"/>
    <mergeCell ref="B45:F45"/>
    <mergeCell ref="B46:F46"/>
    <mergeCell ref="B47:F47"/>
    <mergeCell ref="B66:G66"/>
    <mergeCell ref="B67:G67"/>
    <mergeCell ref="A68:G68"/>
    <mergeCell ref="A70:H70"/>
    <mergeCell ref="B72:F72"/>
    <mergeCell ref="B73:F73"/>
    <mergeCell ref="B74:F74"/>
    <mergeCell ref="A77:F77"/>
    <mergeCell ref="D78:H78"/>
    <mergeCell ref="B75:F75"/>
    <mergeCell ref="B76:F76"/>
    <mergeCell ref="B85:F85"/>
    <mergeCell ref="B86:F86"/>
    <mergeCell ref="B87:F87"/>
    <mergeCell ref="B88:F88"/>
    <mergeCell ref="A89:F89"/>
    <mergeCell ref="A91:H91"/>
    <mergeCell ref="A94:G94"/>
    <mergeCell ref="A95:H95"/>
    <mergeCell ref="A96:H96"/>
    <mergeCell ref="A90:H90"/>
    <mergeCell ref="B92:F92"/>
    <mergeCell ref="B93:F93"/>
    <mergeCell ref="B97:G97"/>
    <mergeCell ref="A100:G100"/>
    <mergeCell ref="A102:H102"/>
    <mergeCell ref="B99:G99"/>
    <mergeCell ref="B115:F115"/>
    <mergeCell ref="B116:G116"/>
    <mergeCell ref="B117:G117"/>
    <mergeCell ref="B118:F118"/>
    <mergeCell ref="A119:F119"/>
    <mergeCell ref="B112:G112"/>
    <mergeCell ref="B113:G113"/>
    <mergeCell ref="B114:F114"/>
    <mergeCell ref="B98:G98"/>
    <mergeCell ref="B111:F111"/>
    <mergeCell ref="B105:G105"/>
    <mergeCell ref="B103:G103"/>
    <mergeCell ref="B104:G104"/>
    <mergeCell ref="A106:G106"/>
    <mergeCell ref="A107:H107"/>
    <mergeCell ref="A108:H108"/>
    <mergeCell ref="B109:F109"/>
    <mergeCell ref="B110:F110"/>
    <mergeCell ref="A120:F120"/>
    <mergeCell ref="A121:H121"/>
    <mergeCell ref="A122:H122"/>
    <mergeCell ref="B123:G123"/>
    <mergeCell ref="A134:C134"/>
    <mergeCell ref="B124:G124"/>
    <mergeCell ref="B125:G125"/>
    <mergeCell ref="B126:G126"/>
    <mergeCell ref="B127:G127"/>
    <mergeCell ref="A128:G128"/>
    <mergeCell ref="B129:G129"/>
    <mergeCell ref="A130:G130"/>
    <mergeCell ref="A132:H132"/>
    <mergeCell ref="A133:C133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4E32A-FEDD-4D64-9AA2-1D01238DE2EE}">
  <dimension ref="A1:P135"/>
  <sheetViews>
    <sheetView showGridLines="0" zoomScaleNormal="100" workbookViewId="0">
      <selection activeCell="G84" sqref="G84:G88"/>
    </sheetView>
  </sheetViews>
  <sheetFormatPr defaultRowHeight="15" x14ac:dyDescent="0.25"/>
  <cols>
    <col min="2" max="2" width="52.7109375" customWidth="1"/>
    <col min="3" max="3" width="13.7109375" customWidth="1"/>
    <col min="4" max="4" width="12.85546875" customWidth="1"/>
    <col min="5" max="5" width="13.140625" customWidth="1"/>
    <col min="6" max="6" width="12.85546875" customWidth="1"/>
    <col min="7" max="7" width="14.5703125" customWidth="1"/>
    <col min="8" max="8" width="22" customWidth="1"/>
    <col min="10" max="10" width="18.42578125" customWidth="1"/>
    <col min="11" max="11" width="13.42578125" customWidth="1"/>
    <col min="12" max="12" width="15.7109375" customWidth="1"/>
    <col min="13" max="13" width="10.85546875" customWidth="1"/>
  </cols>
  <sheetData>
    <row r="1" spans="1:10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10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10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10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10" x14ac:dyDescent="0.25">
      <c r="A5" s="734" t="s">
        <v>296</v>
      </c>
      <c r="B5" s="734"/>
      <c r="C5" s="250"/>
      <c r="D5" s="250"/>
      <c r="E5" s="250"/>
      <c r="F5" s="250"/>
      <c r="G5" s="250"/>
      <c r="H5" s="251"/>
    </row>
    <row r="6" spans="1:10" x14ac:dyDescent="0.25">
      <c r="A6" s="828" t="s">
        <v>5</v>
      </c>
      <c r="B6" s="829"/>
      <c r="C6" s="829"/>
      <c r="D6" s="829"/>
      <c r="E6" s="829"/>
      <c r="F6" s="829"/>
      <c r="G6" s="829"/>
      <c r="H6" s="830"/>
    </row>
    <row r="7" spans="1:10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10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10" x14ac:dyDescent="0.25">
      <c r="A9" s="342" t="s">
        <v>9</v>
      </c>
      <c r="B9" s="747" t="s">
        <v>10</v>
      </c>
      <c r="C9" s="739"/>
      <c r="D9" s="740"/>
      <c r="E9" s="804" t="s">
        <v>11</v>
      </c>
      <c r="F9" s="812"/>
      <c r="G9" s="812"/>
      <c r="H9" s="805"/>
    </row>
    <row r="10" spans="1:10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10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10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10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10" x14ac:dyDescent="0.25">
      <c r="A14" s="804" t="s">
        <v>20</v>
      </c>
      <c r="B14" s="812"/>
      <c r="C14" s="812"/>
      <c r="D14" s="812"/>
      <c r="E14" s="805"/>
      <c r="F14" s="317" t="s">
        <v>21</v>
      </c>
      <c r="G14" s="813">
        <f>IDENTIFICAÇÃO!C339</f>
        <v>25</v>
      </c>
      <c r="H14" s="805"/>
    </row>
    <row r="15" spans="1:10" ht="75.7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10" x14ac:dyDescent="0.25">
      <c r="A16" s="817"/>
      <c r="B16" s="784"/>
      <c r="C16" s="784"/>
      <c r="D16" s="784"/>
      <c r="E16" s="784"/>
      <c r="F16" s="784"/>
      <c r="G16" s="784"/>
      <c r="H16" s="818"/>
      <c r="J16" s="199"/>
    </row>
    <row r="17" spans="1:16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16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16" x14ac:dyDescent="0.25">
      <c r="A19" s="314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16" x14ac:dyDescent="0.25">
      <c r="A20" s="314">
        <v>2</v>
      </c>
      <c r="B20" s="747" t="s">
        <v>26</v>
      </c>
      <c r="C20" s="739"/>
      <c r="D20" s="739"/>
      <c r="E20" s="739"/>
      <c r="F20" s="740"/>
      <c r="G20" s="804" t="s">
        <v>27</v>
      </c>
      <c r="H20" s="805"/>
    </row>
    <row r="21" spans="1:16" x14ac:dyDescent="0.25">
      <c r="A21" s="314">
        <v>3</v>
      </c>
      <c r="B21" s="747" t="s">
        <v>28</v>
      </c>
      <c r="C21" s="739"/>
      <c r="D21" s="739"/>
      <c r="E21" s="739"/>
      <c r="F21" s="740"/>
      <c r="G21" s="791">
        <f>IDENTIFICAÇÃO!B5</f>
        <v>1101.55</v>
      </c>
      <c r="H21" s="792"/>
    </row>
    <row r="22" spans="1:16" x14ac:dyDescent="0.25">
      <c r="A22" s="314">
        <v>4</v>
      </c>
      <c r="B22" s="297" t="s">
        <v>29</v>
      </c>
      <c r="C22" s="298"/>
      <c r="D22" s="298"/>
      <c r="E22" s="298"/>
      <c r="F22" s="299"/>
      <c r="G22" s="791" t="s">
        <v>30</v>
      </c>
      <c r="H22" s="792"/>
    </row>
    <row r="23" spans="1:16" x14ac:dyDescent="0.25">
      <c r="A23" s="314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16" ht="38.2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  <c r="J24" s="274"/>
      <c r="K24" s="274"/>
      <c r="L24" s="274"/>
      <c r="M24" s="274"/>
      <c r="N24" s="274"/>
      <c r="O24" s="274"/>
      <c r="P24" s="274"/>
    </row>
    <row r="25" spans="1:16" x14ac:dyDescent="0.25">
      <c r="A25" s="4" t="s">
        <v>32</v>
      </c>
      <c r="B25" s="5"/>
      <c r="C25" s="5"/>
      <c r="D25" s="5"/>
      <c r="E25" s="5"/>
      <c r="F25" s="6"/>
      <c r="G25" s="7"/>
      <c r="H25" s="8"/>
      <c r="J25" s="274"/>
      <c r="K25" s="274"/>
      <c r="L25" s="274"/>
      <c r="M25" s="274"/>
      <c r="N25" s="274"/>
      <c r="O25" s="274"/>
      <c r="P25" s="274"/>
    </row>
    <row r="26" spans="1:16" x14ac:dyDescent="0.25">
      <c r="A26" s="9"/>
      <c r="B26" s="3"/>
      <c r="C26" s="3"/>
      <c r="D26" s="3"/>
      <c r="E26" s="3"/>
      <c r="F26" s="10"/>
      <c r="G26" s="11"/>
      <c r="H26" s="12"/>
      <c r="J26" s="275"/>
      <c r="K26" s="733"/>
      <c r="L26" s="733"/>
      <c r="M26" s="274"/>
      <c r="N26" s="274"/>
      <c r="O26" s="274"/>
      <c r="P26" s="274"/>
    </row>
    <row r="27" spans="1:16" x14ac:dyDescent="0.25">
      <c r="A27" s="13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  <c r="J27" s="274"/>
      <c r="K27" s="274"/>
      <c r="L27" s="274"/>
      <c r="M27" s="274"/>
      <c r="N27" s="274"/>
      <c r="O27" s="274"/>
      <c r="P27" s="274"/>
    </row>
    <row r="28" spans="1:16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1101.55</v>
      </c>
      <c r="J28" s="274"/>
      <c r="K28" s="736"/>
      <c r="L28" s="736"/>
      <c r="M28" s="274"/>
      <c r="N28" s="274"/>
      <c r="O28" s="274"/>
      <c r="P28" s="274"/>
    </row>
    <row r="29" spans="1:16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16"/>
      <c r="J29" s="277"/>
      <c r="K29" s="735"/>
      <c r="L29" s="735"/>
      <c r="M29" s="274"/>
      <c r="N29" s="274"/>
      <c r="O29" s="274"/>
      <c r="P29" s="274"/>
    </row>
    <row r="30" spans="1:16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  <c r="J30" s="274"/>
      <c r="K30" s="274"/>
      <c r="L30" s="274"/>
      <c r="M30" s="274"/>
      <c r="N30" s="274"/>
      <c r="O30" s="274"/>
      <c r="P30" s="274"/>
    </row>
    <row r="31" spans="1:16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  <c r="J31" s="274"/>
      <c r="K31" s="274"/>
      <c r="L31" s="274"/>
      <c r="M31" s="274"/>
      <c r="N31" s="274"/>
      <c r="O31" s="274"/>
      <c r="P31" s="274"/>
    </row>
    <row r="32" spans="1:16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  <c r="J32" s="278"/>
      <c r="K32" s="274"/>
      <c r="L32" s="274"/>
      <c r="M32" s="274"/>
      <c r="N32" s="274"/>
      <c r="O32" s="274"/>
      <c r="P32" s="274"/>
    </row>
    <row r="33" spans="1:16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  <c r="J33" s="278"/>
      <c r="K33" s="279"/>
      <c r="L33" s="280"/>
      <c r="M33" s="274"/>
      <c r="N33" s="274"/>
      <c r="O33" s="274"/>
      <c r="P33" s="274"/>
    </row>
    <row r="34" spans="1:16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1101.55</v>
      </c>
      <c r="J34" s="278"/>
      <c r="K34" s="279"/>
      <c r="L34" s="280"/>
      <c r="M34" s="277"/>
      <c r="N34" s="274"/>
      <c r="O34" s="274"/>
      <c r="P34" s="274"/>
    </row>
    <row r="35" spans="1:16" ht="21.7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  <c r="J35" s="278"/>
      <c r="K35" s="279"/>
      <c r="L35" s="278"/>
      <c r="M35" s="274"/>
      <c r="N35" s="274"/>
      <c r="O35" s="274"/>
      <c r="P35" s="274"/>
    </row>
    <row r="36" spans="1:16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  <c r="J36" s="274"/>
      <c r="K36" s="274"/>
      <c r="L36" s="274"/>
      <c r="M36" s="274"/>
      <c r="N36" s="274"/>
      <c r="O36" s="274"/>
      <c r="P36" s="274"/>
    </row>
    <row r="37" spans="1:16" x14ac:dyDescent="0.25">
      <c r="A37" s="757"/>
      <c r="B37" s="758"/>
      <c r="C37" s="758"/>
      <c r="D37" s="758"/>
      <c r="E37" s="758"/>
      <c r="F37" s="758"/>
      <c r="G37" s="758"/>
      <c r="H37" s="758"/>
      <c r="J37" s="274"/>
      <c r="K37" s="274"/>
      <c r="L37" s="274"/>
      <c r="M37" s="274"/>
      <c r="N37" s="274"/>
      <c r="O37" s="274"/>
      <c r="P37" s="274"/>
    </row>
    <row r="38" spans="1:16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16" x14ac:dyDescent="0.25">
      <c r="A39" s="18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18" t="s">
        <v>34</v>
      </c>
    </row>
    <row r="40" spans="1:16" ht="31.5" customHeight="1" x14ac:dyDescent="0.25">
      <c r="A40" s="2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91.79583333333332</v>
      </c>
    </row>
    <row r="41" spans="1:16" ht="30.75" customHeight="1" x14ac:dyDescent="0.25">
      <c r="A41" s="2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33.321887499999995</v>
      </c>
    </row>
    <row r="42" spans="1:16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125.11772083333332</v>
      </c>
    </row>
    <row r="43" spans="1:16" ht="153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16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16" x14ac:dyDescent="0.25">
      <c r="A45" s="18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18" t="s">
        <v>34</v>
      </c>
    </row>
    <row r="46" spans="1:16" x14ac:dyDescent="0.25">
      <c r="A46" s="2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245.33354416666668</v>
      </c>
    </row>
    <row r="47" spans="1:16" x14ac:dyDescent="0.25">
      <c r="A47" s="2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30.666693020833335</v>
      </c>
    </row>
    <row r="48" spans="1:16" ht="33" customHeight="1" x14ac:dyDescent="0.25">
      <c r="A48" s="2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 t="shared" si="0"/>
        <v>36.800031624999995</v>
      </c>
    </row>
    <row r="49" spans="1:8" x14ac:dyDescent="0.25">
      <c r="A49" s="2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18.400015812499998</v>
      </c>
    </row>
    <row r="50" spans="1:8" x14ac:dyDescent="0.25">
      <c r="A50" s="2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12.266677208333334</v>
      </c>
    </row>
    <row r="51" spans="1:8" x14ac:dyDescent="0.25">
      <c r="A51" s="25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7.3600063249999996</v>
      </c>
    </row>
    <row r="52" spans="1:8" x14ac:dyDescent="0.25">
      <c r="A52" s="2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2.4533354416666668</v>
      </c>
    </row>
    <row r="53" spans="1:8" x14ac:dyDescent="0.25">
      <c r="A53" s="2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98.133417666666674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451.4137212666667</v>
      </c>
    </row>
    <row r="55" spans="1:8" ht="80.2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28" t="s">
        <v>54</v>
      </c>
      <c r="B57" s="659" t="s">
        <v>55</v>
      </c>
      <c r="C57" s="660"/>
      <c r="D57" s="660"/>
      <c r="E57" s="660"/>
      <c r="F57" s="660"/>
      <c r="G57" s="661"/>
      <c r="H57" s="29" t="s">
        <v>34</v>
      </c>
    </row>
    <row r="58" spans="1:8" x14ac:dyDescent="0.25">
      <c r="A58" s="30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(IDENTIFICAÇÃO!B21*22*2)-(H28*6%)</f>
        <v>123.107</v>
      </c>
    </row>
    <row r="59" spans="1:8" x14ac:dyDescent="0.25">
      <c r="A59" s="30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IDENTIFICAÇÃO!D68</f>
        <v>290.24269999999996</v>
      </c>
    </row>
    <row r="60" spans="1:8" x14ac:dyDescent="0.25">
      <c r="A60" s="30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IDENTIFICAÇÃO!D84</f>
        <v>7</v>
      </c>
    </row>
    <row r="61" spans="1:8" x14ac:dyDescent="0.25">
      <c r="A61" s="30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IDENTIFICAÇÃO!D100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422.8897</v>
      </c>
    </row>
    <row r="63" spans="1:8" ht="58.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14" x14ac:dyDescent="0.25">
      <c r="A65" s="53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125.11772083333332</v>
      </c>
    </row>
    <row r="66" spans="1:14" ht="18.75" customHeight="1" x14ac:dyDescent="0.25">
      <c r="A66" s="53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451.4137212666667</v>
      </c>
    </row>
    <row r="67" spans="1:14" x14ac:dyDescent="0.25">
      <c r="A67" s="53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422.8897</v>
      </c>
    </row>
    <row r="68" spans="1:14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999.4211421</v>
      </c>
    </row>
    <row r="69" spans="1:14" x14ac:dyDescent="0.25">
      <c r="A69" s="44"/>
      <c r="B69" s="45"/>
      <c r="C69" s="45"/>
      <c r="D69" s="45"/>
      <c r="E69" s="45"/>
      <c r="F69" s="45"/>
      <c r="G69" s="45"/>
      <c r="H69" s="45"/>
    </row>
    <row r="70" spans="1:14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14" x14ac:dyDescent="0.25">
      <c r="A71" s="18">
        <v>3</v>
      </c>
      <c r="B71" s="33" t="s">
        <v>58</v>
      </c>
      <c r="C71" s="34"/>
      <c r="D71" s="34"/>
      <c r="E71" s="34"/>
      <c r="F71" s="34"/>
      <c r="G71" s="19" t="s">
        <v>47</v>
      </c>
      <c r="H71" s="25" t="s">
        <v>34</v>
      </c>
    </row>
    <row r="72" spans="1:14" x14ac:dyDescent="0.25">
      <c r="A72" s="2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5.0946687499999994</v>
      </c>
      <c r="J72" s="824"/>
      <c r="K72" s="825"/>
      <c r="L72" s="825"/>
    </row>
    <row r="73" spans="1:14" x14ac:dyDescent="0.25">
      <c r="A73" s="2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0.40757349999999998</v>
      </c>
      <c r="J73" s="205"/>
    </row>
    <row r="74" spans="1:14" x14ac:dyDescent="0.25">
      <c r="A74" s="2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21.370069999999998</v>
      </c>
      <c r="J74" s="274"/>
      <c r="K74" s="274"/>
      <c r="L74" s="274"/>
      <c r="M74" s="274"/>
      <c r="N74" s="274"/>
    </row>
    <row r="75" spans="1:14" ht="30" customHeight="1" x14ac:dyDescent="0.25">
      <c r="A75" s="2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7.8641857600000007</v>
      </c>
      <c r="J75" s="733"/>
      <c r="K75" s="733"/>
      <c r="L75" s="733"/>
      <c r="M75" s="274"/>
      <c r="N75" s="274"/>
    </row>
    <row r="76" spans="1:14" ht="51" customHeight="1" x14ac:dyDescent="0.25">
      <c r="A76" s="2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44.061999999999998</v>
      </c>
      <c r="I76" s="204"/>
      <c r="J76" s="274"/>
      <c r="K76" s="275"/>
      <c r="L76" s="274"/>
      <c r="M76" s="274"/>
      <c r="N76" s="274"/>
    </row>
    <row r="77" spans="1:14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78.798498010000003</v>
      </c>
      <c r="J77" s="276"/>
      <c r="K77" s="276"/>
      <c r="L77" s="276"/>
      <c r="M77" s="276"/>
      <c r="N77" s="274"/>
    </row>
    <row r="78" spans="1:14" x14ac:dyDescent="0.25">
      <c r="A78" s="37"/>
      <c r="B78" s="38"/>
      <c r="C78" s="38"/>
      <c r="D78" s="784"/>
      <c r="E78" s="784"/>
      <c r="F78" s="784"/>
      <c r="G78" s="784"/>
      <c r="H78" s="784"/>
      <c r="J78" s="733"/>
      <c r="K78" s="733"/>
      <c r="L78" s="733"/>
      <c r="M78" s="733"/>
      <c r="N78" s="274"/>
    </row>
    <row r="79" spans="1:14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  <c r="J79" s="733"/>
      <c r="K79" s="733"/>
      <c r="L79" s="733"/>
      <c r="M79" s="733"/>
      <c r="N79" s="274"/>
    </row>
    <row r="80" spans="1:14" ht="57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  <c r="J80" s="284"/>
      <c r="K80" s="284"/>
      <c r="L80" s="284"/>
      <c r="M80" s="284"/>
      <c r="N80" s="274"/>
    </row>
    <row r="81" spans="1:14" ht="16.5" customHeight="1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  <c r="J81" s="733"/>
      <c r="K81" s="733"/>
      <c r="L81" s="733"/>
      <c r="M81" s="733"/>
      <c r="N81" s="274"/>
    </row>
    <row r="82" spans="1:14" x14ac:dyDescent="0.25">
      <c r="A82" s="13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  <c r="J82" s="733"/>
      <c r="K82" s="733"/>
      <c r="L82" s="733"/>
      <c r="M82" s="733"/>
      <c r="N82" s="274"/>
    </row>
    <row r="83" spans="1:14" ht="34.5" customHeight="1" x14ac:dyDescent="0.25">
      <c r="A83" s="2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160.3026095649825</v>
      </c>
      <c r="J83" s="274"/>
      <c r="K83" s="274"/>
      <c r="L83" s="274"/>
      <c r="M83" s="274"/>
      <c r="N83" s="274"/>
    </row>
    <row r="84" spans="1:14" ht="31.5" customHeight="1" x14ac:dyDescent="0.25">
      <c r="A84" s="2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1">G84*(SUM($H$34,$H$42,$H$54,$H$60,$H$61,$H$77))</f>
        <v>28.792645023792996</v>
      </c>
      <c r="I84" s="205"/>
      <c r="J84" s="205"/>
      <c r="K84" s="205"/>
    </row>
    <row r="85" spans="1:14" ht="35.25" customHeight="1" x14ac:dyDescent="0.25">
      <c r="A85" s="2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0.35328398802200001</v>
      </c>
    </row>
    <row r="86" spans="1:14" ht="34.5" customHeight="1" x14ac:dyDescent="0.25">
      <c r="A86" s="2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 t="shared" si="1"/>
        <v>5.8291858023629999</v>
      </c>
    </row>
    <row r="87" spans="1:14" ht="39" customHeight="1" x14ac:dyDescent="0.25">
      <c r="A87" s="2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 t="shared" si="1"/>
        <v>0.97153096706050002</v>
      </c>
      <c r="K87" s="249"/>
    </row>
    <row r="88" spans="1:14" x14ac:dyDescent="0.25">
      <c r="A88" s="248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  <c r="J88" s="272"/>
    </row>
    <row r="89" spans="1:14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196.24925534622102</v>
      </c>
    </row>
    <row r="90" spans="1:14" ht="18" customHeight="1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  <c r="J90" s="289"/>
      <c r="K90" s="289"/>
    </row>
    <row r="91" spans="1:14" ht="21.75" customHeight="1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  <c r="J91" s="289"/>
      <c r="K91" s="289"/>
    </row>
    <row r="92" spans="1:14" ht="17.25" customHeight="1" x14ac:dyDescent="0.25">
      <c r="A92" s="286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  <c r="J92" s="289"/>
      <c r="K92" s="289"/>
    </row>
    <row r="93" spans="1:14" ht="18" customHeight="1" x14ac:dyDescent="0.25">
      <c r="A93" s="285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  <c r="J93" s="289"/>
      <c r="K93" s="289"/>
    </row>
    <row r="94" spans="1:14" ht="16.5" customHeight="1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  <c r="J94" s="289"/>
      <c r="K94" s="289"/>
    </row>
    <row r="95" spans="1:14" ht="13.5" customHeight="1" x14ac:dyDescent="0.25">
      <c r="A95" s="777"/>
      <c r="B95" s="778"/>
      <c r="C95" s="778"/>
      <c r="D95" s="778"/>
      <c r="E95" s="778"/>
      <c r="F95" s="778"/>
      <c r="G95" s="778"/>
      <c r="H95" s="778"/>
      <c r="J95" s="289"/>
      <c r="K95" s="289"/>
    </row>
    <row r="96" spans="1:14" ht="16.5" customHeight="1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  <c r="J96" s="733"/>
      <c r="K96" s="733"/>
      <c r="L96" s="733"/>
      <c r="M96" s="733"/>
      <c r="N96" s="274"/>
    </row>
    <row r="97" spans="1:14" x14ac:dyDescent="0.25">
      <c r="A97" s="286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  <c r="J97" s="733"/>
      <c r="K97" s="733"/>
      <c r="L97" s="733"/>
      <c r="M97" s="733"/>
      <c r="N97" s="274"/>
    </row>
    <row r="98" spans="1:14" x14ac:dyDescent="0.25">
      <c r="A98" s="285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196.24925534622102</v>
      </c>
      <c r="J98" s="274"/>
      <c r="K98" s="274"/>
      <c r="L98" s="274"/>
      <c r="M98" s="274"/>
      <c r="N98" s="274"/>
    </row>
    <row r="99" spans="1:14" x14ac:dyDescent="0.25">
      <c r="A99" s="285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  <c r="I99" s="205"/>
      <c r="J99" s="205"/>
      <c r="K99" s="205"/>
    </row>
    <row r="100" spans="1:14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196.24925534622102</v>
      </c>
    </row>
    <row r="101" spans="1:14" ht="13.5" customHeight="1" x14ac:dyDescent="0.25">
      <c r="A101" s="282"/>
      <c r="B101" s="283"/>
      <c r="C101" s="283"/>
      <c r="D101" s="283"/>
      <c r="E101" s="283"/>
      <c r="F101" s="283"/>
      <c r="G101" s="283"/>
      <c r="H101" s="283"/>
      <c r="J101" s="289"/>
      <c r="K101" s="289"/>
    </row>
    <row r="102" spans="1:14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  <c r="J102" s="289"/>
      <c r="K102" s="289"/>
    </row>
    <row r="103" spans="1:14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18" t="s">
        <v>34</v>
      </c>
    </row>
    <row r="104" spans="1:14" x14ac:dyDescent="0.25">
      <c r="A104" s="2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IDENTIFICAÇÃO!B227</f>
        <v>60.42499999999999</v>
      </c>
    </row>
    <row r="105" spans="1:14" x14ac:dyDescent="0.25">
      <c r="A105" s="2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IDENTIFICAÇÃO!C227</f>
        <v>1.9950000000000001</v>
      </c>
    </row>
    <row r="106" spans="1:14" x14ac:dyDescent="0.25">
      <c r="A106" s="2" t="s">
        <v>12</v>
      </c>
      <c r="B106" s="744" t="s">
        <v>268</v>
      </c>
      <c r="C106" s="745"/>
      <c r="D106" s="745"/>
      <c r="E106" s="745"/>
      <c r="F106" s="745"/>
      <c r="G106" s="746"/>
      <c r="H106" s="348">
        <f>IDENTIFICAÇÃO!D227</f>
        <v>26.553333333333331</v>
      </c>
    </row>
    <row r="107" spans="1:14" x14ac:dyDescent="0.25">
      <c r="A107" s="699" t="s">
        <v>56</v>
      </c>
      <c r="B107" s="700"/>
      <c r="C107" s="700"/>
      <c r="D107" s="700"/>
      <c r="E107" s="700"/>
      <c r="F107" s="700"/>
      <c r="G107" s="701"/>
      <c r="H107" s="43">
        <f>SUM(H104:H106)</f>
        <v>88.973333333333315</v>
      </c>
    </row>
    <row r="108" spans="1:14" x14ac:dyDescent="0.25">
      <c r="A108" s="747" t="s">
        <v>282</v>
      </c>
      <c r="B108" s="739"/>
      <c r="C108" s="739"/>
      <c r="D108" s="739"/>
      <c r="E108" s="739"/>
      <c r="F108" s="739"/>
      <c r="G108" s="739"/>
      <c r="H108" s="739"/>
    </row>
    <row r="109" spans="1:14" x14ac:dyDescent="0.25">
      <c r="A109" s="699" t="s">
        <v>66</v>
      </c>
      <c r="B109" s="700"/>
      <c r="C109" s="700"/>
      <c r="D109" s="700"/>
      <c r="E109" s="700"/>
      <c r="F109" s="700"/>
      <c r="G109" s="700"/>
      <c r="H109" s="701"/>
    </row>
    <row r="110" spans="1:14" x14ac:dyDescent="0.25">
      <c r="A110" s="18">
        <v>6</v>
      </c>
      <c r="B110" s="659" t="s">
        <v>67</v>
      </c>
      <c r="C110" s="660"/>
      <c r="D110" s="660"/>
      <c r="E110" s="660"/>
      <c r="F110" s="661"/>
      <c r="G110" s="19" t="s">
        <v>47</v>
      </c>
      <c r="H110" s="46" t="s">
        <v>68</v>
      </c>
    </row>
    <row r="111" spans="1:14" x14ac:dyDescent="0.25">
      <c r="A111" s="47" t="s">
        <v>7</v>
      </c>
      <c r="B111" s="763" t="s">
        <v>264</v>
      </c>
      <c r="C111" s="764"/>
      <c r="D111" s="764"/>
      <c r="E111" s="764"/>
      <c r="F111" s="765"/>
      <c r="G111" s="346">
        <v>0.03</v>
      </c>
      <c r="H111" s="49">
        <f>SUM($H$34,$H$68,$H$77,$H$100,$H$107)*G111</f>
        <v>73.949766863686634</v>
      </c>
    </row>
    <row r="112" spans="1:14" x14ac:dyDescent="0.25">
      <c r="A112" s="47" t="s">
        <v>9</v>
      </c>
      <c r="B112" s="763" t="s">
        <v>100</v>
      </c>
      <c r="C112" s="764"/>
      <c r="D112" s="764"/>
      <c r="E112" s="764"/>
      <c r="F112" s="765"/>
      <c r="G112" s="346">
        <v>6.7900000000000002E-2</v>
      </c>
      <c r="H112" s="49">
        <f>SUM($H$34,$H$68,$H$77,$H$100,$H$107,H111)*G112</f>
        <v>172.39416150485511</v>
      </c>
    </row>
    <row r="113" spans="1:8" x14ac:dyDescent="0.25">
      <c r="A113" s="47" t="s">
        <v>12</v>
      </c>
      <c r="B113" s="769" t="s">
        <v>71</v>
      </c>
      <c r="C113" s="770"/>
      <c r="D113" s="770"/>
      <c r="E113" s="770"/>
      <c r="F113" s="770"/>
      <c r="G113" s="771"/>
      <c r="H113" s="50"/>
    </row>
    <row r="114" spans="1:8" x14ac:dyDescent="0.25">
      <c r="A114" s="47"/>
      <c r="B114" s="772" t="s">
        <v>72</v>
      </c>
      <c r="C114" s="773"/>
      <c r="D114" s="773"/>
      <c r="E114" s="773"/>
      <c r="F114" s="773"/>
      <c r="G114" s="774"/>
      <c r="H114" s="50"/>
    </row>
    <row r="115" spans="1:8" x14ac:dyDescent="0.25">
      <c r="A115" s="47"/>
      <c r="B115" s="763" t="s">
        <v>98</v>
      </c>
      <c r="C115" s="764"/>
      <c r="D115" s="764"/>
      <c r="E115" s="764"/>
      <c r="F115" s="765"/>
      <c r="G115" s="351">
        <v>1.6500000000000001E-2</v>
      </c>
      <c r="H115" s="50">
        <f>SUM($H$34,$H$68,$H$77,$H$100,$H$107,$H$111,$H$112)/(1-$G$120)*G115</f>
        <v>52.171482907415282</v>
      </c>
    </row>
    <row r="116" spans="1:8" x14ac:dyDescent="0.25">
      <c r="A116" s="47"/>
      <c r="B116" s="763" t="s">
        <v>99</v>
      </c>
      <c r="C116" s="764"/>
      <c r="D116" s="764"/>
      <c r="E116" s="764"/>
      <c r="F116" s="765"/>
      <c r="G116" s="346">
        <v>7.5999999999999998E-2</v>
      </c>
      <c r="H116" s="50">
        <f>SUM($H$34,$H$68,$H$77,$H$100,$H$107,$H$111,$H$112)/(1-$G$120)*G116</f>
        <v>240.30501217960975</v>
      </c>
    </row>
    <row r="117" spans="1:8" x14ac:dyDescent="0.25">
      <c r="A117" s="47"/>
      <c r="B117" s="769" t="s">
        <v>75</v>
      </c>
      <c r="C117" s="770"/>
      <c r="D117" s="770"/>
      <c r="E117" s="770"/>
      <c r="F117" s="770"/>
      <c r="G117" s="771"/>
      <c r="H117" s="50"/>
    </row>
    <row r="118" spans="1:8" x14ac:dyDescent="0.25">
      <c r="A118" s="47"/>
      <c r="B118" s="760" t="s">
        <v>76</v>
      </c>
      <c r="C118" s="761"/>
      <c r="D118" s="761"/>
      <c r="E118" s="761"/>
      <c r="F118" s="761"/>
      <c r="G118" s="762"/>
      <c r="H118" s="50"/>
    </row>
    <row r="119" spans="1:8" x14ac:dyDescent="0.25">
      <c r="A119" s="47"/>
      <c r="B119" s="763" t="s">
        <v>265</v>
      </c>
      <c r="C119" s="764"/>
      <c r="D119" s="764"/>
      <c r="E119" s="764"/>
      <c r="F119" s="765"/>
      <c r="G119" s="346">
        <f>IDENTIFICAÇÃO!B259</f>
        <v>0.05</v>
      </c>
      <c r="H119" s="50">
        <f>SUM($H$34,$H$68,$H$77,$H$100,$H$107,$H$111,$H$112)/(1-$G$120)*G119</f>
        <v>158.09540274974327</v>
      </c>
    </row>
    <row r="120" spans="1:8" x14ac:dyDescent="0.25">
      <c r="A120" s="599"/>
      <c r="B120" s="600"/>
      <c r="C120" s="600"/>
      <c r="D120" s="600"/>
      <c r="E120" s="600"/>
      <c r="F120" s="601"/>
      <c r="G120" s="179">
        <f>SUM(G116,G115,G119)</f>
        <v>0.14250000000000002</v>
      </c>
      <c r="H120" s="50"/>
    </row>
    <row r="121" spans="1:8" x14ac:dyDescent="0.25">
      <c r="A121" s="766" t="s">
        <v>56</v>
      </c>
      <c r="B121" s="767"/>
      <c r="C121" s="767"/>
      <c r="D121" s="767"/>
      <c r="E121" s="767"/>
      <c r="F121" s="768"/>
      <c r="G121" s="292">
        <f>G120+G112+G111</f>
        <v>0.24040000000000003</v>
      </c>
      <c r="H121" s="293">
        <f>SUM(H111,H112,H116,H115,H119)</f>
        <v>696.91582620530994</v>
      </c>
    </row>
    <row r="122" spans="1:8" ht="47.25" customHeight="1" x14ac:dyDescent="0.25">
      <c r="A122" s="738" t="s">
        <v>283</v>
      </c>
      <c r="B122" s="739"/>
      <c r="C122" s="739"/>
      <c r="D122" s="739"/>
      <c r="E122" s="739"/>
      <c r="F122" s="739"/>
      <c r="G122" s="739"/>
      <c r="H122" s="740"/>
    </row>
    <row r="123" spans="1:8" x14ac:dyDescent="0.25">
      <c r="A123" s="699" t="s">
        <v>78</v>
      </c>
      <c r="B123" s="700"/>
      <c r="C123" s="700"/>
      <c r="D123" s="700"/>
      <c r="E123" s="700"/>
      <c r="F123" s="700"/>
      <c r="G123" s="700"/>
      <c r="H123" s="701"/>
    </row>
    <row r="124" spans="1:8" x14ac:dyDescent="0.25">
      <c r="A124" s="54" t="s">
        <v>7</v>
      </c>
      <c r="B124" s="744" t="s">
        <v>79</v>
      </c>
      <c r="C124" s="745"/>
      <c r="D124" s="745"/>
      <c r="E124" s="745"/>
      <c r="F124" s="745"/>
      <c r="G124" s="746"/>
      <c r="H124" s="21">
        <f>H34</f>
        <v>1101.55</v>
      </c>
    </row>
    <row r="125" spans="1:8" x14ac:dyDescent="0.25">
      <c r="A125" s="54" t="s">
        <v>9</v>
      </c>
      <c r="B125" s="744" t="s">
        <v>80</v>
      </c>
      <c r="C125" s="745"/>
      <c r="D125" s="745"/>
      <c r="E125" s="745"/>
      <c r="F125" s="745"/>
      <c r="G125" s="746"/>
      <c r="H125" s="21">
        <f>H68</f>
        <v>999.4211421</v>
      </c>
    </row>
    <row r="126" spans="1:8" x14ac:dyDescent="0.25">
      <c r="A126" s="54" t="s">
        <v>12</v>
      </c>
      <c r="B126" s="744" t="s">
        <v>81</v>
      </c>
      <c r="C126" s="745"/>
      <c r="D126" s="745"/>
      <c r="E126" s="745"/>
      <c r="F126" s="745"/>
      <c r="G126" s="746"/>
      <c r="H126" s="21">
        <f>H77</f>
        <v>78.798498010000003</v>
      </c>
    </row>
    <row r="127" spans="1:8" x14ac:dyDescent="0.25">
      <c r="A127" s="54" t="s">
        <v>14</v>
      </c>
      <c r="B127" s="744" t="s">
        <v>82</v>
      </c>
      <c r="C127" s="745"/>
      <c r="D127" s="745"/>
      <c r="E127" s="745"/>
      <c r="F127" s="745"/>
      <c r="G127" s="746"/>
      <c r="H127" s="21">
        <f>H100</f>
        <v>196.24925534622102</v>
      </c>
    </row>
    <row r="128" spans="1:8" x14ac:dyDescent="0.25">
      <c r="A128" s="54" t="s">
        <v>38</v>
      </c>
      <c r="B128" s="744" t="s">
        <v>83</v>
      </c>
      <c r="C128" s="745"/>
      <c r="D128" s="745"/>
      <c r="E128" s="745"/>
      <c r="F128" s="745"/>
      <c r="G128" s="746"/>
      <c r="H128" s="21">
        <f>H107</f>
        <v>88.973333333333315</v>
      </c>
    </row>
    <row r="129" spans="1:8" x14ac:dyDescent="0.25">
      <c r="A129" s="757" t="s">
        <v>84</v>
      </c>
      <c r="B129" s="758"/>
      <c r="C129" s="758"/>
      <c r="D129" s="758"/>
      <c r="E129" s="758"/>
      <c r="F129" s="758"/>
      <c r="G129" s="759"/>
      <c r="H129" s="55">
        <f>SUM(H124:H128)</f>
        <v>2464.9922287895547</v>
      </c>
    </row>
    <row r="130" spans="1:8" x14ac:dyDescent="0.25">
      <c r="A130" s="54" t="s">
        <v>40</v>
      </c>
      <c r="B130" s="744" t="s">
        <v>85</v>
      </c>
      <c r="C130" s="745"/>
      <c r="D130" s="745"/>
      <c r="E130" s="745"/>
      <c r="F130" s="745"/>
      <c r="G130" s="746"/>
      <c r="H130" s="21">
        <f>H121</f>
        <v>696.91582620530994</v>
      </c>
    </row>
    <row r="131" spans="1:8" x14ac:dyDescent="0.25">
      <c r="A131" s="748" t="s">
        <v>86</v>
      </c>
      <c r="B131" s="749"/>
      <c r="C131" s="749"/>
      <c r="D131" s="749"/>
      <c r="E131" s="749"/>
      <c r="F131" s="749"/>
      <c r="G131" s="750"/>
      <c r="H131" s="56">
        <f>SUM(H129,H130)</f>
        <v>3161.9080549948649</v>
      </c>
    </row>
    <row r="132" spans="1:8" x14ac:dyDescent="0.25">
      <c r="A132" s="57"/>
      <c r="B132" s="58"/>
      <c r="C132" s="58"/>
      <c r="D132" s="58"/>
      <c r="E132" s="58"/>
      <c r="F132" s="58"/>
      <c r="G132" s="58"/>
      <c r="H132" s="58"/>
    </row>
    <row r="133" spans="1:8" x14ac:dyDescent="0.25">
      <c r="A133" s="751" t="s">
        <v>87</v>
      </c>
      <c r="B133" s="752"/>
      <c r="C133" s="752"/>
      <c r="D133" s="752"/>
      <c r="E133" s="752"/>
      <c r="F133" s="752"/>
      <c r="G133" s="752"/>
      <c r="H133" s="753"/>
    </row>
    <row r="134" spans="1:8" ht="45" x14ac:dyDescent="0.25">
      <c r="A134" s="599" t="s">
        <v>17</v>
      </c>
      <c r="B134" s="600"/>
      <c r="C134" s="601"/>
      <c r="D134" s="59" t="s">
        <v>88</v>
      </c>
      <c r="E134" s="59" t="s">
        <v>89</v>
      </c>
      <c r="F134" s="59" t="s">
        <v>90</v>
      </c>
      <c r="G134" s="59" t="s">
        <v>91</v>
      </c>
      <c r="H134" s="59" t="s">
        <v>92</v>
      </c>
    </row>
    <row r="135" spans="1:8" ht="27" customHeight="1" x14ac:dyDescent="0.25">
      <c r="A135" s="754" t="str">
        <f>A14</f>
        <v>RECEPCIONISTA COM CERTIFICADO</v>
      </c>
      <c r="B135" s="755"/>
      <c r="C135" s="756"/>
      <c r="D135" s="49">
        <f>H131</f>
        <v>3161.9080549948649</v>
      </c>
      <c r="E135" s="60">
        <v>1</v>
      </c>
      <c r="F135" s="61">
        <f>E135*D135</f>
        <v>3161.9080549948649</v>
      </c>
      <c r="G135" s="350">
        <f>G14</f>
        <v>25</v>
      </c>
      <c r="H135" s="61">
        <f>G135*F135</f>
        <v>79047.701374871627</v>
      </c>
    </row>
  </sheetData>
  <mergeCells count="152">
    <mergeCell ref="J96:M96"/>
    <mergeCell ref="J97:M97"/>
    <mergeCell ref="B97:G97"/>
    <mergeCell ref="B98:G98"/>
    <mergeCell ref="B99:G99"/>
    <mergeCell ref="J72:L72"/>
    <mergeCell ref="A43:H43"/>
    <mergeCell ref="A90:H90"/>
    <mergeCell ref="A6:H6"/>
    <mergeCell ref="A7:H7"/>
    <mergeCell ref="B8:D8"/>
    <mergeCell ref="E8:H8"/>
    <mergeCell ref="B9:D9"/>
    <mergeCell ref="E9:H9"/>
    <mergeCell ref="A16:H16"/>
    <mergeCell ref="A17:H17"/>
    <mergeCell ref="A18:H18"/>
    <mergeCell ref="B19:F19"/>
    <mergeCell ref="G19:H19"/>
    <mergeCell ref="A15:H15"/>
    <mergeCell ref="A24:H24"/>
    <mergeCell ref="B27:G27"/>
    <mergeCell ref="B28:G28"/>
    <mergeCell ref="B29:G29"/>
    <mergeCell ref="B20:F20"/>
    <mergeCell ref="G20:H20"/>
    <mergeCell ref="B21:F21"/>
    <mergeCell ref="A1:H1"/>
    <mergeCell ref="A2:B2"/>
    <mergeCell ref="C2:H2"/>
    <mergeCell ref="A3:B3"/>
    <mergeCell ref="C3:H3"/>
    <mergeCell ref="A4:B4"/>
    <mergeCell ref="C4:H4"/>
    <mergeCell ref="A14:E14"/>
    <mergeCell ref="G14:H14"/>
    <mergeCell ref="B10:D10"/>
    <mergeCell ref="E10:H10"/>
    <mergeCell ref="B11:D11"/>
    <mergeCell ref="E11:H11"/>
    <mergeCell ref="A12:H12"/>
    <mergeCell ref="A13:E13"/>
    <mergeCell ref="G13:H13"/>
    <mergeCell ref="A44:H44"/>
    <mergeCell ref="B45:F45"/>
    <mergeCell ref="B46:F46"/>
    <mergeCell ref="B47:F47"/>
    <mergeCell ref="B49:F49"/>
    <mergeCell ref="G21:H21"/>
    <mergeCell ref="G22:H22"/>
    <mergeCell ref="B23:F23"/>
    <mergeCell ref="G23:H23"/>
    <mergeCell ref="A38:H38"/>
    <mergeCell ref="B39:F39"/>
    <mergeCell ref="B40:F40"/>
    <mergeCell ref="B41:F41"/>
    <mergeCell ref="A42:F42"/>
    <mergeCell ref="B32:G32"/>
    <mergeCell ref="B33:G33"/>
    <mergeCell ref="A34:G34"/>
    <mergeCell ref="A35:H35"/>
    <mergeCell ref="A36:H36"/>
    <mergeCell ref="A37:H37"/>
    <mergeCell ref="B30:G30"/>
    <mergeCell ref="B31:G31"/>
    <mergeCell ref="B66:G66"/>
    <mergeCell ref="B67:G67"/>
    <mergeCell ref="A68:G68"/>
    <mergeCell ref="B50:F50"/>
    <mergeCell ref="B51:F51"/>
    <mergeCell ref="B52:F52"/>
    <mergeCell ref="B53:F53"/>
    <mergeCell ref="A54:F54"/>
    <mergeCell ref="A55:H55"/>
    <mergeCell ref="B83:F83"/>
    <mergeCell ref="B84:F84"/>
    <mergeCell ref="B85:F85"/>
    <mergeCell ref="B86:F86"/>
    <mergeCell ref="B74:F74"/>
    <mergeCell ref="B75:F75"/>
    <mergeCell ref="B76:F76"/>
    <mergeCell ref="A77:F77"/>
    <mergeCell ref="D78:H78"/>
    <mergeCell ref="A79:H79"/>
    <mergeCell ref="A80:H80"/>
    <mergeCell ref="B105:G105"/>
    <mergeCell ref="A107:G107"/>
    <mergeCell ref="A108:H108"/>
    <mergeCell ref="A109:H109"/>
    <mergeCell ref="B110:F110"/>
    <mergeCell ref="B111:F111"/>
    <mergeCell ref="B87:F87"/>
    <mergeCell ref="A89:F89"/>
    <mergeCell ref="A102:H102"/>
    <mergeCell ref="B103:G103"/>
    <mergeCell ref="B104:G104"/>
    <mergeCell ref="B106:G106"/>
    <mergeCell ref="B88:F88"/>
    <mergeCell ref="A91:H91"/>
    <mergeCell ref="B92:F92"/>
    <mergeCell ref="B93:F93"/>
    <mergeCell ref="A96:H96"/>
    <mergeCell ref="A94:G94"/>
    <mergeCell ref="A100:G100"/>
    <mergeCell ref="A95:H95"/>
    <mergeCell ref="B118:G118"/>
    <mergeCell ref="B119:F119"/>
    <mergeCell ref="A120:F120"/>
    <mergeCell ref="A121:F121"/>
    <mergeCell ref="A122:H122"/>
    <mergeCell ref="A123:H123"/>
    <mergeCell ref="B112:F112"/>
    <mergeCell ref="B113:G113"/>
    <mergeCell ref="B114:G114"/>
    <mergeCell ref="B116:F116"/>
    <mergeCell ref="B115:F115"/>
    <mergeCell ref="B117:G117"/>
    <mergeCell ref="A131:G131"/>
    <mergeCell ref="A133:H133"/>
    <mergeCell ref="A134:C134"/>
    <mergeCell ref="A135:C135"/>
    <mergeCell ref="B124:G124"/>
    <mergeCell ref="B125:G125"/>
    <mergeCell ref="B126:G126"/>
    <mergeCell ref="B128:G128"/>
    <mergeCell ref="A129:G129"/>
    <mergeCell ref="B130:G130"/>
    <mergeCell ref="B127:G127"/>
    <mergeCell ref="J82:M82"/>
    <mergeCell ref="A5:B5"/>
    <mergeCell ref="K29:L29"/>
    <mergeCell ref="K28:L28"/>
    <mergeCell ref="K26:L26"/>
    <mergeCell ref="J75:L75"/>
    <mergeCell ref="J78:M78"/>
    <mergeCell ref="J79:M79"/>
    <mergeCell ref="J81:M81"/>
    <mergeCell ref="A81:H81"/>
    <mergeCell ref="B82:F82"/>
    <mergeCell ref="A62:F62"/>
    <mergeCell ref="A63:H63"/>
    <mergeCell ref="A70:H70"/>
    <mergeCell ref="B72:F72"/>
    <mergeCell ref="B73:F73"/>
    <mergeCell ref="A56:H56"/>
    <mergeCell ref="B57:G57"/>
    <mergeCell ref="B58:G58"/>
    <mergeCell ref="B59:G59"/>
    <mergeCell ref="B60:G60"/>
    <mergeCell ref="B61:G61"/>
    <mergeCell ref="A64:H64"/>
    <mergeCell ref="B65:G65"/>
  </mergeCells>
  <pageMargins left="0.511811024" right="0.511811024" top="0.78740157499999996" bottom="0.78740157499999996" header="0.31496062000000002" footer="0.31496062000000002"/>
  <pageSetup orientation="portrait" r:id="rId1"/>
  <ignoredErrors>
    <ignoredError sqref="G135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6C3FB-7D83-4FB9-AA95-6B752AE7C915}">
  <dimension ref="A1:H134"/>
  <sheetViews>
    <sheetView showGridLines="0" tabSelected="1" workbookViewId="0">
      <selection activeCell="H60" sqref="H60:H61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88"/>
      <c r="D5" s="388"/>
      <c r="E5" s="388"/>
      <c r="F5" s="388"/>
      <c r="G5" s="388"/>
      <c r="H5" s="389"/>
    </row>
    <row r="6" spans="1:8" x14ac:dyDescent="0.25">
      <c r="A6" s="828" t="s">
        <v>366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11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380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116</v>
      </c>
      <c r="B14" s="812"/>
      <c r="C14" s="812"/>
      <c r="D14" s="812"/>
      <c r="E14" s="805"/>
      <c r="F14" s="401" t="s">
        <v>21</v>
      </c>
      <c r="G14" s="813">
        <f>IDENTIFICAÇÃO!C357</f>
        <v>7</v>
      </c>
      <c r="H14" s="805"/>
    </row>
    <row r="15" spans="1:8" ht="85.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402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402">
        <v>2</v>
      </c>
      <c r="B20" s="747" t="s">
        <v>26</v>
      </c>
      <c r="C20" s="739"/>
      <c r="D20" s="739"/>
      <c r="E20" s="739"/>
      <c r="F20" s="740"/>
      <c r="G20" s="804" t="s">
        <v>118</v>
      </c>
      <c r="H20" s="805"/>
    </row>
    <row r="21" spans="1:8" x14ac:dyDescent="0.25">
      <c r="A21" s="402">
        <v>3</v>
      </c>
      <c r="B21" s="747" t="s">
        <v>28</v>
      </c>
      <c r="C21" s="739"/>
      <c r="D21" s="739"/>
      <c r="E21" s="739"/>
      <c r="F21" s="740"/>
      <c r="G21" s="791">
        <f>IDENTIFICAÇÃO!B9</f>
        <v>1857.3</v>
      </c>
      <c r="H21" s="792"/>
    </row>
    <row r="22" spans="1:8" x14ac:dyDescent="0.25">
      <c r="A22" s="402">
        <v>4</v>
      </c>
      <c r="B22" s="390" t="s">
        <v>29</v>
      </c>
      <c r="C22" s="386"/>
      <c r="D22" s="386"/>
      <c r="E22" s="386"/>
      <c r="F22" s="387"/>
      <c r="G22" s="791" t="s">
        <v>117</v>
      </c>
      <c r="H22" s="792"/>
    </row>
    <row r="23" spans="1:8" x14ac:dyDescent="0.25">
      <c r="A23" s="402">
        <v>5</v>
      </c>
      <c r="B23" s="747" t="s">
        <v>31</v>
      </c>
      <c r="C23" s="739"/>
      <c r="D23" s="739"/>
      <c r="E23" s="739"/>
      <c r="F23" s="740"/>
      <c r="G23" s="793" t="s">
        <v>381</v>
      </c>
      <c r="H23" s="794"/>
    </row>
    <row r="24" spans="1:8" ht="39.7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82"/>
      <c r="H25" s="383"/>
    </row>
    <row r="26" spans="1:8" x14ac:dyDescent="0.25">
      <c r="A26" s="399"/>
      <c r="B26" s="388"/>
      <c r="C26" s="388"/>
      <c r="D26" s="388"/>
      <c r="E26" s="388"/>
      <c r="F26" s="400"/>
      <c r="G26" s="391"/>
      <c r="H26" s="392"/>
    </row>
    <row r="27" spans="1:8" x14ac:dyDescent="0.25">
      <c r="A27" s="394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1857.3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1857.3</v>
      </c>
    </row>
    <row r="35" spans="1:8" ht="23.2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93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93" t="s">
        <v>34</v>
      </c>
    </row>
    <row r="40" spans="1:8" ht="29.25" customHeight="1" x14ac:dyDescent="0.25">
      <c r="A40" s="403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154.77499999999998</v>
      </c>
    </row>
    <row r="41" spans="1:8" ht="27.75" customHeight="1" x14ac:dyDescent="0.25">
      <c r="A41" s="403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56.183324999999996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210.95832499999997</v>
      </c>
    </row>
    <row r="43" spans="1:8" ht="152.2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93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93" t="s">
        <v>34</v>
      </c>
    </row>
    <row r="46" spans="1:8" x14ac:dyDescent="0.25">
      <c r="A46" s="403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413.65166499999998</v>
      </c>
    </row>
    <row r="47" spans="1:8" x14ac:dyDescent="0.25">
      <c r="A47" s="403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51.706458124999997</v>
      </c>
    </row>
    <row r="48" spans="1:8" ht="30" x14ac:dyDescent="0.25">
      <c r="A48" s="403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>(H$34+H$42)*G48</f>
        <v>62.047749749999994</v>
      </c>
    </row>
    <row r="49" spans="1:8" x14ac:dyDescent="0.25">
      <c r="A49" s="403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31.023874874999997</v>
      </c>
    </row>
    <row r="50" spans="1:8" x14ac:dyDescent="0.25">
      <c r="A50" s="403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20.682583249999997</v>
      </c>
    </row>
    <row r="51" spans="1:8" x14ac:dyDescent="0.25">
      <c r="A51" s="401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12.409549949999999</v>
      </c>
    </row>
    <row r="52" spans="1:8" x14ac:dyDescent="0.25">
      <c r="A52" s="403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4.1365166499999999</v>
      </c>
    </row>
    <row r="53" spans="1:8" x14ac:dyDescent="0.25">
      <c r="A53" s="403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165.46066599999997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761.1190636</v>
      </c>
    </row>
    <row r="55" spans="1:8" ht="87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84" t="s">
        <v>54</v>
      </c>
      <c r="B57" s="659" t="s">
        <v>55</v>
      </c>
      <c r="C57" s="660"/>
      <c r="D57" s="660"/>
      <c r="E57" s="660"/>
      <c r="F57" s="660"/>
      <c r="G57" s="661"/>
      <c r="H57" s="398" t="s">
        <v>34</v>
      </c>
    </row>
    <row r="58" spans="1:8" x14ac:dyDescent="0.25">
      <c r="A58" s="404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(IDENTIFICAÇÃO!B21*22*2)-(H28*6%)</f>
        <v>77.762</v>
      </c>
    </row>
    <row r="59" spans="1:8" x14ac:dyDescent="0.25">
      <c r="A59" s="404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IDENTIFICAÇÃO!D72</f>
        <v>386.65</v>
      </c>
    </row>
    <row r="60" spans="1:8" x14ac:dyDescent="0.25">
      <c r="A60" s="404" t="s">
        <v>12</v>
      </c>
      <c r="B60" s="747" t="s">
        <v>441</v>
      </c>
      <c r="C60" s="739"/>
      <c r="D60" s="739"/>
      <c r="E60" s="739"/>
      <c r="F60" s="739"/>
      <c r="G60" s="740"/>
      <c r="H60" s="345"/>
    </row>
    <row r="61" spans="1:8" x14ac:dyDescent="0.25">
      <c r="A61" s="403" t="s">
        <v>14</v>
      </c>
      <c r="B61" s="747" t="s">
        <v>382</v>
      </c>
      <c r="C61" s="739"/>
      <c r="D61" s="739"/>
      <c r="E61" s="739"/>
      <c r="F61" s="739"/>
      <c r="G61" s="740"/>
      <c r="H61" s="345"/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SUM(H58:H60)</f>
        <v>464.41199999999998</v>
      </c>
    </row>
    <row r="63" spans="1:8" ht="71.2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401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210.95832499999997</v>
      </c>
    </row>
    <row r="66" spans="1:8" ht="15" customHeight="1" x14ac:dyDescent="0.25">
      <c r="A66" s="401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761.1190636</v>
      </c>
    </row>
    <row r="67" spans="1:8" x14ac:dyDescent="0.25">
      <c r="A67" s="401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464.41199999999998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1436.4893886</v>
      </c>
    </row>
    <row r="69" spans="1:8" x14ac:dyDescent="0.25">
      <c r="A69" s="397"/>
      <c r="B69" s="396"/>
      <c r="C69" s="396"/>
      <c r="D69" s="396"/>
      <c r="E69" s="396"/>
      <c r="F69" s="396"/>
      <c r="G69" s="396"/>
      <c r="H69" s="396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93">
        <v>3</v>
      </c>
      <c r="B71" s="33" t="s">
        <v>58</v>
      </c>
      <c r="C71" s="34"/>
      <c r="D71" s="34"/>
      <c r="E71" s="34"/>
      <c r="F71" s="34"/>
      <c r="G71" s="19" t="s">
        <v>47</v>
      </c>
      <c r="H71" s="401" t="s">
        <v>34</v>
      </c>
    </row>
    <row r="72" spans="1:8" ht="15" customHeight="1" x14ac:dyDescent="0.25">
      <c r="A72" s="403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8.5900124999999985</v>
      </c>
    </row>
    <row r="73" spans="1:8" ht="15" customHeight="1" x14ac:dyDescent="0.25">
      <c r="A73" s="403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0.68720099999999995</v>
      </c>
    </row>
    <row r="74" spans="1:8" ht="33" customHeight="1" x14ac:dyDescent="0.25">
      <c r="A74" s="403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36.031619999999997</v>
      </c>
    </row>
    <row r="75" spans="1:8" ht="33" customHeight="1" x14ac:dyDescent="0.25">
      <c r="A75" s="403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13.259636160000001</v>
      </c>
    </row>
    <row r="76" spans="1:8" ht="46.5" customHeight="1" x14ac:dyDescent="0.25">
      <c r="A76" s="403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74.292000000000002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132.86046965999998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74.2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94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8.25" customHeight="1" x14ac:dyDescent="0.25">
      <c r="A83" s="403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 t="shared" ref="H83:H88" si="1">G83*(SUM($H$34,$H$42,$H$54,$H$60,$H$77))</f>
        <v>268.82308563709501</v>
      </c>
    </row>
    <row r="84" spans="1:8" ht="37.5" customHeight="1" x14ac:dyDescent="0.25">
      <c r="A84" s="403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si="1"/>
        <v>48.284477089637996</v>
      </c>
    </row>
    <row r="85" spans="1:8" ht="40.5" customHeight="1" x14ac:dyDescent="0.25">
      <c r="A85" s="403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0.59244757165200002</v>
      </c>
    </row>
    <row r="86" spans="1:8" ht="51" customHeight="1" x14ac:dyDescent="0.25">
      <c r="A86" s="403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 t="shared" si="1"/>
        <v>9.7753849322579995</v>
      </c>
    </row>
    <row r="87" spans="1:8" ht="45.75" customHeight="1" x14ac:dyDescent="0.25">
      <c r="A87" s="403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 t="shared" si="1"/>
        <v>1.6292308220430001</v>
      </c>
    </row>
    <row r="88" spans="1:8" ht="15" customHeight="1" x14ac:dyDescent="0.25">
      <c r="A88" s="403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329.104626052686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94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403" t="s">
        <v>7</v>
      </c>
      <c r="B93" s="747" t="s">
        <v>323</v>
      </c>
      <c r="C93" s="739"/>
      <c r="D93" s="739"/>
      <c r="E93" s="739"/>
      <c r="F93" s="740"/>
      <c r="G93" s="20"/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94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403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329.104626052686</v>
      </c>
    </row>
    <row r="99" spans="1:8" x14ac:dyDescent="0.25">
      <c r="A99" s="403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329.104626052686</v>
      </c>
    </row>
    <row r="101" spans="1:8" x14ac:dyDescent="0.25">
      <c r="A101" s="385"/>
      <c r="B101" s="395"/>
      <c r="C101" s="395"/>
      <c r="D101" s="395"/>
      <c r="E101" s="395"/>
      <c r="F101" s="395"/>
      <c r="G101" s="395"/>
      <c r="H101" s="395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93" t="s">
        <v>34</v>
      </c>
    </row>
    <row r="104" spans="1:8" x14ac:dyDescent="0.25">
      <c r="A104" s="403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IDENTIFICAÇÃO!B231</f>
        <v>55.057333333333339</v>
      </c>
    </row>
    <row r="105" spans="1:8" x14ac:dyDescent="0.25">
      <c r="A105" s="403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IDENTIFICAÇÃO!C231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57.052333333333337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93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114.38420452938058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266.65627040570968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80.697936242085518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371.69958511506053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IDENTIFICAÇÃO!B259</f>
        <v>0.05</v>
      </c>
      <c r="H118" s="50">
        <f>SUM($H$34,$H$68,$H$77,$H$100,$H$106,$H$110,$H$111)/(1-$G$119)*G118</f>
        <v>244.53920073359245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0.14250000000000002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0.24040000000000003</v>
      </c>
      <c r="H120" s="293">
        <f>SUM(H110,H111,H115,H114,H118)</f>
        <v>1077.9771970258287</v>
      </c>
    </row>
    <row r="121" spans="1:8" ht="51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405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1857.3</v>
      </c>
    </row>
    <row r="124" spans="1:8" x14ac:dyDescent="0.25">
      <c r="A124" s="405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1436.4893886</v>
      </c>
    </row>
    <row r="125" spans="1:8" x14ac:dyDescent="0.25">
      <c r="A125" s="405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132.86046965999998</v>
      </c>
    </row>
    <row r="126" spans="1:8" x14ac:dyDescent="0.25">
      <c r="A126" s="405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329.104626052686</v>
      </c>
    </row>
    <row r="127" spans="1:8" x14ac:dyDescent="0.25">
      <c r="A127" s="405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57.052333333333337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3812.8068176460197</v>
      </c>
    </row>
    <row r="129" spans="1:8" x14ac:dyDescent="0.25">
      <c r="A129" s="405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1077.9771970258287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4890.7840146718481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3.25" customHeight="1" x14ac:dyDescent="0.25">
      <c r="A134" s="754" t="str">
        <f>A14</f>
        <v>MOTORISTA</v>
      </c>
      <c r="B134" s="755"/>
      <c r="C134" s="756"/>
      <c r="D134" s="49">
        <f>H130</f>
        <v>4890.7840146718481</v>
      </c>
      <c r="E134" s="60">
        <v>1</v>
      </c>
      <c r="F134" s="61">
        <f>E134*D134</f>
        <v>4890.7840146718481</v>
      </c>
      <c r="G134" s="350">
        <f>G14</f>
        <v>7</v>
      </c>
      <c r="H134" s="61">
        <f>G134*F134</f>
        <v>34235.488102702933</v>
      </c>
    </row>
  </sheetData>
  <mergeCells count="140"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6:H6"/>
    <mergeCell ref="A5:B5"/>
    <mergeCell ref="A7:H7"/>
    <mergeCell ref="A79:H79"/>
    <mergeCell ref="A80:H80"/>
    <mergeCell ref="A81:H81"/>
    <mergeCell ref="B82:F82"/>
    <mergeCell ref="B83:F83"/>
    <mergeCell ref="B84:F84"/>
    <mergeCell ref="B9:D9"/>
    <mergeCell ref="E9:H9"/>
    <mergeCell ref="B10:D10"/>
    <mergeCell ref="E10:H10"/>
    <mergeCell ref="A13:E13"/>
    <mergeCell ref="G13:H13"/>
    <mergeCell ref="A15:H15"/>
    <mergeCell ref="A16:H16"/>
    <mergeCell ref="B19:F19"/>
    <mergeCell ref="G19:H19"/>
    <mergeCell ref="B11:D11"/>
    <mergeCell ref="E11:H11"/>
    <mergeCell ref="A12:H12"/>
    <mergeCell ref="A14:E14"/>
    <mergeCell ref="G14:H14"/>
    <mergeCell ref="A17:H17"/>
    <mergeCell ref="A18:H18"/>
    <mergeCell ref="B20:F20"/>
    <mergeCell ref="G22:H22"/>
    <mergeCell ref="G21:H21"/>
    <mergeCell ref="G20:H20"/>
    <mergeCell ref="B21:F21"/>
    <mergeCell ref="B23:F23"/>
    <mergeCell ref="G23:H23"/>
    <mergeCell ref="A24:H24"/>
    <mergeCell ref="B32:G32"/>
    <mergeCell ref="B27:G27"/>
    <mergeCell ref="B28:G28"/>
    <mergeCell ref="B29:G29"/>
    <mergeCell ref="B33:G33"/>
    <mergeCell ref="A34:G34"/>
    <mergeCell ref="A37:H37"/>
    <mergeCell ref="A38:H38"/>
    <mergeCell ref="B41:F41"/>
    <mergeCell ref="B30:G30"/>
    <mergeCell ref="B31:G31"/>
    <mergeCell ref="A35:H35"/>
    <mergeCell ref="A36:H36"/>
    <mergeCell ref="B39:F39"/>
    <mergeCell ref="B40:F40"/>
    <mergeCell ref="A42:F42"/>
    <mergeCell ref="A44:H44"/>
    <mergeCell ref="B53:F53"/>
    <mergeCell ref="A54:F54"/>
    <mergeCell ref="A56:H56"/>
    <mergeCell ref="B60:G60"/>
    <mergeCell ref="A62:F62"/>
    <mergeCell ref="A64:H64"/>
    <mergeCell ref="B65:G65"/>
    <mergeCell ref="B49:F49"/>
    <mergeCell ref="B50:F50"/>
    <mergeCell ref="B51:F51"/>
    <mergeCell ref="A55:H55"/>
    <mergeCell ref="B57:G57"/>
    <mergeCell ref="B58:G58"/>
    <mergeCell ref="B59:G59"/>
    <mergeCell ref="A63:H63"/>
    <mergeCell ref="B52:F52"/>
    <mergeCell ref="A43:H43"/>
    <mergeCell ref="B45:F45"/>
    <mergeCell ref="B46:F46"/>
    <mergeCell ref="B47:F47"/>
    <mergeCell ref="B61:G61"/>
    <mergeCell ref="B66:G66"/>
    <mergeCell ref="B67:G67"/>
    <mergeCell ref="A68:G68"/>
    <mergeCell ref="A70:H70"/>
    <mergeCell ref="B72:F72"/>
    <mergeCell ref="B73:F73"/>
    <mergeCell ref="B74:F74"/>
    <mergeCell ref="A77:F77"/>
    <mergeCell ref="D78:H78"/>
    <mergeCell ref="B75:F75"/>
    <mergeCell ref="B76:F76"/>
    <mergeCell ref="B85:F85"/>
    <mergeCell ref="B86:F86"/>
    <mergeCell ref="B87:F87"/>
    <mergeCell ref="B88:F88"/>
    <mergeCell ref="A89:F89"/>
    <mergeCell ref="A91:H91"/>
    <mergeCell ref="A94:G94"/>
    <mergeCell ref="A95:H95"/>
    <mergeCell ref="A96:H96"/>
    <mergeCell ref="A90:H90"/>
    <mergeCell ref="B92:F92"/>
    <mergeCell ref="B93:F93"/>
    <mergeCell ref="B97:G97"/>
    <mergeCell ref="A100:G100"/>
    <mergeCell ref="A102:H102"/>
    <mergeCell ref="B99:G99"/>
    <mergeCell ref="B115:F115"/>
    <mergeCell ref="B116:G116"/>
    <mergeCell ref="B117:G117"/>
    <mergeCell ref="B118:F118"/>
    <mergeCell ref="A119:F119"/>
    <mergeCell ref="B112:G112"/>
    <mergeCell ref="B113:G113"/>
    <mergeCell ref="B114:F114"/>
    <mergeCell ref="B98:G98"/>
    <mergeCell ref="B111:F111"/>
    <mergeCell ref="B105:G105"/>
    <mergeCell ref="B103:G103"/>
    <mergeCell ref="B104:G104"/>
    <mergeCell ref="A106:G106"/>
    <mergeCell ref="A107:H107"/>
    <mergeCell ref="A108:H108"/>
    <mergeCell ref="B109:F109"/>
    <mergeCell ref="B110:F110"/>
    <mergeCell ref="A120:F120"/>
    <mergeCell ref="A121:H121"/>
    <mergeCell ref="A122:H122"/>
    <mergeCell ref="B123:G123"/>
    <mergeCell ref="A134:C134"/>
    <mergeCell ref="B124:G124"/>
    <mergeCell ref="B125:G125"/>
    <mergeCell ref="B126:G126"/>
    <mergeCell ref="B127:G127"/>
    <mergeCell ref="A128:G128"/>
    <mergeCell ref="B129:G129"/>
    <mergeCell ref="A130:G130"/>
    <mergeCell ref="A132:H132"/>
    <mergeCell ref="A133:C133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BC16A-E1F3-4038-8383-69D4C069DE6E}">
  <dimension ref="A1:H134"/>
  <sheetViews>
    <sheetView showGridLines="0" workbookViewId="0">
      <selection activeCell="H60" sqref="H60:H61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88"/>
      <c r="D5" s="388"/>
      <c r="E5" s="388"/>
      <c r="F5" s="388"/>
      <c r="G5" s="388"/>
      <c r="H5" s="389"/>
    </row>
    <row r="6" spans="1:8" x14ac:dyDescent="0.25">
      <c r="A6" s="828" t="s">
        <v>93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94</v>
      </c>
      <c r="F9" s="812"/>
      <c r="G9" s="812"/>
      <c r="H9" s="805"/>
    </row>
    <row r="10" spans="1:8" x14ac:dyDescent="0.25">
      <c r="A10" s="342" t="s">
        <v>12</v>
      </c>
      <c r="B10" s="747" t="s">
        <v>13</v>
      </c>
      <c r="C10" s="739"/>
      <c r="D10" s="740"/>
      <c r="E10" s="814" t="s">
        <v>380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116</v>
      </c>
      <c r="B14" s="812"/>
      <c r="C14" s="812"/>
      <c r="D14" s="812"/>
      <c r="E14" s="805"/>
      <c r="F14" s="401" t="s">
        <v>21</v>
      </c>
      <c r="G14" s="813">
        <f>IDENTIFICAÇÃO!C358</f>
        <v>1</v>
      </c>
      <c r="H14" s="805"/>
    </row>
    <row r="15" spans="1:8" ht="85.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402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402">
        <v>2</v>
      </c>
      <c r="B20" s="747" t="s">
        <v>26</v>
      </c>
      <c r="C20" s="739"/>
      <c r="D20" s="739"/>
      <c r="E20" s="739"/>
      <c r="F20" s="740"/>
      <c r="G20" s="804" t="s">
        <v>118</v>
      </c>
      <c r="H20" s="805"/>
    </row>
    <row r="21" spans="1:8" x14ac:dyDescent="0.25">
      <c r="A21" s="402">
        <v>3</v>
      </c>
      <c r="B21" s="747" t="s">
        <v>28</v>
      </c>
      <c r="C21" s="739"/>
      <c r="D21" s="739"/>
      <c r="E21" s="739"/>
      <c r="F21" s="740"/>
      <c r="G21" s="791">
        <f>IDENTIFICAÇÃO!B9</f>
        <v>1857.3</v>
      </c>
      <c r="H21" s="792"/>
    </row>
    <row r="22" spans="1:8" x14ac:dyDescent="0.25">
      <c r="A22" s="402">
        <v>4</v>
      </c>
      <c r="B22" s="390" t="s">
        <v>29</v>
      </c>
      <c r="C22" s="386"/>
      <c r="D22" s="386"/>
      <c r="E22" s="386"/>
      <c r="F22" s="387"/>
      <c r="G22" s="791" t="s">
        <v>117</v>
      </c>
      <c r="H22" s="792"/>
    </row>
    <row r="23" spans="1:8" x14ac:dyDescent="0.25">
      <c r="A23" s="402">
        <v>5</v>
      </c>
      <c r="B23" s="747" t="s">
        <v>31</v>
      </c>
      <c r="C23" s="739"/>
      <c r="D23" s="739"/>
      <c r="E23" s="739"/>
      <c r="F23" s="740"/>
      <c r="G23" s="793" t="s">
        <v>381</v>
      </c>
      <c r="H23" s="794"/>
    </row>
    <row r="24" spans="1:8" ht="37.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82"/>
      <c r="H25" s="383"/>
    </row>
    <row r="26" spans="1:8" x14ac:dyDescent="0.25">
      <c r="A26" s="399"/>
      <c r="B26" s="388"/>
      <c r="C26" s="388"/>
      <c r="D26" s="388"/>
      <c r="E26" s="388"/>
      <c r="F26" s="400"/>
      <c r="G26" s="391"/>
      <c r="H26" s="392"/>
    </row>
    <row r="27" spans="1:8" x14ac:dyDescent="0.25">
      <c r="A27" s="394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1857.3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1857.3</v>
      </c>
    </row>
    <row r="35" spans="1:8" ht="18.7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93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93" t="s">
        <v>34</v>
      </c>
    </row>
    <row r="40" spans="1:8" ht="32.25" customHeight="1" x14ac:dyDescent="0.25">
      <c r="A40" s="403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154.77499999999998</v>
      </c>
    </row>
    <row r="41" spans="1:8" ht="34.5" customHeight="1" x14ac:dyDescent="0.25">
      <c r="A41" s="403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56.183324999999996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210.95832499999997</v>
      </c>
    </row>
    <row r="43" spans="1:8" ht="145.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93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93" t="s">
        <v>34</v>
      </c>
    </row>
    <row r="46" spans="1:8" x14ac:dyDescent="0.25">
      <c r="A46" s="403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413.65166499999998</v>
      </c>
    </row>
    <row r="47" spans="1:8" x14ac:dyDescent="0.25">
      <c r="A47" s="403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51.706458124999997</v>
      </c>
    </row>
    <row r="48" spans="1:8" ht="30" x14ac:dyDescent="0.25">
      <c r="A48" s="403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>(H$34+H$42)*G48</f>
        <v>62.047749749999994</v>
      </c>
    </row>
    <row r="49" spans="1:8" x14ac:dyDescent="0.25">
      <c r="A49" s="403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31.023874874999997</v>
      </c>
    </row>
    <row r="50" spans="1:8" x14ac:dyDescent="0.25">
      <c r="A50" s="403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20.682583249999997</v>
      </c>
    </row>
    <row r="51" spans="1:8" x14ac:dyDescent="0.25">
      <c r="A51" s="401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12.409549949999999</v>
      </c>
    </row>
    <row r="52" spans="1:8" x14ac:dyDescent="0.25">
      <c r="A52" s="403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4.1365166499999999</v>
      </c>
    </row>
    <row r="53" spans="1:8" x14ac:dyDescent="0.25">
      <c r="A53" s="403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165.46066599999997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761.1190636</v>
      </c>
    </row>
    <row r="55" spans="1:8" ht="1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84" t="s">
        <v>54</v>
      </c>
      <c r="B57" s="659" t="s">
        <v>55</v>
      </c>
      <c r="C57" s="660"/>
      <c r="D57" s="660"/>
      <c r="E57" s="660"/>
      <c r="F57" s="660"/>
      <c r="G57" s="661"/>
      <c r="H57" s="398" t="s">
        <v>34</v>
      </c>
    </row>
    <row r="58" spans="1:8" x14ac:dyDescent="0.25">
      <c r="A58" s="404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(IDENTIFICAÇÃO!B22*22*2)-(H28*6%)</f>
        <v>64.562000000000012</v>
      </c>
    </row>
    <row r="59" spans="1:8" x14ac:dyDescent="0.25">
      <c r="A59" s="404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IDENTIFICAÇÃO!D72</f>
        <v>386.65</v>
      </c>
    </row>
    <row r="60" spans="1:8" x14ac:dyDescent="0.25">
      <c r="A60" s="404" t="s">
        <v>12</v>
      </c>
      <c r="B60" s="747" t="s">
        <v>441</v>
      </c>
      <c r="C60" s="739"/>
      <c r="D60" s="739"/>
      <c r="E60" s="739"/>
      <c r="F60" s="739"/>
      <c r="G60" s="740"/>
      <c r="H60" s="345"/>
    </row>
    <row r="61" spans="1:8" x14ac:dyDescent="0.25">
      <c r="A61" s="403" t="s">
        <v>14</v>
      </c>
      <c r="B61" s="747" t="s">
        <v>382</v>
      </c>
      <c r="C61" s="739"/>
      <c r="D61" s="739"/>
      <c r="E61" s="739"/>
      <c r="F61" s="739"/>
      <c r="G61" s="740"/>
      <c r="H61" s="345"/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SUM(H58:H60)</f>
        <v>451.21199999999999</v>
      </c>
    </row>
    <row r="63" spans="1:8" ht="66.7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401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210.95832499999997</v>
      </c>
    </row>
    <row r="66" spans="1:8" ht="15" customHeight="1" x14ac:dyDescent="0.25">
      <c r="A66" s="401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761.1190636</v>
      </c>
    </row>
    <row r="67" spans="1:8" x14ac:dyDescent="0.25">
      <c r="A67" s="401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451.21199999999999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1423.2893885999999</v>
      </c>
    </row>
    <row r="69" spans="1:8" x14ac:dyDescent="0.25">
      <c r="A69" s="397"/>
      <c r="B69" s="396"/>
      <c r="C69" s="396"/>
      <c r="D69" s="396"/>
      <c r="E69" s="396"/>
      <c r="F69" s="396"/>
      <c r="G69" s="396"/>
      <c r="H69" s="396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93">
        <v>3</v>
      </c>
      <c r="B71" s="33" t="s">
        <v>58</v>
      </c>
      <c r="C71" s="34"/>
      <c r="D71" s="34"/>
      <c r="E71" s="34"/>
      <c r="F71" s="34"/>
      <c r="G71" s="19" t="s">
        <v>47</v>
      </c>
      <c r="H71" s="401" t="s">
        <v>34</v>
      </c>
    </row>
    <row r="72" spans="1:8" ht="15" customHeight="1" x14ac:dyDescent="0.25">
      <c r="A72" s="403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8.5900124999999985</v>
      </c>
    </row>
    <row r="73" spans="1:8" ht="15" customHeight="1" x14ac:dyDescent="0.25">
      <c r="A73" s="403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0.68720099999999995</v>
      </c>
    </row>
    <row r="74" spans="1:8" ht="36.75" customHeight="1" x14ac:dyDescent="0.25">
      <c r="A74" s="403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36.031619999999997</v>
      </c>
    </row>
    <row r="75" spans="1:8" ht="34.5" customHeight="1" x14ac:dyDescent="0.25">
      <c r="A75" s="403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13.259636160000001</v>
      </c>
    </row>
    <row r="76" spans="1:8" ht="53.25" customHeight="1" x14ac:dyDescent="0.25">
      <c r="A76" s="403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74.292000000000002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132.86046965999998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72.7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94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46.5" customHeight="1" x14ac:dyDescent="0.25">
      <c r="A83" s="403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 t="shared" ref="H83:H88" si="1">G83*(SUM($H$34,$H$42,$H$54,$H$60,$H$77))</f>
        <v>268.82308563709501</v>
      </c>
    </row>
    <row r="84" spans="1:8" ht="46.5" customHeight="1" x14ac:dyDescent="0.25">
      <c r="A84" s="403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si="1"/>
        <v>48.284477089637996</v>
      </c>
    </row>
    <row r="85" spans="1:8" ht="42.75" customHeight="1" x14ac:dyDescent="0.25">
      <c r="A85" s="403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0.59244757165200002</v>
      </c>
    </row>
    <row r="86" spans="1:8" ht="52.5" customHeight="1" x14ac:dyDescent="0.25">
      <c r="A86" s="403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 t="shared" si="1"/>
        <v>9.7753849322579995</v>
      </c>
    </row>
    <row r="87" spans="1:8" ht="39" customHeight="1" x14ac:dyDescent="0.25">
      <c r="A87" s="403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 t="shared" si="1"/>
        <v>1.6292308220430001</v>
      </c>
    </row>
    <row r="88" spans="1:8" ht="15" customHeight="1" x14ac:dyDescent="0.25">
      <c r="A88" s="403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329.104626052686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94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403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94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403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329.104626052686</v>
      </c>
    </row>
    <row r="99" spans="1:8" x14ac:dyDescent="0.25">
      <c r="A99" s="403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329.104626052686</v>
      </c>
    </row>
    <row r="101" spans="1:8" x14ac:dyDescent="0.25">
      <c r="A101" s="385"/>
      <c r="B101" s="395"/>
      <c r="C101" s="395"/>
      <c r="D101" s="395"/>
      <c r="E101" s="395"/>
      <c r="F101" s="395"/>
      <c r="G101" s="395"/>
      <c r="H101" s="395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93" t="s">
        <v>34</v>
      </c>
    </row>
    <row r="104" spans="1:8" x14ac:dyDescent="0.25">
      <c r="A104" s="403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IDENTIFICAÇÃO!B231</f>
        <v>55.057333333333339</v>
      </c>
    </row>
    <row r="105" spans="1:8" x14ac:dyDescent="0.25">
      <c r="A105" s="403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IDENTIFICAÇÃO!C231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57.052333333333337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93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113.98820452938058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265.73310200570967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78.58565703588414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361.97029907437536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IDENTIFICAÇÃO!B260</f>
        <v>0.03</v>
      </c>
      <c r="H118" s="50">
        <f>SUM($H$34,$H$68,$H$77,$H$100,$H$106,$H$110,$H$111)/(1-$G$119)*G118</f>
        <v>142.88301279251661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0.1225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0.22040000000000001</v>
      </c>
      <c r="H120" s="293">
        <f>SUM(H110,H111,H115,H114,H118)</f>
        <v>963.1602754378664</v>
      </c>
    </row>
    <row r="121" spans="1:8" ht="54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405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1857.3</v>
      </c>
    </row>
    <row r="124" spans="1:8" x14ac:dyDescent="0.25">
      <c r="A124" s="405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1423.2893885999999</v>
      </c>
    </row>
    <row r="125" spans="1:8" x14ac:dyDescent="0.25">
      <c r="A125" s="405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132.86046965999998</v>
      </c>
    </row>
    <row r="126" spans="1:8" x14ac:dyDescent="0.25">
      <c r="A126" s="405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329.104626052686</v>
      </c>
    </row>
    <row r="127" spans="1:8" x14ac:dyDescent="0.25">
      <c r="A127" s="405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57.052333333333337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3799.6068176460194</v>
      </c>
    </row>
    <row r="129" spans="1:8" x14ac:dyDescent="0.25">
      <c r="A129" s="405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963.1602754378664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4762.7670930838858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4.75" customHeight="1" x14ac:dyDescent="0.25">
      <c r="A134" s="754" t="str">
        <f>A14</f>
        <v>MOTORISTA</v>
      </c>
      <c r="B134" s="755"/>
      <c r="C134" s="756"/>
      <c r="D134" s="49">
        <f>H130</f>
        <v>4762.7670930838858</v>
      </c>
      <c r="E134" s="60">
        <v>1</v>
      </c>
      <c r="F134" s="61">
        <f>E134*D134</f>
        <v>4762.7670930838858</v>
      </c>
      <c r="G134" s="350">
        <f>G14</f>
        <v>1</v>
      </c>
      <c r="H134" s="61">
        <f>G134*F134</f>
        <v>4762.7670930838858</v>
      </c>
    </row>
  </sheetData>
  <mergeCells count="140"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6:H6"/>
    <mergeCell ref="A5:B5"/>
    <mergeCell ref="A7:H7"/>
    <mergeCell ref="A79:H79"/>
    <mergeCell ref="A80:H80"/>
    <mergeCell ref="A81:H81"/>
    <mergeCell ref="B82:F82"/>
    <mergeCell ref="B83:F83"/>
    <mergeCell ref="B84:F84"/>
    <mergeCell ref="B9:D9"/>
    <mergeCell ref="E9:H9"/>
    <mergeCell ref="B10:D10"/>
    <mergeCell ref="E10:H10"/>
    <mergeCell ref="A13:E13"/>
    <mergeCell ref="G13:H13"/>
    <mergeCell ref="A15:H15"/>
    <mergeCell ref="A16:H16"/>
    <mergeCell ref="B19:F19"/>
    <mergeCell ref="G19:H19"/>
    <mergeCell ref="B11:D11"/>
    <mergeCell ref="E11:H11"/>
    <mergeCell ref="A12:H12"/>
    <mergeCell ref="A14:E14"/>
    <mergeCell ref="G14:H14"/>
    <mergeCell ref="A17:H17"/>
    <mergeCell ref="A18:H18"/>
    <mergeCell ref="B20:F20"/>
    <mergeCell ref="G22:H22"/>
    <mergeCell ref="G21:H21"/>
    <mergeCell ref="G20:H20"/>
    <mergeCell ref="B21:F21"/>
    <mergeCell ref="B23:F23"/>
    <mergeCell ref="G23:H23"/>
    <mergeCell ref="A24:H24"/>
    <mergeCell ref="B32:G32"/>
    <mergeCell ref="B27:G27"/>
    <mergeCell ref="B28:G28"/>
    <mergeCell ref="B29:G29"/>
    <mergeCell ref="B33:G33"/>
    <mergeCell ref="A34:G34"/>
    <mergeCell ref="A37:H37"/>
    <mergeCell ref="A38:H38"/>
    <mergeCell ref="B41:F41"/>
    <mergeCell ref="B30:G30"/>
    <mergeCell ref="B31:G31"/>
    <mergeCell ref="A35:H35"/>
    <mergeCell ref="A36:H36"/>
    <mergeCell ref="B39:F39"/>
    <mergeCell ref="B40:F40"/>
    <mergeCell ref="A42:F42"/>
    <mergeCell ref="A44:H44"/>
    <mergeCell ref="B53:F53"/>
    <mergeCell ref="A54:F54"/>
    <mergeCell ref="A56:H56"/>
    <mergeCell ref="B60:G60"/>
    <mergeCell ref="A62:F62"/>
    <mergeCell ref="A64:H64"/>
    <mergeCell ref="B65:G65"/>
    <mergeCell ref="B49:F49"/>
    <mergeCell ref="B50:F50"/>
    <mergeCell ref="B51:F51"/>
    <mergeCell ref="A55:H55"/>
    <mergeCell ref="B57:G57"/>
    <mergeCell ref="B58:G58"/>
    <mergeCell ref="B59:G59"/>
    <mergeCell ref="A63:H63"/>
    <mergeCell ref="B52:F52"/>
    <mergeCell ref="A43:H43"/>
    <mergeCell ref="B45:F45"/>
    <mergeCell ref="B46:F46"/>
    <mergeCell ref="B47:F47"/>
    <mergeCell ref="B61:G61"/>
    <mergeCell ref="B66:G66"/>
    <mergeCell ref="B67:G67"/>
    <mergeCell ref="A68:G68"/>
    <mergeCell ref="A70:H70"/>
    <mergeCell ref="B72:F72"/>
    <mergeCell ref="B73:F73"/>
    <mergeCell ref="B74:F74"/>
    <mergeCell ref="A77:F77"/>
    <mergeCell ref="D78:H78"/>
    <mergeCell ref="B75:F75"/>
    <mergeCell ref="B76:F76"/>
    <mergeCell ref="B85:F85"/>
    <mergeCell ref="B86:F86"/>
    <mergeCell ref="B87:F87"/>
    <mergeCell ref="B88:F88"/>
    <mergeCell ref="A89:F89"/>
    <mergeCell ref="A91:H91"/>
    <mergeCell ref="A94:G94"/>
    <mergeCell ref="A95:H95"/>
    <mergeCell ref="A96:H96"/>
    <mergeCell ref="A90:H90"/>
    <mergeCell ref="B92:F92"/>
    <mergeCell ref="B93:F93"/>
    <mergeCell ref="B97:G97"/>
    <mergeCell ref="A100:G100"/>
    <mergeCell ref="A102:H102"/>
    <mergeCell ref="B99:G99"/>
    <mergeCell ref="B115:F115"/>
    <mergeCell ref="B116:G116"/>
    <mergeCell ref="B117:G117"/>
    <mergeCell ref="B118:F118"/>
    <mergeCell ref="A119:F119"/>
    <mergeCell ref="B112:G112"/>
    <mergeCell ref="B113:G113"/>
    <mergeCell ref="B114:F114"/>
    <mergeCell ref="B98:G98"/>
    <mergeCell ref="B111:F111"/>
    <mergeCell ref="B105:G105"/>
    <mergeCell ref="B103:G103"/>
    <mergeCell ref="B104:G104"/>
    <mergeCell ref="A106:G106"/>
    <mergeCell ref="A107:H107"/>
    <mergeCell ref="A108:H108"/>
    <mergeCell ref="B109:F109"/>
    <mergeCell ref="B110:F110"/>
    <mergeCell ref="A120:F120"/>
    <mergeCell ref="A121:H121"/>
    <mergeCell ref="A122:H122"/>
    <mergeCell ref="B123:G123"/>
    <mergeCell ref="A134:C134"/>
    <mergeCell ref="B124:G124"/>
    <mergeCell ref="B125:G125"/>
    <mergeCell ref="B126:G126"/>
    <mergeCell ref="B127:G127"/>
    <mergeCell ref="A128:G128"/>
    <mergeCell ref="B129:G129"/>
    <mergeCell ref="A130:G130"/>
    <mergeCell ref="A132:H132"/>
    <mergeCell ref="A133:C133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60B2F-4C23-4711-BECA-BAF85715729C}">
  <dimension ref="A1:H134"/>
  <sheetViews>
    <sheetView showGridLines="0" workbookViewId="0">
      <selection activeCell="H61" sqref="H60:H61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88"/>
      <c r="D5" s="388"/>
      <c r="E5" s="388"/>
      <c r="F5" s="388"/>
      <c r="G5" s="388"/>
      <c r="H5" s="389"/>
    </row>
    <row r="6" spans="1:8" x14ac:dyDescent="0.25">
      <c r="A6" s="828" t="s">
        <v>95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96</v>
      </c>
      <c r="F9" s="812"/>
      <c r="G9" s="812"/>
      <c r="H9" s="805"/>
    </row>
    <row r="10" spans="1:8" x14ac:dyDescent="0.25">
      <c r="A10" s="342" t="s">
        <v>12</v>
      </c>
      <c r="B10" s="747" t="s">
        <v>13</v>
      </c>
      <c r="C10" s="739"/>
      <c r="D10" s="740"/>
      <c r="E10" s="814" t="s">
        <v>380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116</v>
      </c>
      <c r="B14" s="812"/>
      <c r="C14" s="812"/>
      <c r="D14" s="812"/>
      <c r="E14" s="805"/>
      <c r="F14" s="401" t="s">
        <v>21</v>
      </c>
      <c r="G14" s="813">
        <f>IDENTIFICAÇÃO!C359</f>
        <v>1</v>
      </c>
      <c r="H14" s="805"/>
    </row>
    <row r="15" spans="1:8" ht="82.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402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402">
        <v>2</v>
      </c>
      <c r="B20" s="747" t="s">
        <v>26</v>
      </c>
      <c r="C20" s="739"/>
      <c r="D20" s="739"/>
      <c r="E20" s="739"/>
      <c r="F20" s="740"/>
      <c r="G20" s="804" t="s">
        <v>118</v>
      </c>
      <c r="H20" s="805"/>
    </row>
    <row r="21" spans="1:8" x14ac:dyDescent="0.25">
      <c r="A21" s="402">
        <v>3</v>
      </c>
      <c r="B21" s="747" t="s">
        <v>28</v>
      </c>
      <c r="C21" s="739"/>
      <c r="D21" s="739"/>
      <c r="E21" s="739"/>
      <c r="F21" s="740"/>
      <c r="G21" s="791">
        <f>IDENTIFICAÇÃO!B9</f>
        <v>1857.3</v>
      </c>
      <c r="H21" s="792"/>
    </row>
    <row r="22" spans="1:8" x14ac:dyDescent="0.25">
      <c r="A22" s="402">
        <v>4</v>
      </c>
      <c r="B22" s="390" t="s">
        <v>29</v>
      </c>
      <c r="C22" s="386"/>
      <c r="D22" s="386"/>
      <c r="E22" s="386"/>
      <c r="F22" s="387"/>
      <c r="G22" s="791" t="s">
        <v>117</v>
      </c>
      <c r="H22" s="792"/>
    </row>
    <row r="23" spans="1:8" x14ac:dyDescent="0.25">
      <c r="A23" s="402">
        <v>5</v>
      </c>
      <c r="B23" s="747" t="s">
        <v>31</v>
      </c>
      <c r="C23" s="739"/>
      <c r="D23" s="739"/>
      <c r="E23" s="739"/>
      <c r="F23" s="740"/>
      <c r="G23" s="793" t="s">
        <v>381</v>
      </c>
      <c r="H23" s="794"/>
    </row>
    <row r="24" spans="1:8" ht="37.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82"/>
      <c r="H25" s="383"/>
    </row>
    <row r="26" spans="1:8" x14ac:dyDescent="0.25">
      <c r="A26" s="399"/>
      <c r="B26" s="388"/>
      <c r="C26" s="388"/>
      <c r="D26" s="388"/>
      <c r="E26" s="388"/>
      <c r="F26" s="400"/>
      <c r="G26" s="391"/>
      <c r="H26" s="392"/>
    </row>
    <row r="27" spans="1:8" x14ac:dyDescent="0.25">
      <c r="A27" s="394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1857.3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1857.3</v>
      </c>
    </row>
    <row r="35" spans="1:8" ht="21.7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93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93" t="s">
        <v>34</v>
      </c>
    </row>
    <row r="40" spans="1:8" ht="36.75" customHeight="1" x14ac:dyDescent="0.25">
      <c r="A40" s="403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154.77499999999998</v>
      </c>
    </row>
    <row r="41" spans="1:8" ht="38.25" customHeight="1" x14ac:dyDescent="0.25">
      <c r="A41" s="403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56.183324999999996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210.95832499999997</v>
      </c>
    </row>
    <row r="43" spans="1:8" ht="149.2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93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93" t="s">
        <v>34</v>
      </c>
    </row>
    <row r="46" spans="1:8" x14ac:dyDescent="0.25">
      <c r="A46" s="403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413.65166499999998</v>
      </c>
    </row>
    <row r="47" spans="1:8" x14ac:dyDescent="0.25">
      <c r="A47" s="403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51.706458124999997</v>
      </c>
    </row>
    <row r="48" spans="1:8" ht="30" x14ac:dyDescent="0.25">
      <c r="A48" s="403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>(H$34+H$42)*G48</f>
        <v>62.047749749999994</v>
      </c>
    </row>
    <row r="49" spans="1:8" x14ac:dyDescent="0.25">
      <c r="A49" s="403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31.023874874999997</v>
      </c>
    </row>
    <row r="50" spans="1:8" x14ac:dyDescent="0.25">
      <c r="A50" s="403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20.682583249999997</v>
      </c>
    </row>
    <row r="51" spans="1:8" x14ac:dyDescent="0.25">
      <c r="A51" s="401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12.409549949999999</v>
      </c>
    </row>
    <row r="52" spans="1:8" x14ac:dyDescent="0.25">
      <c r="A52" s="403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4.1365166499999999</v>
      </c>
    </row>
    <row r="53" spans="1:8" x14ac:dyDescent="0.25">
      <c r="A53" s="403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165.46066599999997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761.1190636</v>
      </c>
    </row>
    <row r="55" spans="1:8" ht="83.2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84" t="s">
        <v>54</v>
      </c>
      <c r="B57" s="659" t="s">
        <v>55</v>
      </c>
      <c r="C57" s="660"/>
      <c r="D57" s="660"/>
      <c r="E57" s="660"/>
      <c r="F57" s="660"/>
      <c r="G57" s="661"/>
      <c r="H57" s="398" t="s">
        <v>34</v>
      </c>
    </row>
    <row r="58" spans="1:8" x14ac:dyDescent="0.25">
      <c r="A58" s="404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(IDENTIFICAÇÃO!B23*22*2)-(H28*6%)</f>
        <v>64.562000000000012</v>
      </c>
    </row>
    <row r="59" spans="1:8" x14ac:dyDescent="0.25">
      <c r="A59" s="404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IDENTIFICAÇÃO!D72</f>
        <v>386.65</v>
      </c>
    </row>
    <row r="60" spans="1:8" x14ac:dyDescent="0.25">
      <c r="A60" s="404" t="s">
        <v>12</v>
      </c>
      <c r="B60" s="747" t="s">
        <v>441</v>
      </c>
      <c r="C60" s="739"/>
      <c r="D60" s="739"/>
      <c r="E60" s="739"/>
      <c r="F60" s="739"/>
      <c r="G60" s="740"/>
      <c r="H60" s="345"/>
    </row>
    <row r="61" spans="1:8" x14ac:dyDescent="0.25">
      <c r="A61" s="403" t="s">
        <v>14</v>
      </c>
      <c r="B61" s="747" t="s">
        <v>382</v>
      </c>
      <c r="C61" s="739"/>
      <c r="D61" s="739"/>
      <c r="E61" s="739"/>
      <c r="F61" s="739"/>
      <c r="G61" s="740"/>
      <c r="H61" s="345"/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SUM(H58:H60)</f>
        <v>451.21199999999999</v>
      </c>
    </row>
    <row r="63" spans="1:8" ht="69.7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401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210.95832499999997</v>
      </c>
    </row>
    <row r="66" spans="1:8" ht="15" customHeight="1" x14ac:dyDescent="0.25">
      <c r="A66" s="401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761.1190636</v>
      </c>
    </row>
    <row r="67" spans="1:8" x14ac:dyDescent="0.25">
      <c r="A67" s="401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451.21199999999999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1423.2893885999999</v>
      </c>
    </row>
    <row r="69" spans="1:8" x14ac:dyDescent="0.25">
      <c r="A69" s="397"/>
      <c r="B69" s="396"/>
      <c r="C69" s="396"/>
      <c r="D69" s="396"/>
      <c r="E69" s="396"/>
      <c r="F69" s="396"/>
      <c r="G69" s="396"/>
      <c r="H69" s="396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93">
        <v>3</v>
      </c>
      <c r="B71" s="33" t="s">
        <v>58</v>
      </c>
      <c r="C71" s="34"/>
      <c r="D71" s="34"/>
      <c r="E71" s="34"/>
      <c r="F71" s="34"/>
      <c r="G71" s="19" t="s">
        <v>47</v>
      </c>
      <c r="H71" s="401" t="s">
        <v>34</v>
      </c>
    </row>
    <row r="72" spans="1:8" ht="15" customHeight="1" x14ac:dyDescent="0.25">
      <c r="A72" s="403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8.5900124999999985</v>
      </c>
    </row>
    <row r="73" spans="1:8" ht="15" customHeight="1" x14ac:dyDescent="0.25">
      <c r="A73" s="403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0.68720099999999995</v>
      </c>
    </row>
    <row r="74" spans="1:8" ht="33" customHeight="1" x14ac:dyDescent="0.25">
      <c r="A74" s="403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36.031619999999997</v>
      </c>
    </row>
    <row r="75" spans="1:8" ht="36.75" customHeight="1" x14ac:dyDescent="0.25">
      <c r="A75" s="403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13.259636160000001</v>
      </c>
    </row>
    <row r="76" spans="1:8" ht="54.75" customHeight="1" x14ac:dyDescent="0.25">
      <c r="A76" s="403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74.292000000000002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132.86046965999998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66.7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94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3" customHeight="1" x14ac:dyDescent="0.25">
      <c r="A83" s="403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 t="shared" ref="H83:H88" si="1">G83*(SUM($H$34,$H$42,$H$54,$H$60,$H$77))</f>
        <v>268.82308563709501</v>
      </c>
    </row>
    <row r="84" spans="1:8" ht="36" customHeight="1" x14ac:dyDescent="0.25">
      <c r="A84" s="403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si="1"/>
        <v>48.284477089637996</v>
      </c>
    </row>
    <row r="85" spans="1:8" ht="39.75" customHeight="1" x14ac:dyDescent="0.25">
      <c r="A85" s="403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0.59244757165200002</v>
      </c>
    </row>
    <row r="86" spans="1:8" ht="48" customHeight="1" x14ac:dyDescent="0.25">
      <c r="A86" s="403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 t="shared" si="1"/>
        <v>9.7753849322579995</v>
      </c>
    </row>
    <row r="87" spans="1:8" ht="39.75" customHeight="1" x14ac:dyDescent="0.25">
      <c r="A87" s="403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 t="shared" si="1"/>
        <v>1.6292308220430001</v>
      </c>
    </row>
    <row r="88" spans="1:8" ht="15" customHeight="1" x14ac:dyDescent="0.25">
      <c r="A88" s="403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329.104626052686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94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403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94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403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329.104626052686</v>
      </c>
    </row>
    <row r="99" spans="1:8" x14ac:dyDescent="0.25">
      <c r="A99" s="403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329.104626052686</v>
      </c>
    </row>
    <row r="101" spans="1:8" x14ac:dyDescent="0.25">
      <c r="A101" s="385"/>
      <c r="B101" s="395"/>
      <c r="C101" s="395"/>
      <c r="D101" s="395"/>
      <c r="E101" s="395"/>
      <c r="F101" s="395"/>
      <c r="G101" s="395"/>
      <c r="H101" s="395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93" t="s">
        <v>34</v>
      </c>
    </row>
    <row r="104" spans="1:8" x14ac:dyDescent="0.25">
      <c r="A104" s="403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IDENTIFICAÇÃO!B231</f>
        <v>55.057333333333339</v>
      </c>
    </row>
    <row r="105" spans="1:8" x14ac:dyDescent="0.25">
      <c r="A105" s="403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IDENTIFICAÇÃO!C231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57.052333333333337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93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113.98820452938058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265.73310200570967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78.58565703588414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361.97029907437536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IDENTIFICAÇÃO!B261</f>
        <v>0.03</v>
      </c>
      <c r="H118" s="50">
        <f>SUM($H$34,$H$68,$H$77,$H$100,$H$106,$H$110,$H$111)/(1-$G$119)*G118</f>
        <v>142.88301279251661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0.1225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0.22040000000000001</v>
      </c>
      <c r="H120" s="293">
        <f>SUM(H110,H111,H115,H114,H118)</f>
        <v>963.1602754378664</v>
      </c>
    </row>
    <row r="121" spans="1:8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405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1857.3</v>
      </c>
    </row>
    <row r="124" spans="1:8" x14ac:dyDescent="0.25">
      <c r="A124" s="405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1423.2893885999999</v>
      </c>
    </row>
    <row r="125" spans="1:8" x14ac:dyDescent="0.25">
      <c r="A125" s="405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132.86046965999998</v>
      </c>
    </row>
    <row r="126" spans="1:8" x14ac:dyDescent="0.25">
      <c r="A126" s="405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329.104626052686</v>
      </c>
    </row>
    <row r="127" spans="1:8" x14ac:dyDescent="0.25">
      <c r="A127" s="405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57.052333333333337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3799.6068176460194</v>
      </c>
    </row>
    <row r="129" spans="1:8" x14ac:dyDescent="0.25">
      <c r="A129" s="405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963.1602754378664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4762.7670930838858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6.25" customHeight="1" x14ac:dyDescent="0.25">
      <c r="A134" s="754" t="str">
        <f>A14</f>
        <v>MOTORISTA</v>
      </c>
      <c r="B134" s="755"/>
      <c r="C134" s="756"/>
      <c r="D134" s="49">
        <f>H130</f>
        <v>4762.7670930838858</v>
      </c>
      <c r="E134" s="60">
        <v>1</v>
      </c>
      <c r="F134" s="61">
        <f>E134*D134</f>
        <v>4762.7670930838858</v>
      </c>
      <c r="G134" s="350">
        <f>G14</f>
        <v>1</v>
      </c>
      <c r="H134" s="61">
        <f>G134*F134</f>
        <v>4762.7670930838858</v>
      </c>
    </row>
  </sheetData>
  <mergeCells count="140"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6:H6"/>
    <mergeCell ref="A5:B5"/>
    <mergeCell ref="A7:H7"/>
    <mergeCell ref="A79:H79"/>
    <mergeCell ref="A80:H80"/>
    <mergeCell ref="A81:H81"/>
    <mergeCell ref="B82:F82"/>
    <mergeCell ref="B83:F83"/>
    <mergeCell ref="B84:F84"/>
    <mergeCell ref="B9:D9"/>
    <mergeCell ref="E9:H9"/>
    <mergeCell ref="B10:D10"/>
    <mergeCell ref="E10:H10"/>
    <mergeCell ref="A13:E13"/>
    <mergeCell ref="G13:H13"/>
    <mergeCell ref="A15:H15"/>
    <mergeCell ref="A16:H16"/>
    <mergeCell ref="B19:F19"/>
    <mergeCell ref="G19:H19"/>
    <mergeCell ref="B11:D11"/>
    <mergeCell ref="E11:H11"/>
    <mergeCell ref="A12:H12"/>
    <mergeCell ref="A14:E14"/>
    <mergeCell ref="G14:H14"/>
    <mergeCell ref="A17:H17"/>
    <mergeCell ref="A18:H18"/>
    <mergeCell ref="B20:F20"/>
    <mergeCell ref="G22:H22"/>
    <mergeCell ref="G21:H21"/>
    <mergeCell ref="G20:H20"/>
    <mergeCell ref="B21:F21"/>
    <mergeCell ref="B23:F23"/>
    <mergeCell ref="G23:H23"/>
    <mergeCell ref="A24:H24"/>
    <mergeCell ref="B32:G32"/>
    <mergeCell ref="B27:G27"/>
    <mergeCell ref="B28:G28"/>
    <mergeCell ref="B29:G29"/>
    <mergeCell ref="B33:G33"/>
    <mergeCell ref="A34:G34"/>
    <mergeCell ref="A37:H37"/>
    <mergeCell ref="A38:H38"/>
    <mergeCell ref="B41:F41"/>
    <mergeCell ref="B30:G30"/>
    <mergeCell ref="B31:G31"/>
    <mergeCell ref="A35:H35"/>
    <mergeCell ref="A36:H36"/>
    <mergeCell ref="B39:F39"/>
    <mergeCell ref="B40:F40"/>
    <mergeCell ref="A42:F42"/>
    <mergeCell ref="A44:H44"/>
    <mergeCell ref="B53:F53"/>
    <mergeCell ref="A54:F54"/>
    <mergeCell ref="A56:H56"/>
    <mergeCell ref="A62:F62"/>
    <mergeCell ref="A64:H64"/>
    <mergeCell ref="B65:G65"/>
    <mergeCell ref="B49:F49"/>
    <mergeCell ref="B50:F50"/>
    <mergeCell ref="B51:F51"/>
    <mergeCell ref="A55:H55"/>
    <mergeCell ref="B57:G57"/>
    <mergeCell ref="B58:G58"/>
    <mergeCell ref="B59:G59"/>
    <mergeCell ref="B60:G60"/>
    <mergeCell ref="A63:H63"/>
    <mergeCell ref="B52:F52"/>
    <mergeCell ref="A43:H43"/>
    <mergeCell ref="B45:F45"/>
    <mergeCell ref="B46:F46"/>
    <mergeCell ref="B47:F47"/>
    <mergeCell ref="B61:G61"/>
    <mergeCell ref="B66:G66"/>
    <mergeCell ref="B67:G67"/>
    <mergeCell ref="A68:G68"/>
    <mergeCell ref="A70:H70"/>
    <mergeCell ref="B72:F72"/>
    <mergeCell ref="B73:F73"/>
    <mergeCell ref="B74:F74"/>
    <mergeCell ref="A77:F77"/>
    <mergeCell ref="D78:H78"/>
    <mergeCell ref="B75:F75"/>
    <mergeCell ref="B76:F76"/>
    <mergeCell ref="B85:F85"/>
    <mergeCell ref="B86:F86"/>
    <mergeCell ref="B87:F87"/>
    <mergeCell ref="B88:F88"/>
    <mergeCell ref="A89:F89"/>
    <mergeCell ref="A91:H91"/>
    <mergeCell ref="A94:G94"/>
    <mergeCell ref="A95:H95"/>
    <mergeCell ref="A96:H96"/>
    <mergeCell ref="A90:H90"/>
    <mergeCell ref="B92:F92"/>
    <mergeCell ref="B93:F93"/>
    <mergeCell ref="B97:G97"/>
    <mergeCell ref="A100:G100"/>
    <mergeCell ref="A102:H102"/>
    <mergeCell ref="B99:G99"/>
    <mergeCell ref="B115:F115"/>
    <mergeCell ref="B116:G116"/>
    <mergeCell ref="B117:G117"/>
    <mergeCell ref="B118:F118"/>
    <mergeCell ref="A119:F119"/>
    <mergeCell ref="B112:G112"/>
    <mergeCell ref="B113:G113"/>
    <mergeCell ref="B114:F114"/>
    <mergeCell ref="B98:G98"/>
    <mergeCell ref="B111:F111"/>
    <mergeCell ref="B105:G105"/>
    <mergeCell ref="B103:G103"/>
    <mergeCell ref="B104:G104"/>
    <mergeCell ref="A106:G106"/>
    <mergeCell ref="A107:H107"/>
    <mergeCell ref="A108:H108"/>
    <mergeCell ref="B109:F109"/>
    <mergeCell ref="B110:F110"/>
    <mergeCell ref="A120:F120"/>
    <mergeCell ref="A121:H121"/>
    <mergeCell ref="A122:H122"/>
    <mergeCell ref="B123:G123"/>
    <mergeCell ref="A134:C134"/>
    <mergeCell ref="B124:G124"/>
    <mergeCell ref="B125:G125"/>
    <mergeCell ref="B126:G126"/>
    <mergeCell ref="B127:G127"/>
    <mergeCell ref="A128:G128"/>
    <mergeCell ref="B129:G129"/>
    <mergeCell ref="A130:G130"/>
    <mergeCell ref="A132:H132"/>
    <mergeCell ref="A133:C133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D4FED-E84F-4004-87AF-4485F7F0AE0B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58"/>
      <c r="D5" s="358"/>
      <c r="E5" s="358"/>
      <c r="F5" s="358"/>
      <c r="G5" s="358"/>
      <c r="H5" s="359"/>
    </row>
    <row r="6" spans="1:8" x14ac:dyDescent="0.25">
      <c r="A6" s="828" t="s">
        <v>357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11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119</v>
      </c>
      <c r="B14" s="812"/>
      <c r="C14" s="812"/>
      <c r="D14" s="812"/>
      <c r="E14" s="805"/>
      <c r="F14" s="369" t="s">
        <v>21</v>
      </c>
      <c r="G14" s="813">
        <f>IDENTIFICAÇÃO!C360</f>
        <v>1</v>
      </c>
      <c r="H14" s="805"/>
    </row>
    <row r="15" spans="1:8" ht="88.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70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70">
        <v>2</v>
      </c>
      <c r="B20" s="747" t="s">
        <v>26</v>
      </c>
      <c r="C20" s="739"/>
      <c r="D20" s="739"/>
      <c r="E20" s="739"/>
      <c r="F20" s="740"/>
      <c r="G20" s="804" t="s">
        <v>120</v>
      </c>
      <c r="H20" s="805"/>
    </row>
    <row r="21" spans="1:8" x14ac:dyDescent="0.25">
      <c r="A21" s="370">
        <v>3</v>
      </c>
      <c r="B21" s="747" t="s">
        <v>28</v>
      </c>
      <c r="C21" s="739"/>
      <c r="D21" s="739"/>
      <c r="E21" s="739"/>
      <c r="F21" s="740"/>
      <c r="G21" s="791">
        <f>IDENTIFICAÇÃO!B10</f>
        <v>2221.4499999999998</v>
      </c>
      <c r="H21" s="792"/>
    </row>
    <row r="22" spans="1:8" x14ac:dyDescent="0.25">
      <c r="A22" s="370">
        <v>4</v>
      </c>
      <c r="B22" s="355" t="s">
        <v>29</v>
      </c>
      <c r="C22" s="356"/>
      <c r="D22" s="356"/>
      <c r="E22" s="356"/>
      <c r="F22" s="357"/>
      <c r="G22" s="791" t="s">
        <v>138</v>
      </c>
      <c r="H22" s="792"/>
    </row>
    <row r="23" spans="1:8" x14ac:dyDescent="0.25">
      <c r="A23" s="370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35.2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52"/>
      <c r="H25" s="353"/>
    </row>
    <row r="26" spans="1:8" x14ac:dyDescent="0.25">
      <c r="A26" s="371"/>
      <c r="B26" s="358"/>
      <c r="C26" s="358"/>
      <c r="D26" s="358"/>
      <c r="E26" s="358"/>
      <c r="F26" s="372"/>
      <c r="G26" s="360"/>
      <c r="H26" s="361"/>
    </row>
    <row r="27" spans="1:8" x14ac:dyDescent="0.25">
      <c r="A27" s="368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2221.4499999999998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349">
        <f>H28*30%</f>
        <v>666.43499999999995</v>
      </c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2887.8849999999998</v>
      </c>
    </row>
    <row r="35" spans="1:8" ht="21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67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67" t="s">
        <v>34</v>
      </c>
    </row>
    <row r="40" spans="1:8" ht="34.5" customHeight="1" x14ac:dyDescent="0.25">
      <c r="A40" s="374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240.6570833333333</v>
      </c>
    </row>
    <row r="41" spans="1:8" ht="38.25" customHeight="1" x14ac:dyDescent="0.25">
      <c r="A41" s="374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87.358521249999995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328.0156045833333</v>
      </c>
    </row>
    <row r="43" spans="1:8" ht="146.2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67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67" t="s">
        <v>34</v>
      </c>
    </row>
    <row r="46" spans="1:8" x14ac:dyDescent="0.25">
      <c r="A46" s="374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643.18012091666662</v>
      </c>
    </row>
    <row r="47" spans="1:8" x14ac:dyDescent="0.25">
      <c r="A47" s="374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80.397515114583328</v>
      </c>
    </row>
    <row r="48" spans="1:8" ht="30" x14ac:dyDescent="0.25">
      <c r="A48" s="374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>(H$34+H$42)*G48</f>
        <v>96.477018137499982</v>
      </c>
    </row>
    <row r="49" spans="1:8" x14ac:dyDescent="0.25">
      <c r="A49" s="374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48.238509068749991</v>
      </c>
    </row>
    <row r="50" spans="1:8" x14ac:dyDescent="0.25">
      <c r="A50" s="374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32.15900604583333</v>
      </c>
    </row>
    <row r="51" spans="1:8" x14ac:dyDescent="0.25">
      <c r="A51" s="369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19.295403627499997</v>
      </c>
    </row>
    <row r="52" spans="1:8" x14ac:dyDescent="0.25">
      <c r="A52" s="374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6.4318012091666663</v>
      </c>
    </row>
    <row r="53" spans="1:8" x14ac:dyDescent="0.25">
      <c r="A53" s="374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257.27204836666664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1183.4514224866666</v>
      </c>
    </row>
    <row r="55" spans="1:8" ht="87.7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54" t="s">
        <v>54</v>
      </c>
      <c r="B57" s="659" t="s">
        <v>55</v>
      </c>
      <c r="C57" s="660"/>
      <c r="D57" s="660"/>
      <c r="E57" s="660"/>
      <c r="F57" s="660"/>
      <c r="G57" s="661"/>
      <c r="H57" s="364" t="s">
        <v>34</v>
      </c>
    </row>
    <row r="58" spans="1:8" x14ac:dyDescent="0.25">
      <c r="A58" s="373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(IDENTIFICAÇÃO!B21*22*2)-(H28*6%)</f>
        <v>55.913000000000011</v>
      </c>
    </row>
    <row r="59" spans="1:8" x14ac:dyDescent="0.25">
      <c r="A59" s="37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IDENTIFICAÇÃO!D73</f>
        <v>290.24269999999996</v>
      </c>
    </row>
    <row r="60" spans="1:8" x14ac:dyDescent="0.25">
      <c r="A60" s="37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IDENTIFICAÇÃO!D89</f>
        <v>7</v>
      </c>
    </row>
    <row r="61" spans="1:8" x14ac:dyDescent="0.25">
      <c r="A61" s="37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IDENTIFICAÇÃO!D105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355.69569999999999</v>
      </c>
    </row>
    <row r="63" spans="1:8" ht="70.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69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328.0156045833333</v>
      </c>
    </row>
    <row r="66" spans="1:8" ht="15" customHeight="1" x14ac:dyDescent="0.25">
      <c r="A66" s="369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1183.4514224866666</v>
      </c>
    </row>
    <row r="67" spans="1:8" x14ac:dyDescent="0.25">
      <c r="A67" s="369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355.69569999999999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1867.1627270699998</v>
      </c>
    </row>
    <row r="69" spans="1:8" x14ac:dyDescent="0.25">
      <c r="A69" s="362"/>
      <c r="B69" s="363"/>
      <c r="C69" s="363"/>
      <c r="D69" s="363"/>
      <c r="E69" s="363"/>
      <c r="F69" s="363"/>
      <c r="G69" s="363"/>
      <c r="H69" s="363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67">
        <v>3</v>
      </c>
      <c r="B71" s="33" t="s">
        <v>58</v>
      </c>
      <c r="C71" s="34"/>
      <c r="D71" s="34"/>
      <c r="E71" s="34"/>
      <c r="F71" s="34"/>
      <c r="G71" s="19" t="s">
        <v>47</v>
      </c>
      <c r="H71" s="369" t="s">
        <v>34</v>
      </c>
    </row>
    <row r="72" spans="1:8" ht="15" customHeight="1" x14ac:dyDescent="0.25">
      <c r="A72" s="374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13.356468124999997</v>
      </c>
    </row>
    <row r="73" spans="1:8" ht="15" customHeight="1" x14ac:dyDescent="0.25">
      <c r="A73" s="374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1.0685174499999999</v>
      </c>
    </row>
    <row r="74" spans="1:8" ht="36.75" customHeight="1" x14ac:dyDescent="0.25">
      <c r="A74" s="374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56.024968999999999</v>
      </c>
    </row>
    <row r="75" spans="1:8" ht="37.5" customHeight="1" x14ac:dyDescent="0.25">
      <c r="A75" s="374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20.617188592000002</v>
      </c>
    </row>
    <row r="76" spans="1:8" ht="51" customHeight="1" x14ac:dyDescent="0.25">
      <c r="A76" s="374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115.5154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206.58254316699998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66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68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7.5" customHeight="1" x14ac:dyDescent="0.25">
      <c r="A83" s="374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418.85431724900764</v>
      </c>
    </row>
    <row r="84" spans="1:8" ht="36" customHeight="1" x14ac:dyDescent="0.25">
      <c r="A84" s="374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>G84*(SUM($H$34,$H$42,$H$54,$H$60,$H$61,$H$77))</f>
        <v>75.232235494863076</v>
      </c>
    </row>
    <row r="85" spans="1:8" ht="42.75" customHeight="1" x14ac:dyDescent="0.25">
      <c r="A85" s="374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ref="H85:H88" si="1">G85*(SUM($H$34,$H$42,$H$54,$H$60,$H$61,$H$77))</f>
        <v>0.92309491404739985</v>
      </c>
    </row>
    <row r="86" spans="1:8" ht="52.5" customHeight="1" x14ac:dyDescent="0.25">
      <c r="A86" s="374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>G86*(SUM($H$34,$H$42,$H$54,$H$60,$H$61,$H$77))</f>
        <v>15.231066081782098</v>
      </c>
    </row>
    <row r="87" spans="1:8" ht="42.75" customHeight="1" x14ac:dyDescent="0.25">
      <c r="A87" s="374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>G87*(SUM($H$34,$H$42,$H$54,$H$60,$H$61,$H$77))</f>
        <v>2.5385110136303495</v>
      </c>
    </row>
    <row r="88" spans="1:8" ht="15" customHeight="1" x14ac:dyDescent="0.25">
      <c r="A88" s="374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512.7792247533306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68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74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68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74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512.7792247533306</v>
      </c>
    </row>
    <row r="99" spans="1:8" x14ac:dyDescent="0.25">
      <c r="A99" s="374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512.7792247533306</v>
      </c>
    </row>
    <row r="101" spans="1:8" x14ac:dyDescent="0.25">
      <c r="A101" s="365"/>
      <c r="B101" s="366"/>
      <c r="C101" s="366"/>
      <c r="D101" s="366"/>
      <c r="E101" s="366"/>
      <c r="F101" s="366"/>
      <c r="G101" s="366"/>
      <c r="H101" s="366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67" t="s">
        <v>34</v>
      </c>
    </row>
    <row r="104" spans="1:8" x14ac:dyDescent="0.25">
      <c r="A104" s="374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IDENTIFICAÇÃO!B232</f>
        <v>83.890666666666661</v>
      </c>
    </row>
    <row r="105" spans="1:8" x14ac:dyDescent="0.25">
      <c r="A105" s="374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IDENTIFICAÇÃO!C232</f>
        <v>3.99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87.880666666666656</v>
      </c>
    </row>
    <row r="107" spans="1:8" ht="20.25" customHeight="1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67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166.8687048497099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389.00988703580538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117.7256961323049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542.25169127607103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IDENTIFICAÇÃO!B259</f>
        <v>0.05</v>
      </c>
      <c r="H118" s="50">
        <f>SUM($H$34,$H$68,$H$77,$H$100,$H$106,$H$110,$H$111)/(1-$G$119)*G118</f>
        <v>356.74453373425729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0.14250000000000002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0.24040000000000003</v>
      </c>
      <c r="H120" s="293">
        <f>SUM(H110,H111,H115,H114,H118)</f>
        <v>1572.6005130281483</v>
      </c>
    </row>
    <row r="121" spans="1:8" ht="54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75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2887.8849999999998</v>
      </c>
    </row>
    <row r="124" spans="1:8" x14ac:dyDescent="0.25">
      <c r="A124" s="375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1867.1627270699998</v>
      </c>
    </row>
    <row r="125" spans="1:8" x14ac:dyDescent="0.25">
      <c r="A125" s="375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206.58254316699998</v>
      </c>
    </row>
    <row r="126" spans="1:8" x14ac:dyDescent="0.25">
      <c r="A126" s="375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512.7792247533306</v>
      </c>
    </row>
    <row r="127" spans="1:8" x14ac:dyDescent="0.25">
      <c r="A127" s="375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87.880666666666656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5562.290161656997</v>
      </c>
    </row>
    <row r="129" spans="1:8" x14ac:dyDescent="0.25">
      <c r="A129" s="375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1572.6005130281483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7134.8906746851453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18.75" customHeight="1" x14ac:dyDescent="0.25">
      <c r="A134" s="754" t="str">
        <f>A14</f>
        <v>AUXILIAR DE MANUTENÇÃO PREDIAL</v>
      </c>
      <c r="B134" s="755"/>
      <c r="C134" s="756"/>
      <c r="D134" s="49">
        <f>H130</f>
        <v>7134.8906746851453</v>
      </c>
      <c r="E134" s="60">
        <v>1</v>
      </c>
      <c r="F134" s="61">
        <f>E134*D134</f>
        <v>7134.8906746851453</v>
      </c>
      <c r="G134" s="350">
        <f>G14</f>
        <v>1</v>
      </c>
      <c r="H134" s="61">
        <f>G134*F134</f>
        <v>7134.8906746851453</v>
      </c>
    </row>
  </sheetData>
  <mergeCells count="140">
    <mergeCell ref="A134:C134"/>
    <mergeCell ref="B124:G124"/>
    <mergeCell ref="B125:G125"/>
    <mergeCell ref="B126:G126"/>
    <mergeCell ref="B127:G127"/>
    <mergeCell ref="A128:G128"/>
    <mergeCell ref="B129:G129"/>
    <mergeCell ref="A130:G130"/>
    <mergeCell ref="A132:H132"/>
    <mergeCell ref="A133:C133"/>
    <mergeCell ref="B115:F115"/>
    <mergeCell ref="B116:G116"/>
    <mergeCell ref="B117:G117"/>
    <mergeCell ref="B118:F118"/>
    <mergeCell ref="A119:F119"/>
    <mergeCell ref="A120:F120"/>
    <mergeCell ref="A121:H121"/>
    <mergeCell ref="A122:H122"/>
    <mergeCell ref="B123:G123"/>
    <mergeCell ref="B88:F88"/>
    <mergeCell ref="A89:F89"/>
    <mergeCell ref="A91:H91"/>
    <mergeCell ref="A94:G94"/>
    <mergeCell ref="A95:H95"/>
    <mergeCell ref="A96:H96"/>
    <mergeCell ref="B97:G97"/>
    <mergeCell ref="A100:G100"/>
    <mergeCell ref="A102:H102"/>
    <mergeCell ref="A90:H90"/>
    <mergeCell ref="B92:F92"/>
    <mergeCell ref="B93:F93"/>
    <mergeCell ref="B98:G98"/>
    <mergeCell ref="B99:G99"/>
    <mergeCell ref="A79:H79"/>
    <mergeCell ref="A80:H80"/>
    <mergeCell ref="A81:H81"/>
    <mergeCell ref="B82:F82"/>
    <mergeCell ref="B83:F83"/>
    <mergeCell ref="B84:F84"/>
    <mergeCell ref="B85:F85"/>
    <mergeCell ref="B86:F86"/>
    <mergeCell ref="B87:F87"/>
    <mergeCell ref="B66:G66"/>
    <mergeCell ref="B67:G67"/>
    <mergeCell ref="A68:G68"/>
    <mergeCell ref="A70:H70"/>
    <mergeCell ref="B72:F72"/>
    <mergeCell ref="B73:F73"/>
    <mergeCell ref="B74:F74"/>
    <mergeCell ref="A77:F77"/>
    <mergeCell ref="D78:H78"/>
    <mergeCell ref="B75:F75"/>
    <mergeCell ref="B76:F76"/>
    <mergeCell ref="A42:F42"/>
    <mergeCell ref="A44:H44"/>
    <mergeCell ref="B53:F53"/>
    <mergeCell ref="A54:F54"/>
    <mergeCell ref="A56:H56"/>
    <mergeCell ref="B61:G61"/>
    <mergeCell ref="A62:F62"/>
    <mergeCell ref="A64:H64"/>
    <mergeCell ref="B65:G65"/>
    <mergeCell ref="B52:F52"/>
    <mergeCell ref="A43:H43"/>
    <mergeCell ref="B45:F45"/>
    <mergeCell ref="B46:F46"/>
    <mergeCell ref="B47:F47"/>
    <mergeCell ref="B49:F49"/>
    <mergeCell ref="B50:F50"/>
    <mergeCell ref="B51:F51"/>
    <mergeCell ref="A55:H55"/>
    <mergeCell ref="B57:G57"/>
    <mergeCell ref="B58:G58"/>
    <mergeCell ref="B59:G59"/>
    <mergeCell ref="B60:G60"/>
    <mergeCell ref="A63:H63"/>
    <mergeCell ref="B33:G33"/>
    <mergeCell ref="A34:G34"/>
    <mergeCell ref="A37:H37"/>
    <mergeCell ref="A38:H38"/>
    <mergeCell ref="B41:F41"/>
    <mergeCell ref="B27:G27"/>
    <mergeCell ref="B28:G28"/>
    <mergeCell ref="B29:G29"/>
    <mergeCell ref="B30:G30"/>
    <mergeCell ref="B31:G31"/>
    <mergeCell ref="A35:H35"/>
    <mergeCell ref="A36:H36"/>
    <mergeCell ref="B39:F39"/>
    <mergeCell ref="B40:F40"/>
    <mergeCell ref="B20:F20"/>
    <mergeCell ref="G22:H22"/>
    <mergeCell ref="G20:H20"/>
    <mergeCell ref="B21:F21"/>
    <mergeCell ref="G21:H21"/>
    <mergeCell ref="B23:F23"/>
    <mergeCell ref="G23:H23"/>
    <mergeCell ref="A24:H24"/>
    <mergeCell ref="B32:G32"/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6:H6"/>
    <mergeCell ref="A5:B5"/>
    <mergeCell ref="A7:H7"/>
    <mergeCell ref="B9:D9"/>
    <mergeCell ref="E9:H9"/>
    <mergeCell ref="B10:D10"/>
    <mergeCell ref="E10:H10"/>
    <mergeCell ref="A13:E13"/>
    <mergeCell ref="G13:H13"/>
    <mergeCell ref="A15:H15"/>
    <mergeCell ref="A16:H16"/>
    <mergeCell ref="B19:F19"/>
    <mergeCell ref="G19:H19"/>
    <mergeCell ref="B11:D11"/>
    <mergeCell ref="E11:H11"/>
    <mergeCell ref="A12:H12"/>
    <mergeCell ref="A14:E14"/>
    <mergeCell ref="G14:H14"/>
    <mergeCell ref="A17:H17"/>
    <mergeCell ref="A18:H18"/>
    <mergeCell ref="B112:G112"/>
    <mergeCell ref="B113:G113"/>
    <mergeCell ref="B114:F114"/>
    <mergeCell ref="B111:F111"/>
    <mergeCell ref="B105:G105"/>
    <mergeCell ref="B103:G103"/>
    <mergeCell ref="B104:G104"/>
    <mergeCell ref="A106:G106"/>
    <mergeCell ref="A107:H107"/>
    <mergeCell ref="A108:H108"/>
    <mergeCell ref="B109:F109"/>
    <mergeCell ref="B110:F110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8FB21-FEDD-4D9B-999D-509D97F37238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58"/>
      <c r="D5" s="358"/>
      <c r="E5" s="358"/>
      <c r="F5" s="358"/>
      <c r="G5" s="358"/>
      <c r="H5" s="359"/>
    </row>
    <row r="6" spans="1:8" x14ac:dyDescent="0.25">
      <c r="A6" s="828" t="s">
        <v>358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94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119</v>
      </c>
      <c r="B14" s="812"/>
      <c r="C14" s="812"/>
      <c r="D14" s="812"/>
      <c r="E14" s="805"/>
      <c r="F14" s="369" t="s">
        <v>21</v>
      </c>
      <c r="G14" s="813">
        <f>IDENTIFICAÇÃO!C361</f>
        <v>1</v>
      </c>
      <c r="H14" s="805"/>
    </row>
    <row r="15" spans="1:8" ht="84.7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70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70">
        <v>2</v>
      </c>
      <c r="B20" s="747" t="s">
        <v>26</v>
      </c>
      <c r="C20" s="739"/>
      <c r="D20" s="739"/>
      <c r="E20" s="739"/>
      <c r="F20" s="740"/>
      <c r="G20" s="804" t="s">
        <v>120</v>
      </c>
      <c r="H20" s="805"/>
    </row>
    <row r="21" spans="1:8" x14ac:dyDescent="0.25">
      <c r="A21" s="370">
        <v>3</v>
      </c>
      <c r="B21" s="747" t="s">
        <v>28</v>
      </c>
      <c r="C21" s="739"/>
      <c r="D21" s="739"/>
      <c r="E21" s="739"/>
      <c r="F21" s="740"/>
      <c r="G21" s="791">
        <f>IDENTIFICAÇÃO!B10</f>
        <v>2221.4499999999998</v>
      </c>
      <c r="H21" s="792"/>
    </row>
    <row r="22" spans="1:8" x14ac:dyDescent="0.25">
      <c r="A22" s="370">
        <v>4</v>
      </c>
      <c r="B22" s="355" t="s">
        <v>29</v>
      </c>
      <c r="C22" s="356"/>
      <c r="D22" s="356"/>
      <c r="E22" s="356"/>
      <c r="F22" s="357"/>
      <c r="G22" s="791" t="s">
        <v>138</v>
      </c>
      <c r="H22" s="792"/>
    </row>
    <row r="23" spans="1:8" x14ac:dyDescent="0.25">
      <c r="A23" s="370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1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52"/>
      <c r="H25" s="353"/>
    </row>
    <row r="26" spans="1:8" x14ac:dyDescent="0.25">
      <c r="A26" s="371"/>
      <c r="B26" s="358"/>
      <c r="C26" s="358"/>
      <c r="D26" s="358"/>
      <c r="E26" s="358"/>
      <c r="F26" s="372"/>
      <c r="G26" s="360"/>
      <c r="H26" s="361"/>
    </row>
    <row r="27" spans="1:8" x14ac:dyDescent="0.25">
      <c r="A27" s="368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2221.4499999999998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349">
        <f>H28*30%</f>
        <v>666.43499999999995</v>
      </c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2887.8849999999998</v>
      </c>
    </row>
    <row r="35" spans="1:8" ht="25.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67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67" t="s">
        <v>34</v>
      </c>
    </row>
    <row r="40" spans="1:8" ht="33.75" customHeight="1" x14ac:dyDescent="0.25">
      <c r="A40" s="374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240.6570833333333</v>
      </c>
    </row>
    <row r="41" spans="1:8" ht="33.75" customHeight="1" x14ac:dyDescent="0.25">
      <c r="A41" s="374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87.358521249999995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328.0156045833333</v>
      </c>
    </row>
    <row r="43" spans="1:8" ht="144.7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67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67" t="s">
        <v>34</v>
      </c>
    </row>
    <row r="46" spans="1:8" x14ac:dyDescent="0.25">
      <c r="A46" s="374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643.18012091666662</v>
      </c>
    </row>
    <row r="47" spans="1:8" x14ac:dyDescent="0.25">
      <c r="A47" s="374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80.397515114583328</v>
      </c>
    </row>
    <row r="48" spans="1:8" ht="30" x14ac:dyDescent="0.25">
      <c r="A48" s="374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>(H$34+H$42)*G48</f>
        <v>96.477018137499982</v>
      </c>
    </row>
    <row r="49" spans="1:8" x14ac:dyDescent="0.25">
      <c r="A49" s="374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48.238509068749991</v>
      </c>
    </row>
    <row r="50" spans="1:8" x14ac:dyDescent="0.25">
      <c r="A50" s="374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32.15900604583333</v>
      </c>
    </row>
    <row r="51" spans="1:8" x14ac:dyDescent="0.25">
      <c r="A51" s="369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19.295403627499997</v>
      </c>
    </row>
    <row r="52" spans="1:8" x14ac:dyDescent="0.25">
      <c r="A52" s="374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6.4318012091666663</v>
      </c>
    </row>
    <row r="53" spans="1:8" x14ac:dyDescent="0.25">
      <c r="A53" s="374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257.27204836666664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1183.4514224866666</v>
      </c>
    </row>
    <row r="55" spans="1:8" ht="85.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54" t="s">
        <v>54</v>
      </c>
      <c r="B57" s="659" t="s">
        <v>55</v>
      </c>
      <c r="C57" s="660"/>
      <c r="D57" s="660"/>
      <c r="E57" s="660"/>
      <c r="F57" s="660"/>
      <c r="G57" s="661"/>
      <c r="H57" s="364" t="s">
        <v>34</v>
      </c>
    </row>
    <row r="58" spans="1:8" x14ac:dyDescent="0.25">
      <c r="A58" s="373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(IDENTIFICAÇÃO!B22*22*2)-(H28*6%)</f>
        <v>42.713000000000022</v>
      </c>
    </row>
    <row r="59" spans="1:8" x14ac:dyDescent="0.25">
      <c r="A59" s="37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IDENTIFICAÇÃO!D73</f>
        <v>290.24269999999996</v>
      </c>
    </row>
    <row r="60" spans="1:8" x14ac:dyDescent="0.25">
      <c r="A60" s="37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IDENTIFICAÇÃO!D89</f>
        <v>7</v>
      </c>
    </row>
    <row r="61" spans="1:8" x14ac:dyDescent="0.25">
      <c r="A61" s="37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IDENTIFICAÇÃO!D105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342.4957</v>
      </c>
    </row>
    <row r="63" spans="1:8" ht="68.2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69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328.0156045833333</v>
      </c>
    </row>
    <row r="66" spans="1:8" ht="15" customHeight="1" x14ac:dyDescent="0.25">
      <c r="A66" s="369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1183.4514224866666</v>
      </c>
    </row>
    <row r="67" spans="1:8" x14ac:dyDescent="0.25">
      <c r="A67" s="369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342.4957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1853.9627270699998</v>
      </c>
    </row>
    <row r="69" spans="1:8" x14ac:dyDescent="0.25">
      <c r="A69" s="362"/>
      <c r="B69" s="363"/>
      <c r="C69" s="363"/>
      <c r="D69" s="363"/>
      <c r="E69" s="363"/>
      <c r="F69" s="363"/>
      <c r="G69" s="363"/>
      <c r="H69" s="363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67">
        <v>3</v>
      </c>
      <c r="B71" s="33" t="s">
        <v>58</v>
      </c>
      <c r="C71" s="34"/>
      <c r="D71" s="34"/>
      <c r="E71" s="34"/>
      <c r="F71" s="34"/>
      <c r="G71" s="19" t="s">
        <v>47</v>
      </c>
      <c r="H71" s="369" t="s">
        <v>34</v>
      </c>
    </row>
    <row r="72" spans="1:8" ht="15" customHeight="1" x14ac:dyDescent="0.25">
      <c r="A72" s="374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13.356468124999997</v>
      </c>
    </row>
    <row r="73" spans="1:8" ht="15" customHeight="1" x14ac:dyDescent="0.25">
      <c r="A73" s="374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1.0685174499999999</v>
      </c>
    </row>
    <row r="74" spans="1:8" ht="35.25" customHeight="1" x14ac:dyDescent="0.25">
      <c r="A74" s="374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56.024968999999999</v>
      </c>
    </row>
    <row r="75" spans="1:8" ht="35.25" customHeight="1" x14ac:dyDescent="0.25">
      <c r="A75" s="374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20.617188592000002</v>
      </c>
    </row>
    <row r="76" spans="1:8" ht="46.5" customHeight="1" x14ac:dyDescent="0.25">
      <c r="A76" s="374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115.5154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206.58254316699998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65.2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68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40.5" customHeight="1" x14ac:dyDescent="0.25">
      <c r="A83" s="374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418.85431724900764</v>
      </c>
    </row>
    <row r="84" spans="1:8" ht="47.25" customHeight="1" x14ac:dyDescent="0.25">
      <c r="A84" s="374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>G84*(SUM($H$34,$H$42,$H$54,$H$60,$H$61,$H$77))</f>
        <v>75.232235494863076</v>
      </c>
    </row>
    <row r="85" spans="1:8" ht="43.5" customHeight="1" x14ac:dyDescent="0.25">
      <c r="A85" s="374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ref="H85:H88" si="1">G85*(SUM($H$34,$H$42,$H$54,$H$60,$H$61,$H$77))</f>
        <v>0.92309491404739985</v>
      </c>
    </row>
    <row r="86" spans="1:8" ht="49.5" customHeight="1" x14ac:dyDescent="0.25">
      <c r="A86" s="374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>G86*(SUM($H$34,$H$42,$H$54,$H$60,$H$61,$H$77))</f>
        <v>15.231066081782098</v>
      </c>
    </row>
    <row r="87" spans="1:8" ht="45" customHeight="1" x14ac:dyDescent="0.25">
      <c r="A87" s="374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>G87*(SUM($H$34,$H$42,$H$54,$H$60,$H$61,$H$77))</f>
        <v>2.5385110136303495</v>
      </c>
    </row>
    <row r="88" spans="1:8" ht="15" customHeight="1" x14ac:dyDescent="0.25">
      <c r="A88" s="374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512.7792247533306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68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74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68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74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512.7792247533306</v>
      </c>
    </row>
    <row r="99" spans="1:8" x14ac:dyDescent="0.25">
      <c r="A99" s="374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512.7792247533306</v>
      </c>
    </row>
    <row r="101" spans="1:8" x14ac:dyDescent="0.25">
      <c r="A101" s="365"/>
      <c r="B101" s="366"/>
      <c r="C101" s="366"/>
      <c r="D101" s="366"/>
      <c r="E101" s="366"/>
      <c r="F101" s="366"/>
      <c r="G101" s="366"/>
      <c r="H101" s="366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67" t="s">
        <v>34</v>
      </c>
    </row>
    <row r="104" spans="1:8" x14ac:dyDescent="0.25">
      <c r="A104" s="374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IDENTIFICAÇÃO!B232</f>
        <v>83.890666666666661</v>
      </c>
    </row>
    <row r="105" spans="1:8" x14ac:dyDescent="0.25">
      <c r="A105" s="374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IDENTIFICAÇÃO!C232</f>
        <v>3.99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87.880666666666656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67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166.47270484970991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388.08671863580543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114.76947937874812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528.63517774453669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IDENTIFICAÇÃO!B260</f>
        <v>0.03</v>
      </c>
      <c r="H118" s="50">
        <f>SUM($H$34,$H$68,$H$77,$H$100,$H$106,$H$110,$H$111)/(1-$G$119)*G118</f>
        <v>208.67178068863291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0.1225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0.22040000000000001</v>
      </c>
      <c r="H120" s="293">
        <f>SUM(H110,H111,H115,H114,H118)</f>
        <v>1406.6358612974332</v>
      </c>
    </row>
    <row r="121" spans="1:8" ht="45.75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75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2887.8849999999998</v>
      </c>
    </row>
    <row r="124" spans="1:8" x14ac:dyDescent="0.25">
      <c r="A124" s="375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1853.9627270699998</v>
      </c>
    </row>
    <row r="125" spans="1:8" x14ac:dyDescent="0.25">
      <c r="A125" s="375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206.58254316699998</v>
      </c>
    </row>
    <row r="126" spans="1:8" x14ac:dyDescent="0.25">
      <c r="A126" s="375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512.7792247533306</v>
      </c>
    </row>
    <row r="127" spans="1:8" x14ac:dyDescent="0.25">
      <c r="A127" s="375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87.880666666666656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5549.0901616569972</v>
      </c>
    </row>
    <row r="129" spans="1:8" x14ac:dyDescent="0.25">
      <c r="A129" s="375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1406.6358612974332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6955.7260229544299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2.5" customHeight="1" x14ac:dyDescent="0.25">
      <c r="A134" s="754" t="str">
        <f>A14</f>
        <v>AUXILIAR DE MANUTENÇÃO PREDIAL</v>
      </c>
      <c r="B134" s="755"/>
      <c r="C134" s="756"/>
      <c r="D134" s="49">
        <f>H130</f>
        <v>6955.7260229544299</v>
      </c>
      <c r="E134" s="60">
        <v>1</v>
      </c>
      <c r="F134" s="61">
        <f>E134*D134</f>
        <v>6955.7260229544299</v>
      </c>
      <c r="G134" s="350">
        <f>G14</f>
        <v>1</v>
      </c>
      <c r="H134" s="61">
        <f>G134*F134</f>
        <v>6955.7260229544299</v>
      </c>
    </row>
  </sheetData>
  <mergeCells count="140">
    <mergeCell ref="A134:C134"/>
    <mergeCell ref="B124:G124"/>
    <mergeCell ref="B125:G125"/>
    <mergeCell ref="B126:G126"/>
    <mergeCell ref="B127:G127"/>
    <mergeCell ref="A128:G128"/>
    <mergeCell ref="B129:G129"/>
    <mergeCell ref="A130:G130"/>
    <mergeCell ref="A132:H132"/>
    <mergeCell ref="A133:C133"/>
    <mergeCell ref="B115:F115"/>
    <mergeCell ref="B116:G116"/>
    <mergeCell ref="B117:G117"/>
    <mergeCell ref="B118:F118"/>
    <mergeCell ref="A119:F119"/>
    <mergeCell ref="A120:F120"/>
    <mergeCell ref="A121:H121"/>
    <mergeCell ref="A122:H122"/>
    <mergeCell ref="B123:G123"/>
    <mergeCell ref="B88:F88"/>
    <mergeCell ref="A89:F89"/>
    <mergeCell ref="A91:H91"/>
    <mergeCell ref="A94:G94"/>
    <mergeCell ref="A95:H95"/>
    <mergeCell ref="A96:H96"/>
    <mergeCell ref="B97:G97"/>
    <mergeCell ref="A100:G100"/>
    <mergeCell ref="A102:H102"/>
    <mergeCell ref="A90:H90"/>
    <mergeCell ref="B92:F92"/>
    <mergeCell ref="B93:F93"/>
    <mergeCell ref="B98:G98"/>
    <mergeCell ref="B99:G99"/>
    <mergeCell ref="A79:H79"/>
    <mergeCell ref="A80:H80"/>
    <mergeCell ref="A81:H81"/>
    <mergeCell ref="B82:F82"/>
    <mergeCell ref="B83:F83"/>
    <mergeCell ref="B84:F84"/>
    <mergeCell ref="B85:F85"/>
    <mergeCell ref="B86:F86"/>
    <mergeCell ref="B87:F87"/>
    <mergeCell ref="B66:G66"/>
    <mergeCell ref="B67:G67"/>
    <mergeCell ref="A68:G68"/>
    <mergeCell ref="A70:H70"/>
    <mergeCell ref="B72:F72"/>
    <mergeCell ref="B73:F73"/>
    <mergeCell ref="B74:F74"/>
    <mergeCell ref="A77:F77"/>
    <mergeCell ref="D78:H78"/>
    <mergeCell ref="B75:F75"/>
    <mergeCell ref="B76:F76"/>
    <mergeCell ref="A42:F42"/>
    <mergeCell ref="A44:H44"/>
    <mergeCell ref="B53:F53"/>
    <mergeCell ref="A54:F54"/>
    <mergeCell ref="A56:H56"/>
    <mergeCell ref="B61:G61"/>
    <mergeCell ref="A62:F62"/>
    <mergeCell ref="A64:H64"/>
    <mergeCell ref="B65:G65"/>
    <mergeCell ref="B52:F52"/>
    <mergeCell ref="A43:H43"/>
    <mergeCell ref="B45:F45"/>
    <mergeCell ref="B46:F46"/>
    <mergeCell ref="B47:F47"/>
    <mergeCell ref="B49:F49"/>
    <mergeCell ref="B50:F50"/>
    <mergeCell ref="B51:F51"/>
    <mergeCell ref="A55:H55"/>
    <mergeCell ref="B57:G57"/>
    <mergeCell ref="B58:G58"/>
    <mergeCell ref="B59:G59"/>
    <mergeCell ref="B60:G60"/>
    <mergeCell ref="A63:H63"/>
    <mergeCell ref="B33:G33"/>
    <mergeCell ref="A34:G34"/>
    <mergeCell ref="A37:H37"/>
    <mergeCell ref="A38:H38"/>
    <mergeCell ref="B41:F41"/>
    <mergeCell ref="B27:G27"/>
    <mergeCell ref="B28:G28"/>
    <mergeCell ref="B29:G29"/>
    <mergeCell ref="B30:G30"/>
    <mergeCell ref="B31:G31"/>
    <mergeCell ref="A35:H35"/>
    <mergeCell ref="A36:H36"/>
    <mergeCell ref="B39:F39"/>
    <mergeCell ref="B40:F40"/>
    <mergeCell ref="B20:F20"/>
    <mergeCell ref="G22:H22"/>
    <mergeCell ref="G20:H20"/>
    <mergeCell ref="B21:F21"/>
    <mergeCell ref="G21:H21"/>
    <mergeCell ref="B23:F23"/>
    <mergeCell ref="G23:H23"/>
    <mergeCell ref="A24:H24"/>
    <mergeCell ref="B32:G32"/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6:H6"/>
    <mergeCell ref="A5:B5"/>
    <mergeCell ref="A7:H7"/>
    <mergeCell ref="B9:D9"/>
    <mergeCell ref="E9:H9"/>
    <mergeCell ref="B10:D10"/>
    <mergeCell ref="E10:H10"/>
    <mergeCell ref="A13:E13"/>
    <mergeCell ref="G13:H13"/>
    <mergeCell ref="A15:H15"/>
    <mergeCell ref="A16:H16"/>
    <mergeCell ref="B19:F19"/>
    <mergeCell ref="G19:H19"/>
    <mergeCell ref="B11:D11"/>
    <mergeCell ref="E11:H11"/>
    <mergeCell ref="A12:H12"/>
    <mergeCell ref="A14:E14"/>
    <mergeCell ref="G14:H14"/>
    <mergeCell ref="A17:H17"/>
    <mergeCell ref="A18:H18"/>
    <mergeCell ref="B112:G112"/>
    <mergeCell ref="B113:G113"/>
    <mergeCell ref="B114:F114"/>
    <mergeCell ref="B111:F111"/>
    <mergeCell ref="B105:G105"/>
    <mergeCell ref="B103:G103"/>
    <mergeCell ref="B104:G104"/>
    <mergeCell ref="A106:G106"/>
    <mergeCell ref="A107:H107"/>
    <mergeCell ref="A108:H108"/>
    <mergeCell ref="B109:F109"/>
    <mergeCell ref="B110:F110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556BB-4B2D-48B9-B7BB-88ED27207738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58"/>
      <c r="D5" s="358"/>
      <c r="E5" s="358"/>
      <c r="F5" s="358"/>
      <c r="G5" s="358"/>
      <c r="H5" s="359"/>
    </row>
    <row r="6" spans="1:8" x14ac:dyDescent="0.25">
      <c r="A6" s="828" t="s">
        <v>310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11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121</v>
      </c>
      <c r="B14" s="812"/>
      <c r="C14" s="812"/>
      <c r="D14" s="812"/>
      <c r="E14" s="805"/>
      <c r="F14" s="369" t="s">
        <v>21</v>
      </c>
      <c r="G14" s="813">
        <f>IDENTIFICAÇÃO!C362</f>
        <v>1</v>
      </c>
      <c r="H14" s="805"/>
    </row>
    <row r="15" spans="1:8" ht="76.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70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70">
        <v>2</v>
      </c>
      <c r="B20" s="747" t="s">
        <v>26</v>
      </c>
      <c r="C20" s="739"/>
      <c r="D20" s="739"/>
      <c r="E20" s="739"/>
      <c r="F20" s="740"/>
      <c r="G20" s="804" t="s">
        <v>122</v>
      </c>
      <c r="H20" s="805"/>
    </row>
    <row r="21" spans="1:8" x14ac:dyDescent="0.25">
      <c r="A21" s="370">
        <v>3</v>
      </c>
      <c r="B21" s="747" t="s">
        <v>28</v>
      </c>
      <c r="C21" s="739"/>
      <c r="D21" s="739"/>
      <c r="E21" s="739"/>
      <c r="F21" s="740"/>
      <c r="G21" s="791">
        <f>IDENTIFICAÇÃO!B11</f>
        <v>1652.33</v>
      </c>
      <c r="H21" s="792"/>
    </row>
    <row r="22" spans="1:8" x14ac:dyDescent="0.25">
      <c r="A22" s="370">
        <v>4</v>
      </c>
      <c r="B22" s="355" t="s">
        <v>29</v>
      </c>
      <c r="C22" s="356"/>
      <c r="D22" s="356"/>
      <c r="E22" s="356"/>
      <c r="F22" s="357"/>
      <c r="G22" s="791" t="s">
        <v>302</v>
      </c>
      <c r="H22" s="792"/>
    </row>
    <row r="23" spans="1:8" x14ac:dyDescent="0.25">
      <c r="A23" s="370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32.2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52"/>
      <c r="H25" s="353"/>
    </row>
    <row r="26" spans="1:8" x14ac:dyDescent="0.25">
      <c r="A26" s="371"/>
      <c r="B26" s="358"/>
      <c r="C26" s="358"/>
      <c r="D26" s="358"/>
      <c r="E26" s="358"/>
      <c r="F26" s="372"/>
      <c r="G26" s="360"/>
      <c r="H26" s="361"/>
    </row>
    <row r="27" spans="1:8" x14ac:dyDescent="0.25">
      <c r="A27" s="368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1652.33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1652.33</v>
      </c>
    </row>
    <row r="35" spans="1:8" ht="24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67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67" t="s">
        <v>34</v>
      </c>
    </row>
    <row r="40" spans="1:8" ht="34.5" customHeight="1" x14ac:dyDescent="0.25">
      <c r="A40" s="374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137.69416666666666</v>
      </c>
    </row>
    <row r="41" spans="1:8" ht="34.5" customHeight="1" x14ac:dyDescent="0.25">
      <c r="A41" s="374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49.982982499999999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187.67714916666665</v>
      </c>
    </row>
    <row r="43" spans="1:8" ht="147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67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67" t="s">
        <v>34</v>
      </c>
    </row>
    <row r="46" spans="1:8" x14ac:dyDescent="0.25">
      <c r="A46" s="374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368.0014298333333</v>
      </c>
    </row>
    <row r="47" spans="1:8" x14ac:dyDescent="0.25">
      <c r="A47" s="374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46.000178729166663</v>
      </c>
    </row>
    <row r="48" spans="1:8" ht="30" x14ac:dyDescent="0.25">
      <c r="A48" s="374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>(H$34+H$42)*G48</f>
        <v>55.200214474999996</v>
      </c>
    </row>
    <row r="49" spans="1:8" x14ac:dyDescent="0.25">
      <c r="A49" s="374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27.600107237499998</v>
      </c>
    </row>
    <row r="50" spans="1:8" x14ac:dyDescent="0.25">
      <c r="A50" s="374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18.400071491666665</v>
      </c>
    </row>
    <row r="51" spans="1:8" x14ac:dyDescent="0.25">
      <c r="A51" s="369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11.040042894999999</v>
      </c>
    </row>
    <row r="52" spans="1:8" x14ac:dyDescent="0.25">
      <c r="A52" s="374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3.680014298333333</v>
      </c>
    </row>
    <row r="53" spans="1:8" x14ac:dyDescent="0.25">
      <c r="A53" s="374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147.20057193333332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677.12263089333328</v>
      </c>
    </row>
    <row r="55" spans="1:8" ht="81.7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54" t="s">
        <v>54</v>
      </c>
      <c r="B57" s="659" t="s">
        <v>55</v>
      </c>
      <c r="C57" s="660"/>
      <c r="D57" s="660"/>
      <c r="E57" s="660"/>
      <c r="F57" s="660"/>
      <c r="G57" s="661"/>
      <c r="H57" s="364" t="s">
        <v>34</v>
      </c>
    </row>
    <row r="58" spans="1:8" x14ac:dyDescent="0.25">
      <c r="A58" s="373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(IDENTIFICAÇÃO!B21*22*2)-(H28*6%)</f>
        <v>90.060199999999995</v>
      </c>
    </row>
    <row r="59" spans="1:8" x14ac:dyDescent="0.25">
      <c r="A59" s="37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IDENTIFICAÇÃO!D74</f>
        <v>290.24269999999996</v>
      </c>
    </row>
    <row r="60" spans="1:8" x14ac:dyDescent="0.25">
      <c r="A60" s="37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IDENTIFICAÇÃO!D90</f>
        <v>7</v>
      </c>
    </row>
    <row r="61" spans="1:8" x14ac:dyDescent="0.25">
      <c r="A61" s="37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IDENTIFICAÇÃO!D106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389.84289999999999</v>
      </c>
    </row>
    <row r="63" spans="1:8" ht="64.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69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187.67714916666665</v>
      </c>
    </row>
    <row r="66" spans="1:8" ht="15" customHeight="1" x14ac:dyDescent="0.25">
      <c r="A66" s="369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677.12263089333328</v>
      </c>
    </row>
    <row r="67" spans="1:8" x14ac:dyDescent="0.25">
      <c r="A67" s="369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389.84289999999999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1254.6426800599997</v>
      </c>
    </row>
    <row r="69" spans="1:8" x14ac:dyDescent="0.25">
      <c r="A69" s="362"/>
      <c r="B69" s="363"/>
      <c r="C69" s="363"/>
      <c r="D69" s="363"/>
      <c r="E69" s="363"/>
      <c r="F69" s="363"/>
      <c r="G69" s="363"/>
      <c r="H69" s="363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67">
        <v>3</v>
      </c>
      <c r="B71" s="33" t="s">
        <v>58</v>
      </c>
      <c r="C71" s="34"/>
      <c r="D71" s="34"/>
      <c r="E71" s="34"/>
      <c r="F71" s="34"/>
      <c r="G71" s="19" t="s">
        <v>47</v>
      </c>
      <c r="H71" s="369" t="s">
        <v>34</v>
      </c>
    </row>
    <row r="72" spans="1:8" ht="15" customHeight="1" x14ac:dyDescent="0.25">
      <c r="A72" s="374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7.6420262499999989</v>
      </c>
    </row>
    <row r="73" spans="1:8" ht="15" customHeight="1" x14ac:dyDescent="0.25">
      <c r="A73" s="374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0.61136210000000002</v>
      </c>
    </row>
    <row r="74" spans="1:8" ht="32.25" customHeight="1" x14ac:dyDescent="0.25">
      <c r="A74" s="374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32.055202000000001</v>
      </c>
    </row>
    <row r="75" spans="1:8" ht="30.75" customHeight="1" x14ac:dyDescent="0.25">
      <c r="A75" s="374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11.796314336000002</v>
      </c>
    </row>
    <row r="76" spans="1:8" ht="51" customHeight="1" x14ac:dyDescent="0.25">
      <c r="A76" s="374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66.093199999999996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118.19810468599999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65.2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68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7.5" customHeight="1" x14ac:dyDescent="0.25">
      <c r="A83" s="374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240.02176054069946</v>
      </c>
    </row>
    <row r="84" spans="1:8" ht="39.75" customHeight="1" x14ac:dyDescent="0.25">
      <c r="A84" s="374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>G84*(SUM($H$34,$H$42,$H$54,$H$60,$H$61,$H$77))</f>
        <v>43.111346521359792</v>
      </c>
    </row>
    <row r="85" spans="1:8" ht="39" customHeight="1" x14ac:dyDescent="0.25">
      <c r="A85" s="374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ref="H85:H88" si="1">G85*(SUM($H$34,$H$42,$H$54,$H$60,$H$61,$H$77))</f>
        <v>0.5289735769492</v>
      </c>
    </row>
    <row r="86" spans="1:8" ht="48" customHeight="1" x14ac:dyDescent="0.25">
      <c r="A86" s="374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>G86*(SUM($H$34,$H$42,$H$54,$H$60,$H$61,$H$77))</f>
        <v>8.7280640196617991</v>
      </c>
    </row>
    <row r="87" spans="1:8" ht="39" customHeight="1" x14ac:dyDescent="0.25">
      <c r="A87" s="374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>G87*(SUM($H$34,$H$42,$H$54,$H$60,$H$61,$H$77))</f>
        <v>1.4546773366102999</v>
      </c>
    </row>
    <row r="88" spans="1:8" ht="15" customHeight="1" x14ac:dyDescent="0.25">
      <c r="A88" s="374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293.8448219952806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68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74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68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74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293.8448219952806</v>
      </c>
    </row>
    <row r="99" spans="1:8" x14ac:dyDescent="0.25">
      <c r="A99" s="374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293.8448219952806</v>
      </c>
    </row>
    <row r="101" spans="1:8" x14ac:dyDescent="0.25">
      <c r="A101" s="365"/>
      <c r="B101" s="366"/>
      <c r="C101" s="366"/>
      <c r="D101" s="366"/>
      <c r="E101" s="366"/>
      <c r="F101" s="366"/>
      <c r="G101" s="366"/>
      <c r="H101" s="366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67" t="s">
        <v>34</v>
      </c>
    </row>
    <row r="104" spans="1:8" x14ac:dyDescent="0.25">
      <c r="A104" s="374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IDENTIFICAÇÃO!B233</f>
        <v>83.890666666666661</v>
      </c>
    </row>
    <row r="105" spans="1:8" x14ac:dyDescent="0.25">
      <c r="A105" s="374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IDENTIFICAÇÃO!C233</f>
        <v>3.99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87.880666666666656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67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102.2068882022384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238.26810467333161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72.106852354143484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332.12853205544877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IDENTIFICAÇÃO!B259</f>
        <v>0.05</v>
      </c>
      <c r="H118" s="50">
        <f>SUM($H$34,$H$68,$H$77,$H$100,$H$106,$H$110,$H$111)/(1-$G$119)*G118</f>
        <v>218.50561319437421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0.14250000000000002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0.24040000000000003</v>
      </c>
      <c r="H120" s="293">
        <f>SUM(H110,H111,H115,H114,H118)</f>
        <v>963.21599047953646</v>
      </c>
    </row>
    <row r="121" spans="1:8" ht="54.75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75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1652.33</v>
      </c>
    </row>
    <row r="124" spans="1:8" x14ac:dyDescent="0.25">
      <c r="A124" s="375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1254.6426800599997</v>
      </c>
    </row>
    <row r="125" spans="1:8" x14ac:dyDescent="0.25">
      <c r="A125" s="375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118.19810468599999</v>
      </c>
    </row>
    <row r="126" spans="1:8" x14ac:dyDescent="0.25">
      <c r="A126" s="375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293.8448219952806</v>
      </c>
    </row>
    <row r="127" spans="1:8" x14ac:dyDescent="0.25">
      <c r="A127" s="375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87.880666666666656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3406.8962734079469</v>
      </c>
    </row>
    <row r="129" spans="1:8" x14ac:dyDescent="0.25">
      <c r="A129" s="375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963.21599047953646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4370.1122638874831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4.75" customHeight="1" x14ac:dyDescent="0.25">
      <c r="A134" s="754" t="str">
        <f>A14</f>
        <v>CARREGADOR/CHAPA</v>
      </c>
      <c r="B134" s="755"/>
      <c r="C134" s="756"/>
      <c r="D134" s="49">
        <f>H130</f>
        <v>4370.1122638874831</v>
      </c>
      <c r="E134" s="60">
        <v>1</v>
      </c>
      <c r="F134" s="61">
        <f>E134*D134</f>
        <v>4370.1122638874831</v>
      </c>
      <c r="G134" s="350">
        <f>G14</f>
        <v>1</v>
      </c>
      <c r="H134" s="61">
        <f>G134*F134</f>
        <v>4370.1122638874831</v>
      </c>
    </row>
  </sheetData>
  <mergeCells count="140">
    <mergeCell ref="A134:C134"/>
    <mergeCell ref="B124:G124"/>
    <mergeCell ref="B125:G125"/>
    <mergeCell ref="B126:G126"/>
    <mergeCell ref="B127:G127"/>
    <mergeCell ref="A128:G128"/>
    <mergeCell ref="B129:G129"/>
    <mergeCell ref="A130:G130"/>
    <mergeCell ref="A132:H132"/>
    <mergeCell ref="A133:C133"/>
    <mergeCell ref="B115:F115"/>
    <mergeCell ref="B116:G116"/>
    <mergeCell ref="B117:G117"/>
    <mergeCell ref="B118:F118"/>
    <mergeCell ref="A119:F119"/>
    <mergeCell ref="A120:F120"/>
    <mergeCell ref="A121:H121"/>
    <mergeCell ref="A122:H122"/>
    <mergeCell ref="B123:G123"/>
    <mergeCell ref="B88:F88"/>
    <mergeCell ref="A89:F89"/>
    <mergeCell ref="A91:H91"/>
    <mergeCell ref="A94:G94"/>
    <mergeCell ref="A95:H95"/>
    <mergeCell ref="A96:H96"/>
    <mergeCell ref="B97:G97"/>
    <mergeCell ref="A100:G100"/>
    <mergeCell ref="A102:H102"/>
    <mergeCell ref="A90:H90"/>
    <mergeCell ref="B92:F92"/>
    <mergeCell ref="B93:F93"/>
    <mergeCell ref="B98:G98"/>
    <mergeCell ref="B99:G99"/>
    <mergeCell ref="A79:H79"/>
    <mergeCell ref="A80:H80"/>
    <mergeCell ref="A81:H81"/>
    <mergeCell ref="B82:F82"/>
    <mergeCell ref="B83:F83"/>
    <mergeCell ref="B84:F84"/>
    <mergeCell ref="B85:F85"/>
    <mergeCell ref="B86:F86"/>
    <mergeCell ref="B87:F87"/>
    <mergeCell ref="B66:G66"/>
    <mergeCell ref="B67:G67"/>
    <mergeCell ref="A68:G68"/>
    <mergeCell ref="A70:H70"/>
    <mergeCell ref="B72:F72"/>
    <mergeCell ref="B73:F73"/>
    <mergeCell ref="B74:F74"/>
    <mergeCell ref="A77:F77"/>
    <mergeCell ref="D78:H78"/>
    <mergeCell ref="B75:F75"/>
    <mergeCell ref="B76:F76"/>
    <mergeCell ref="A42:F42"/>
    <mergeCell ref="A44:H44"/>
    <mergeCell ref="B53:F53"/>
    <mergeCell ref="A54:F54"/>
    <mergeCell ref="A56:H56"/>
    <mergeCell ref="B61:G61"/>
    <mergeCell ref="A62:F62"/>
    <mergeCell ref="A64:H64"/>
    <mergeCell ref="B65:G65"/>
    <mergeCell ref="B52:F52"/>
    <mergeCell ref="A43:H43"/>
    <mergeCell ref="B45:F45"/>
    <mergeCell ref="B46:F46"/>
    <mergeCell ref="B47:F47"/>
    <mergeCell ref="B49:F49"/>
    <mergeCell ref="B50:F50"/>
    <mergeCell ref="B51:F51"/>
    <mergeCell ref="A55:H55"/>
    <mergeCell ref="B57:G57"/>
    <mergeCell ref="B58:G58"/>
    <mergeCell ref="B59:G59"/>
    <mergeCell ref="B60:G60"/>
    <mergeCell ref="A63:H63"/>
    <mergeCell ref="B33:G33"/>
    <mergeCell ref="A34:G34"/>
    <mergeCell ref="A37:H37"/>
    <mergeCell ref="A38:H38"/>
    <mergeCell ref="B41:F41"/>
    <mergeCell ref="B27:G27"/>
    <mergeCell ref="B28:G28"/>
    <mergeCell ref="B29:G29"/>
    <mergeCell ref="B30:G30"/>
    <mergeCell ref="B31:G31"/>
    <mergeCell ref="A35:H35"/>
    <mergeCell ref="A36:H36"/>
    <mergeCell ref="B39:F39"/>
    <mergeCell ref="B40:F40"/>
    <mergeCell ref="B20:F20"/>
    <mergeCell ref="G22:H22"/>
    <mergeCell ref="G20:H20"/>
    <mergeCell ref="B21:F21"/>
    <mergeCell ref="G21:H21"/>
    <mergeCell ref="B23:F23"/>
    <mergeCell ref="G23:H23"/>
    <mergeCell ref="A24:H24"/>
    <mergeCell ref="B32:G32"/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6:H6"/>
    <mergeCell ref="A5:B5"/>
    <mergeCell ref="A7:H7"/>
    <mergeCell ref="B9:D9"/>
    <mergeCell ref="E9:H9"/>
    <mergeCell ref="B10:D10"/>
    <mergeCell ref="E10:H10"/>
    <mergeCell ref="A13:E13"/>
    <mergeCell ref="G13:H13"/>
    <mergeCell ref="A15:H15"/>
    <mergeCell ref="A16:H16"/>
    <mergeCell ref="B19:F19"/>
    <mergeCell ref="G19:H19"/>
    <mergeCell ref="B11:D11"/>
    <mergeCell ref="E11:H11"/>
    <mergeCell ref="A12:H12"/>
    <mergeCell ref="A14:E14"/>
    <mergeCell ref="G14:H14"/>
    <mergeCell ref="A17:H17"/>
    <mergeCell ref="A18:H18"/>
    <mergeCell ref="B112:G112"/>
    <mergeCell ref="B113:G113"/>
    <mergeCell ref="B114:F114"/>
    <mergeCell ref="B111:F111"/>
    <mergeCell ref="B105:G105"/>
    <mergeCell ref="B103:G103"/>
    <mergeCell ref="B104:G104"/>
    <mergeCell ref="A106:G106"/>
    <mergeCell ref="A107:H107"/>
    <mergeCell ref="A108:H108"/>
    <mergeCell ref="B109:F109"/>
    <mergeCell ref="B110:F110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2882A-EF05-4828-9D1B-65A7DC4A2FD3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58"/>
      <c r="D5" s="358"/>
      <c r="E5" s="358"/>
      <c r="F5" s="358"/>
      <c r="G5" s="358"/>
      <c r="H5" s="359"/>
    </row>
    <row r="6" spans="1:8" x14ac:dyDescent="0.25">
      <c r="A6" s="828" t="s">
        <v>112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94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121</v>
      </c>
      <c r="B14" s="812"/>
      <c r="C14" s="812"/>
      <c r="D14" s="812"/>
      <c r="E14" s="805"/>
      <c r="F14" s="369" t="s">
        <v>21</v>
      </c>
      <c r="G14" s="813">
        <f>IDENTIFICAÇÃO!C363</f>
        <v>1</v>
      </c>
      <c r="H14" s="805"/>
    </row>
    <row r="15" spans="1:8" ht="81.7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70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70">
        <v>2</v>
      </c>
      <c r="B20" s="747" t="s">
        <v>26</v>
      </c>
      <c r="C20" s="739"/>
      <c r="D20" s="739"/>
      <c r="E20" s="739"/>
      <c r="F20" s="740"/>
      <c r="G20" s="804" t="s">
        <v>122</v>
      </c>
      <c r="H20" s="805"/>
    </row>
    <row r="21" spans="1:8" x14ac:dyDescent="0.25">
      <c r="A21" s="370">
        <v>3</v>
      </c>
      <c r="B21" s="747" t="s">
        <v>28</v>
      </c>
      <c r="C21" s="739"/>
      <c r="D21" s="739"/>
      <c r="E21" s="739"/>
      <c r="F21" s="740"/>
      <c r="G21" s="791">
        <f>IDENTIFICAÇÃO!B11</f>
        <v>1652.33</v>
      </c>
      <c r="H21" s="792"/>
    </row>
    <row r="22" spans="1:8" x14ac:dyDescent="0.25">
      <c r="A22" s="370">
        <v>4</v>
      </c>
      <c r="B22" s="355" t="s">
        <v>29</v>
      </c>
      <c r="C22" s="356"/>
      <c r="D22" s="356"/>
      <c r="E22" s="356"/>
      <c r="F22" s="357"/>
      <c r="G22" s="791" t="s">
        <v>302</v>
      </c>
      <c r="H22" s="792"/>
    </row>
    <row r="23" spans="1:8" x14ac:dyDescent="0.25">
      <c r="A23" s="370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32.2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52"/>
      <c r="H25" s="353"/>
    </row>
    <row r="26" spans="1:8" x14ac:dyDescent="0.25">
      <c r="A26" s="371"/>
      <c r="B26" s="358"/>
      <c r="C26" s="358"/>
      <c r="D26" s="358"/>
      <c r="E26" s="358"/>
      <c r="F26" s="372"/>
      <c r="G26" s="360"/>
      <c r="H26" s="361"/>
    </row>
    <row r="27" spans="1:8" x14ac:dyDescent="0.25">
      <c r="A27" s="368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1652.33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1652.33</v>
      </c>
    </row>
    <row r="35" spans="1:8" ht="18.7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67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67" t="s">
        <v>34</v>
      </c>
    </row>
    <row r="40" spans="1:8" ht="33.75" customHeight="1" x14ac:dyDescent="0.25">
      <c r="A40" s="374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137.69416666666666</v>
      </c>
    </row>
    <row r="41" spans="1:8" ht="30.75" customHeight="1" x14ac:dyDescent="0.25">
      <c r="A41" s="374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49.982982499999999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187.67714916666665</v>
      </c>
    </row>
    <row r="43" spans="1:8" ht="143.2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67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67" t="s">
        <v>34</v>
      </c>
    </row>
    <row r="46" spans="1:8" x14ac:dyDescent="0.25">
      <c r="A46" s="374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368.0014298333333</v>
      </c>
    </row>
    <row r="47" spans="1:8" x14ac:dyDescent="0.25">
      <c r="A47" s="374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46.000178729166663</v>
      </c>
    </row>
    <row r="48" spans="1:8" ht="30" x14ac:dyDescent="0.25">
      <c r="A48" s="374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>(H$34+H$42)*G48</f>
        <v>55.200214474999996</v>
      </c>
    </row>
    <row r="49" spans="1:8" x14ac:dyDescent="0.25">
      <c r="A49" s="374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27.600107237499998</v>
      </c>
    </row>
    <row r="50" spans="1:8" x14ac:dyDescent="0.25">
      <c r="A50" s="374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18.400071491666665</v>
      </c>
    </row>
    <row r="51" spans="1:8" x14ac:dyDescent="0.25">
      <c r="A51" s="369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11.040042894999999</v>
      </c>
    </row>
    <row r="52" spans="1:8" x14ac:dyDescent="0.25">
      <c r="A52" s="374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3.680014298333333</v>
      </c>
    </row>
    <row r="53" spans="1:8" x14ac:dyDescent="0.25">
      <c r="A53" s="374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147.20057193333332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677.12263089333328</v>
      </c>
    </row>
    <row r="55" spans="1:8" ht="78.7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54" t="s">
        <v>54</v>
      </c>
      <c r="B57" s="659" t="s">
        <v>55</v>
      </c>
      <c r="C57" s="660"/>
      <c r="D57" s="660"/>
      <c r="E57" s="660"/>
      <c r="F57" s="660"/>
      <c r="G57" s="661"/>
      <c r="H57" s="364" t="s">
        <v>34</v>
      </c>
    </row>
    <row r="58" spans="1:8" x14ac:dyDescent="0.25">
      <c r="A58" s="373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(IDENTIFICAÇÃO!B22*22*2)-(H28*6%)</f>
        <v>76.860200000000006</v>
      </c>
    </row>
    <row r="59" spans="1:8" x14ac:dyDescent="0.25">
      <c r="A59" s="37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IDENTIFICAÇÃO!D74</f>
        <v>290.24269999999996</v>
      </c>
    </row>
    <row r="60" spans="1:8" x14ac:dyDescent="0.25">
      <c r="A60" s="37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IDENTIFICAÇÃO!D90</f>
        <v>7</v>
      </c>
    </row>
    <row r="61" spans="1:8" x14ac:dyDescent="0.25">
      <c r="A61" s="37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IDENTIFICAÇÃO!D106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376.6429</v>
      </c>
    </row>
    <row r="63" spans="1:8" ht="59.2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69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187.67714916666665</v>
      </c>
    </row>
    <row r="66" spans="1:8" ht="15" customHeight="1" x14ac:dyDescent="0.25">
      <c r="A66" s="369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677.12263089333328</v>
      </c>
    </row>
    <row r="67" spans="1:8" x14ac:dyDescent="0.25">
      <c r="A67" s="369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376.6429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1241.4426800599999</v>
      </c>
    </row>
    <row r="69" spans="1:8" x14ac:dyDescent="0.25">
      <c r="A69" s="362"/>
      <c r="B69" s="363"/>
      <c r="C69" s="363"/>
      <c r="D69" s="363"/>
      <c r="E69" s="363"/>
      <c r="F69" s="363"/>
      <c r="G69" s="363"/>
      <c r="H69" s="363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67">
        <v>3</v>
      </c>
      <c r="B71" s="33" t="s">
        <v>58</v>
      </c>
      <c r="C71" s="34"/>
      <c r="D71" s="34"/>
      <c r="E71" s="34"/>
      <c r="F71" s="34"/>
      <c r="G71" s="19" t="s">
        <v>47</v>
      </c>
      <c r="H71" s="369" t="s">
        <v>34</v>
      </c>
    </row>
    <row r="72" spans="1:8" ht="15" customHeight="1" x14ac:dyDescent="0.25">
      <c r="A72" s="374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7.6420262499999989</v>
      </c>
    </row>
    <row r="73" spans="1:8" ht="15" customHeight="1" x14ac:dyDescent="0.25">
      <c r="A73" s="374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0.61136210000000002</v>
      </c>
    </row>
    <row r="74" spans="1:8" ht="33" customHeight="1" x14ac:dyDescent="0.25">
      <c r="A74" s="374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32.055202000000001</v>
      </c>
    </row>
    <row r="75" spans="1:8" ht="29.25" customHeight="1" x14ac:dyDescent="0.25">
      <c r="A75" s="374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11.796314336000002</v>
      </c>
    </row>
    <row r="76" spans="1:8" ht="47.25" customHeight="1" x14ac:dyDescent="0.25">
      <c r="A76" s="374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66.093199999999996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118.19810468599999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70.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68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6" customHeight="1" x14ac:dyDescent="0.25">
      <c r="A83" s="374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240.02176054069946</v>
      </c>
    </row>
    <row r="84" spans="1:8" ht="31.5" customHeight="1" x14ac:dyDescent="0.25">
      <c r="A84" s="374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>G84*(SUM($H$34,$H$42,$H$54,$H$60,$H$61,$H$77))</f>
        <v>43.111346521359792</v>
      </c>
    </row>
    <row r="85" spans="1:8" ht="35.25" customHeight="1" x14ac:dyDescent="0.25">
      <c r="A85" s="374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ref="H85:H88" si="1">G85*(SUM($H$34,$H$42,$H$54,$H$60,$H$61,$H$77))</f>
        <v>0.5289735769492</v>
      </c>
    </row>
    <row r="86" spans="1:8" ht="49.5" customHeight="1" x14ac:dyDescent="0.25">
      <c r="A86" s="374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>G86*(SUM($H$34,$H$42,$H$54,$H$60,$H$61,$H$77))</f>
        <v>8.7280640196617991</v>
      </c>
    </row>
    <row r="87" spans="1:8" ht="38.25" customHeight="1" x14ac:dyDescent="0.25">
      <c r="A87" s="374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>G87*(SUM($H$34,$H$42,$H$54,$H$60,$H$61,$H$77))</f>
        <v>1.4546773366102999</v>
      </c>
    </row>
    <row r="88" spans="1:8" ht="15" customHeight="1" x14ac:dyDescent="0.25">
      <c r="A88" s="374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293.8448219952806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68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74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68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74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293.8448219952806</v>
      </c>
    </row>
    <row r="99" spans="1:8" x14ac:dyDescent="0.25">
      <c r="A99" s="374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293.8448219952806</v>
      </c>
    </row>
    <row r="101" spans="1:8" x14ac:dyDescent="0.25">
      <c r="A101" s="365"/>
      <c r="B101" s="366"/>
      <c r="C101" s="366"/>
      <c r="D101" s="366"/>
      <c r="E101" s="366"/>
      <c r="F101" s="366"/>
      <c r="G101" s="366"/>
      <c r="H101" s="366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67" t="s">
        <v>34</v>
      </c>
    </row>
    <row r="104" spans="1:8" x14ac:dyDescent="0.25">
      <c r="A104" s="374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IDENTIFICAÇÃO!B233</f>
        <v>83.890666666666661</v>
      </c>
    </row>
    <row r="105" spans="1:8" x14ac:dyDescent="0.25">
      <c r="A105" s="374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IDENTIFICAÇÃO!C233</f>
        <v>3.99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87.880666666666656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67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101.8108882022384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237.3449362733316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70.190381327724253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323.30115035800264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IDENTIFICAÇÃO!B260</f>
        <v>0.03</v>
      </c>
      <c r="H118" s="50">
        <f>SUM($H$34,$H$68,$H$77,$H$100,$H$106,$H$110,$H$111)/(1-$G$119)*G118</f>
        <v>127.61887514131682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0.1225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0.22040000000000001</v>
      </c>
      <c r="H120" s="293">
        <f>SUM(H110,H111,H115,H114,H118)</f>
        <v>860.26623130261373</v>
      </c>
    </row>
    <row r="121" spans="1:8" ht="54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75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1652.33</v>
      </c>
    </row>
    <row r="124" spans="1:8" x14ac:dyDescent="0.25">
      <c r="A124" s="375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1241.4426800599999</v>
      </c>
    </row>
    <row r="125" spans="1:8" x14ac:dyDescent="0.25">
      <c r="A125" s="375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118.19810468599999</v>
      </c>
    </row>
    <row r="126" spans="1:8" x14ac:dyDescent="0.25">
      <c r="A126" s="375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293.8448219952806</v>
      </c>
    </row>
    <row r="127" spans="1:8" x14ac:dyDescent="0.25">
      <c r="A127" s="375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87.880666666666656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3393.696273407947</v>
      </c>
    </row>
    <row r="129" spans="1:8" x14ac:dyDescent="0.25">
      <c r="A129" s="375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860.26623130261373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4253.962504710561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4" customHeight="1" x14ac:dyDescent="0.25">
      <c r="A134" s="754" t="str">
        <f>A14</f>
        <v>CARREGADOR/CHAPA</v>
      </c>
      <c r="B134" s="755"/>
      <c r="C134" s="756"/>
      <c r="D134" s="49">
        <f>H130</f>
        <v>4253.962504710561</v>
      </c>
      <c r="E134" s="60">
        <v>1</v>
      </c>
      <c r="F134" s="61">
        <f>E134*D134</f>
        <v>4253.962504710561</v>
      </c>
      <c r="G134" s="350">
        <f>G14</f>
        <v>1</v>
      </c>
      <c r="H134" s="61">
        <f>G134*F134</f>
        <v>4253.962504710561</v>
      </c>
    </row>
  </sheetData>
  <mergeCells count="140">
    <mergeCell ref="A134:C134"/>
    <mergeCell ref="B124:G124"/>
    <mergeCell ref="B125:G125"/>
    <mergeCell ref="B126:G126"/>
    <mergeCell ref="B127:G127"/>
    <mergeCell ref="A128:G128"/>
    <mergeCell ref="B129:G129"/>
    <mergeCell ref="A130:G130"/>
    <mergeCell ref="A132:H132"/>
    <mergeCell ref="A133:C133"/>
    <mergeCell ref="B115:F115"/>
    <mergeCell ref="B116:G116"/>
    <mergeCell ref="B117:G117"/>
    <mergeCell ref="B118:F118"/>
    <mergeCell ref="A119:F119"/>
    <mergeCell ref="A120:F120"/>
    <mergeCell ref="A121:H121"/>
    <mergeCell ref="A122:H122"/>
    <mergeCell ref="B123:G123"/>
    <mergeCell ref="B88:F88"/>
    <mergeCell ref="A89:F89"/>
    <mergeCell ref="A91:H91"/>
    <mergeCell ref="A94:G94"/>
    <mergeCell ref="A95:H95"/>
    <mergeCell ref="A96:H96"/>
    <mergeCell ref="B97:G97"/>
    <mergeCell ref="A100:G100"/>
    <mergeCell ref="A102:H102"/>
    <mergeCell ref="A90:H90"/>
    <mergeCell ref="B92:F92"/>
    <mergeCell ref="B93:F93"/>
    <mergeCell ref="B98:G98"/>
    <mergeCell ref="B99:G99"/>
    <mergeCell ref="A79:H79"/>
    <mergeCell ref="A80:H80"/>
    <mergeCell ref="A81:H81"/>
    <mergeCell ref="B82:F82"/>
    <mergeCell ref="B83:F83"/>
    <mergeCell ref="B84:F84"/>
    <mergeCell ref="B85:F85"/>
    <mergeCell ref="B86:F86"/>
    <mergeCell ref="B87:F87"/>
    <mergeCell ref="B66:G66"/>
    <mergeCell ref="B67:G67"/>
    <mergeCell ref="A68:G68"/>
    <mergeCell ref="A70:H70"/>
    <mergeCell ref="B72:F72"/>
    <mergeCell ref="B73:F73"/>
    <mergeCell ref="B74:F74"/>
    <mergeCell ref="A77:F77"/>
    <mergeCell ref="D78:H78"/>
    <mergeCell ref="B75:F75"/>
    <mergeCell ref="B76:F76"/>
    <mergeCell ref="A42:F42"/>
    <mergeCell ref="A44:H44"/>
    <mergeCell ref="B53:F53"/>
    <mergeCell ref="A54:F54"/>
    <mergeCell ref="A56:H56"/>
    <mergeCell ref="B61:G61"/>
    <mergeCell ref="A62:F62"/>
    <mergeCell ref="A64:H64"/>
    <mergeCell ref="B65:G65"/>
    <mergeCell ref="B52:F52"/>
    <mergeCell ref="A43:H43"/>
    <mergeCell ref="B45:F45"/>
    <mergeCell ref="B46:F46"/>
    <mergeCell ref="B47:F47"/>
    <mergeCell ref="B49:F49"/>
    <mergeCell ref="B50:F50"/>
    <mergeCell ref="B51:F51"/>
    <mergeCell ref="A55:H55"/>
    <mergeCell ref="B57:G57"/>
    <mergeCell ref="B58:G58"/>
    <mergeCell ref="B59:G59"/>
    <mergeCell ref="B60:G60"/>
    <mergeCell ref="A63:H63"/>
    <mergeCell ref="B33:G33"/>
    <mergeCell ref="A34:G34"/>
    <mergeCell ref="A37:H37"/>
    <mergeCell ref="A38:H38"/>
    <mergeCell ref="B41:F41"/>
    <mergeCell ref="B27:G27"/>
    <mergeCell ref="B28:G28"/>
    <mergeCell ref="B29:G29"/>
    <mergeCell ref="B30:G30"/>
    <mergeCell ref="B31:G31"/>
    <mergeCell ref="A35:H35"/>
    <mergeCell ref="A36:H36"/>
    <mergeCell ref="B39:F39"/>
    <mergeCell ref="B40:F40"/>
    <mergeCell ref="B20:F20"/>
    <mergeCell ref="G22:H22"/>
    <mergeCell ref="G20:H20"/>
    <mergeCell ref="B21:F21"/>
    <mergeCell ref="G21:H21"/>
    <mergeCell ref="B23:F23"/>
    <mergeCell ref="G23:H23"/>
    <mergeCell ref="A24:H24"/>
    <mergeCell ref="B32:G32"/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6:H6"/>
    <mergeCell ref="A5:B5"/>
    <mergeCell ref="A7:H7"/>
    <mergeCell ref="B9:D9"/>
    <mergeCell ref="E9:H9"/>
    <mergeCell ref="B10:D10"/>
    <mergeCell ref="E10:H10"/>
    <mergeCell ref="A13:E13"/>
    <mergeCell ref="G13:H13"/>
    <mergeCell ref="A15:H15"/>
    <mergeCell ref="A16:H16"/>
    <mergeCell ref="B19:F19"/>
    <mergeCell ref="G19:H19"/>
    <mergeCell ref="B11:D11"/>
    <mergeCell ref="E11:H11"/>
    <mergeCell ref="A12:H12"/>
    <mergeCell ref="A14:E14"/>
    <mergeCell ref="G14:H14"/>
    <mergeCell ref="A17:H17"/>
    <mergeCell ref="A18:H18"/>
    <mergeCell ref="B112:G112"/>
    <mergeCell ref="B113:G113"/>
    <mergeCell ref="B114:F114"/>
    <mergeCell ref="B111:F111"/>
    <mergeCell ref="B105:G105"/>
    <mergeCell ref="B103:G103"/>
    <mergeCell ref="B104:G104"/>
    <mergeCell ref="A106:G106"/>
    <mergeCell ref="A107:H107"/>
    <mergeCell ref="A108:H108"/>
    <mergeCell ref="B109:F109"/>
    <mergeCell ref="B110:F110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D02FE-322E-473D-AE67-C83FE0ACA5A7}">
  <dimension ref="A1:Q134"/>
  <sheetViews>
    <sheetView showGridLines="0" topLeftCell="A115" zoomScaleNormal="100" workbookViewId="0">
      <selection activeCell="H93" sqref="H93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17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17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17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17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17" x14ac:dyDescent="0.25">
      <c r="A5" s="734" t="s">
        <v>296</v>
      </c>
      <c r="B5" s="734"/>
      <c r="C5" s="388"/>
      <c r="D5" s="388"/>
      <c r="E5" s="388"/>
      <c r="F5" s="388"/>
      <c r="G5" s="388"/>
      <c r="H5" s="389"/>
      <c r="N5" s="406"/>
      <c r="O5" s="406"/>
      <c r="P5" s="406"/>
      <c r="Q5" s="406"/>
    </row>
    <row r="6" spans="1:17" x14ac:dyDescent="0.25">
      <c r="A6" s="828" t="s">
        <v>360</v>
      </c>
      <c r="B6" s="829"/>
      <c r="C6" s="829"/>
      <c r="D6" s="829"/>
      <c r="E6" s="829"/>
      <c r="F6" s="829"/>
      <c r="G6" s="829"/>
      <c r="H6" s="830"/>
      <c r="N6" s="406"/>
      <c r="O6" s="406"/>
      <c r="P6" s="406"/>
      <c r="Q6" s="406"/>
    </row>
    <row r="7" spans="1:17" x14ac:dyDescent="0.25">
      <c r="A7" s="757" t="s">
        <v>6</v>
      </c>
      <c r="B7" s="758"/>
      <c r="C7" s="758"/>
      <c r="D7" s="758"/>
      <c r="E7" s="758"/>
      <c r="F7" s="758"/>
      <c r="G7" s="758"/>
      <c r="H7" s="759"/>
      <c r="N7" s="289"/>
      <c r="O7" s="289"/>
      <c r="P7" s="289"/>
      <c r="Q7" s="289"/>
    </row>
    <row r="8" spans="1:17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  <c r="N8" s="289"/>
      <c r="O8" s="289"/>
      <c r="P8" s="289"/>
      <c r="Q8" s="289"/>
    </row>
    <row r="9" spans="1:17" ht="15" customHeight="1" x14ac:dyDescent="0.25">
      <c r="A9" s="342" t="s">
        <v>9</v>
      </c>
      <c r="B9" s="747" t="s">
        <v>10</v>
      </c>
      <c r="C9" s="739"/>
      <c r="D9" s="740"/>
      <c r="E9" s="804" t="s">
        <v>11</v>
      </c>
      <c r="F9" s="812"/>
      <c r="G9" s="812"/>
      <c r="H9" s="805"/>
    </row>
    <row r="10" spans="1:17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17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17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17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17" x14ac:dyDescent="0.25">
      <c r="A14" s="804" t="s">
        <v>375</v>
      </c>
      <c r="B14" s="812"/>
      <c r="C14" s="812"/>
      <c r="D14" s="812"/>
      <c r="E14" s="805"/>
      <c r="F14" s="401" t="s">
        <v>21</v>
      </c>
      <c r="G14" s="813">
        <f>IDENTIFICAÇÃO!C364</f>
        <v>2</v>
      </c>
      <c r="H14" s="805"/>
    </row>
    <row r="15" spans="1:17" ht="75.7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17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402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402">
        <v>2</v>
      </c>
      <c r="B20" s="747" t="s">
        <v>26</v>
      </c>
      <c r="C20" s="739"/>
      <c r="D20" s="739"/>
      <c r="E20" s="739"/>
      <c r="F20" s="740"/>
      <c r="G20" s="804" t="s">
        <v>125</v>
      </c>
      <c r="H20" s="805"/>
    </row>
    <row r="21" spans="1:8" x14ac:dyDescent="0.25">
      <c r="A21" s="402">
        <v>3</v>
      </c>
      <c r="B21" s="747" t="s">
        <v>28</v>
      </c>
      <c r="C21" s="739"/>
      <c r="D21" s="739"/>
      <c r="E21" s="739"/>
      <c r="F21" s="740"/>
      <c r="G21" s="791">
        <f>IDENTIFICAÇÃO!B12</f>
        <v>1216.0899999999999</v>
      </c>
      <c r="H21" s="792"/>
    </row>
    <row r="22" spans="1:8" x14ac:dyDescent="0.25">
      <c r="A22" s="402">
        <v>4</v>
      </c>
      <c r="B22" s="390" t="s">
        <v>29</v>
      </c>
      <c r="C22" s="386"/>
      <c r="D22" s="386"/>
      <c r="E22" s="386"/>
      <c r="F22" s="387"/>
      <c r="G22" s="791" t="s">
        <v>368</v>
      </c>
      <c r="H22" s="792"/>
    </row>
    <row r="23" spans="1:8" x14ac:dyDescent="0.25">
      <c r="A23" s="402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4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82"/>
      <c r="H25" s="383"/>
    </row>
    <row r="26" spans="1:8" x14ac:dyDescent="0.25">
      <c r="A26" s="399"/>
      <c r="B26" s="388"/>
      <c r="C26" s="388"/>
      <c r="D26" s="388"/>
      <c r="E26" s="388"/>
      <c r="F26" s="400"/>
      <c r="G26" s="391"/>
      <c r="H26" s="392"/>
    </row>
    <row r="27" spans="1:8" x14ac:dyDescent="0.25">
      <c r="A27" s="394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1216.0899999999999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1216.0899999999999</v>
      </c>
    </row>
    <row r="35" spans="1:8" ht="18.7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93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93" t="s">
        <v>34</v>
      </c>
    </row>
    <row r="40" spans="1:8" ht="30.75" customHeight="1" x14ac:dyDescent="0.25">
      <c r="A40" s="403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101.34083333333332</v>
      </c>
    </row>
    <row r="41" spans="1:8" ht="29.25" customHeight="1" x14ac:dyDescent="0.25">
      <c r="A41" s="403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36.786722499999996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138.1275558333333</v>
      </c>
    </row>
    <row r="43" spans="1:8" ht="138.7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93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93" t="s">
        <v>34</v>
      </c>
    </row>
    <row r="46" spans="1:8" x14ac:dyDescent="0.25">
      <c r="A46" s="403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270.8435111666667</v>
      </c>
    </row>
    <row r="47" spans="1:8" x14ac:dyDescent="0.25">
      <c r="A47" s="403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33.855438895833338</v>
      </c>
    </row>
    <row r="48" spans="1:8" ht="30" x14ac:dyDescent="0.25">
      <c r="A48" s="403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>(H$34+H$42)*G48</f>
        <v>40.626526675000001</v>
      </c>
    </row>
    <row r="49" spans="1:8" x14ac:dyDescent="0.25">
      <c r="A49" s="403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20.3132633375</v>
      </c>
    </row>
    <row r="50" spans="1:8" x14ac:dyDescent="0.25">
      <c r="A50" s="403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13.542175558333334</v>
      </c>
    </row>
    <row r="51" spans="1:8" x14ac:dyDescent="0.25">
      <c r="A51" s="401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8.1253053350000002</v>
      </c>
    </row>
    <row r="52" spans="1:8" x14ac:dyDescent="0.25">
      <c r="A52" s="403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2.7084351116666667</v>
      </c>
    </row>
    <row r="53" spans="1:8" x14ac:dyDescent="0.25">
      <c r="A53" s="403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108.33740446666667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498.35206054666673</v>
      </c>
    </row>
    <row r="55" spans="1:8" ht="84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84" t="s">
        <v>54</v>
      </c>
      <c r="B57" s="659" t="s">
        <v>55</v>
      </c>
      <c r="C57" s="660"/>
      <c r="D57" s="660"/>
      <c r="E57" s="660"/>
      <c r="F57" s="660"/>
      <c r="G57" s="661"/>
      <c r="H57" s="398" t="s">
        <v>34</v>
      </c>
    </row>
    <row r="58" spans="1:8" x14ac:dyDescent="0.25">
      <c r="A58" s="404" t="s">
        <v>7</v>
      </c>
      <c r="B58" s="744" t="s">
        <v>369</v>
      </c>
      <c r="C58" s="745"/>
      <c r="D58" s="745"/>
      <c r="E58" s="745"/>
      <c r="F58" s="745"/>
      <c r="G58" s="746"/>
      <c r="H58" s="345">
        <f>(IDENTIFICAÇÃO!B21*15*2)-(H28*6%)</f>
        <v>56.034600000000012</v>
      </c>
    </row>
    <row r="59" spans="1:8" x14ac:dyDescent="0.25">
      <c r="A59" s="404" t="s">
        <v>9</v>
      </c>
      <c r="B59" s="744" t="s">
        <v>370</v>
      </c>
      <c r="C59" s="745"/>
      <c r="D59" s="745"/>
      <c r="E59" s="745"/>
      <c r="F59" s="745"/>
      <c r="G59" s="746"/>
      <c r="H59" s="345">
        <f>IDENTIFICAÇÃO!D75</f>
        <v>197.89274999999998</v>
      </c>
    </row>
    <row r="60" spans="1:8" x14ac:dyDescent="0.25">
      <c r="A60" s="404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IDENTIFICAÇÃO!D91</f>
        <v>7</v>
      </c>
    </row>
    <row r="61" spans="1:8" x14ac:dyDescent="0.25">
      <c r="A61" s="404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IDENTIFICAÇÃO!D107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263.46735000000001</v>
      </c>
    </row>
    <row r="63" spans="1:8" ht="84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401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138.1275558333333</v>
      </c>
    </row>
    <row r="66" spans="1:8" ht="15" customHeight="1" x14ac:dyDescent="0.25">
      <c r="A66" s="401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498.35206054666673</v>
      </c>
    </row>
    <row r="67" spans="1:8" x14ac:dyDescent="0.25">
      <c r="A67" s="401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263.46735000000001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899.94696638000005</v>
      </c>
    </row>
    <row r="69" spans="1:8" x14ac:dyDescent="0.25">
      <c r="A69" s="397"/>
      <c r="B69" s="396"/>
      <c r="C69" s="396"/>
      <c r="D69" s="396"/>
      <c r="E69" s="396"/>
      <c r="F69" s="396"/>
      <c r="G69" s="396"/>
      <c r="H69" s="396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93">
        <v>3</v>
      </c>
      <c r="B71" s="33" t="s">
        <v>58</v>
      </c>
      <c r="C71" s="34"/>
      <c r="D71" s="34"/>
      <c r="E71" s="34"/>
      <c r="F71" s="34"/>
      <c r="G71" s="19" t="s">
        <v>47</v>
      </c>
      <c r="H71" s="401" t="s">
        <v>34</v>
      </c>
    </row>
    <row r="72" spans="1:8" ht="15" customHeight="1" x14ac:dyDescent="0.25">
      <c r="A72" s="403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5.6244162499999995</v>
      </c>
    </row>
    <row r="73" spans="1:8" ht="15" customHeight="1" x14ac:dyDescent="0.25">
      <c r="A73" s="403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0.44995329999999994</v>
      </c>
    </row>
    <row r="74" spans="1:8" ht="36" customHeight="1" x14ac:dyDescent="0.25">
      <c r="A74" s="403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23.592146</v>
      </c>
    </row>
    <row r="75" spans="1:8" ht="41.25" customHeight="1" x14ac:dyDescent="0.25">
      <c r="A75" s="403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8.6819097280000008</v>
      </c>
    </row>
    <row r="76" spans="1:8" ht="52.5" customHeight="1" x14ac:dyDescent="0.25">
      <c r="A76" s="403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48.643599999999999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86.992025278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75.7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94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3.75" customHeight="1" x14ac:dyDescent="0.25">
      <c r="A83" s="403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176.88097398046349</v>
      </c>
    </row>
    <row r="84" spans="1:8" ht="33.75" customHeight="1" x14ac:dyDescent="0.25">
      <c r="A84" s="403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>G84*(SUM($H$34,$H$42,$H$54,$H$60,$H$61,$H$77))</f>
        <v>31.770356759025397</v>
      </c>
    </row>
    <row r="85" spans="1:8" ht="52.5" customHeight="1" x14ac:dyDescent="0.25">
      <c r="A85" s="403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ref="H85:H88" si="1">G85*(SUM($H$34,$H$42,$H$54,$H$60,$H$61,$H$77))</f>
        <v>0.38982032833160002</v>
      </c>
    </row>
    <row r="86" spans="1:8" ht="49.5" customHeight="1" x14ac:dyDescent="0.25">
      <c r="A86" s="403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>G86*(SUM($H$34,$H$42,$H$54,$H$60,$H$61,$H$77))</f>
        <v>6.4320354174714005</v>
      </c>
    </row>
    <row r="87" spans="1:8" ht="40.5" customHeight="1" x14ac:dyDescent="0.25">
      <c r="A87" s="403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>G87*(SUM($H$34,$H$42,$H$54,$H$60,$H$61,$H$77))</f>
        <v>1.0720059029119</v>
      </c>
    </row>
    <row r="88" spans="1:8" ht="15" customHeight="1" x14ac:dyDescent="0.25">
      <c r="A88" s="403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216.54519238820382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94" t="s">
        <v>321</v>
      </c>
      <c r="B92" s="699" t="s">
        <v>322</v>
      </c>
      <c r="C92" s="700"/>
      <c r="D92" s="700"/>
      <c r="E92" s="700"/>
      <c r="F92" s="700"/>
      <c r="G92" s="701"/>
      <c r="H92" s="14" t="s">
        <v>34</v>
      </c>
    </row>
    <row r="93" spans="1:8" x14ac:dyDescent="0.25">
      <c r="A93" s="403" t="s">
        <v>7</v>
      </c>
      <c r="B93" s="747" t="s">
        <v>440</v>
      </c>
      <c r="C93" s="739"/>
      <c r="D93" s="739"/>
      <c r="E93" s="739"/>
      <c r="F93" s="739"/>
      <c r="G93" s="740"/>
      <c r="H93" s="423">
        <f>((H34/220)*50%)*15</f>
        <v>41.457613636363632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423">
        <f>H93</f>
        <v>41.457613636363632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94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403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216.54519238820382</v>
      </c>
    </row>
    <row r="99" spans="1:8" x14ac:dyDescent="0.25">
      <c r="A99" s="403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41.457613636363632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258.00280602456746</v>
      </c>
    </row>
    <row r="101" spans="1:8" x14ac:dyDescent="0.25">
      <c r="A101" s="385"/>
      <c r="B101" s="395"/>
      <c r="C101" s="395"/>
      <c r="D101" s="395"/>
      <c r="E101" s="395"/>
      <c r="F101" s="395"/>
      <c r="G101" s="395"/>
      <c r="H101" s="395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93" t="s">
        <v>34</v>
      </c>
    </row>
    <row r="104" spans="1:8" x14ac:dyDescent="0.25">
      <c r="A104" s="403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IDENTIFICAÇÃO!B234</f>
        <v>101.52633333333334</v>
      </c>
    </row>
    <row r="105" spans="1:8" x14ac:dyDescent="0.25">
      <c r="A105" s="403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IDENTIFICAÇÃO!C234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103.52133333333335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93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76.936593930477002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179.35715232385903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54.278686268173651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250.0109185685574</v>
      </c>
    </row>
    <row r="116" spans="1:8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IDENTIFICAÇÃO!B259</f>
        <v>0.05</v>
      </c>
      <c r="H118" s="50">
        <f>SUM($H$34,$H$68,$H$77,$H$100,$H$106,$H$110,$H$111)/(1-$G$119)*G118</f>
        <v>164.4808674793141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0.14250000000000002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0.24040000000000003</v>
      </c>
      <c r="H120" s="293">
        <f>SUM(H110,H111,H115,H114,H118)</f>
        <v>725.06421857038117</v>
      </c>
    </row>
    <row r="121" spans="1:8" ht="47.25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405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1216.0899999999999</v>
      </c>
    </row>
    <row r="124" spans="1:8" x14ac:dyDescent="0.25">
      <c r="A124" s="405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899.94696638000005</v>
      </c>
    </row>
    <row r="125" spans="1:8" x14ac:dyDescent="0.25">
      <c r="A125" s="405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86.992025278</v>
      </c>
    </row>
    <row r="126" spans="1:8" x14ac:dyDescent="0.25">
      <c r="A126" s="405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258.00280602456746</v>
      </c>
    </row>
    <row r="127" spans="1:8" x14ac:dyDescent="0.25">
      <c r="A127" s="405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103.52133333333335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2564.5531310159004</v>
      </c>
    </row>
    <row r="129" spans="1:8" x14ac:dyDescent="0.25">
      <c r="A129" s="405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725.06421857038117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3289.6173495862813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1.75" customHeight="1" x14ac:dyDescent="0.25">
      <c r="A134" s="754" t="str">
        <f>A14</f>
        <v>PORTEIRO 12x36 diurno</v>
      </c>
      <c r="B134" s="755"/>
      <c r="C134" s="756"/>
      <c r="D134" s="49">
        <f>H130</f>
        <v>3289.6173495862813</v>
      </c>
      <c r="E134" s="60">
        <v>2</v>
      </c>
      <c r="F134" s="61">
        <f>E134*D134</f>
        <v>6579.2346991725626</v>
      </c>
      <c r="G134" s="350">
        <f>G14</f>
        <v>2</v>
      </c>
      <c r="H134" s="61">
        <f>G134*F134</f>
        <v>13158.469398345125</v>
      </c>
    </row>
  </sheetData>
  <mergeCells count="140"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6:H6"/>
    <mergeCell ref="A5:B5"/>
    <mergeCell ref="A7:H7"/>
    <mergeCell ref="A79:H79"/>
    <mergeCell ref="A80:H80"/>
    <mergeCell ref="A81:H81"/>
    <mergeCell ref="B82:F82"/>
    <mergeCell ref="B83:F83"/>
    <mergeCell ref="B84:F84"/>
    <mergeCell ref="B9:D9"/>
    <mergeCell ref="E9:H9"/>
    <mergeCell ref="B10:D10"/>
    <mergeCell ref="E10:H10"/>
    <mergeCell ref="A13:E13"/>
    <mergeCell ref="G13:H13"/>
    <mergeCell ref="A15:H15"/>
    <mergeCell ref="A16:H16"/>
    <mergeCell ref="B19:F19"/>
    <mergeCell ref="G19:H19"/>
    <mergeCell ref="B11:D11"/>
    <mergeCell ref="E11:H11"/>
    <mergeCell ref="A12:H12"/>
    <mergeCell ref="A14:E14"/>
    <mergeCell ref="G14:H14"/>
    <mergeCell ref="A17:H17"/>
    <mergeCell ref="A18:H18"/>
    <mergeCell ref="B20:F20"/>
    <mergeCell ref="G22:H22"/>
    <mergeCell ref="G21:H21"/>
    <mergeCell ref="G20:H20"/>
    <mergeCell ref="B21:F21"/>
    <mergeCell ref="B23:F23"/>
    <mergeCell ref="G23:H23"/>
    <mergeCell ref="A24:H24"/>
    <mergeCell ref="B32:G32"/>
    <mergeCell ref="B27:G27"/>
    <mergeCell ref="B28:G28"/>
    <mergeCell ref="B29:G29"/>
    <mergeCell ref="B33:G33"/>
    <mergeCell ref="A34:G34"/>
    <mergeCell ref="A37:H37"/>
    <mergeCell ref="A38:H38"/>
    <mergeCell ref="B41:F41"/>
    <mergeCell ref="B30:G30"/>
    <mergeCell ref="B31:G31"/>
    <mergeCell ref="A35:H35"/>
    <mergeCell ref="A36:H36"/>
    <mergeCell ref="B39:F39"/>
    <mergeCell ref="B40:F40"/>
    <mergeCell ref="A42:F42"/>
    <mergeCell ref="A44:H44"/>
    <mergeCell ref="B53:F53"/>
    <mergeCell ref="A54:F54"/>
    <mergeCell ref="A56:H56"/>
    <mergeCell ref="B61:G61"/>
    <mergeCell ref="A62:F62"/>
    <mergeCell ref="A64:H64"/>
    <mergeCell ref="B65:G65"/>
    <mergeCell ref="B49:F49"/>
    <mergeCell ref="B50:F50"/>
    <mergeCell ref="B51:F51"/>
    <mergeCell ref="A55:H55"/>
    <mergeCell ref="B57:G57"/>
    <mergeCell ref="B58:G58"/>
    <mergeCell ref="B59:G59"/>
    <mergeCell ref="B60:G60"/>
    <mergeCell ref="A63:H63"/>
    <mergeCell ref="B52:F52"/>
    <mergeCell ref="A43:H43"/>
    <mergeCell ref="B45:F45"/>
    <mergeCell ref="B46:F46"/>
    <mergeCell ref="B47:F47"/>
    <mergeCell ref="B66:G66"/>
    <mergeCell ref="B67:G67"/>
    <mergeCell ref="A68:G68"/>
    <mergeCell ref="A70:H70"/>
    <mergeCell ref="B72:F72"/>
    <mergeCell ref="B73:F73"/>
    <mergeCell ref="B74:F74"/>
    <mergeCell ref="A77:F77"/>
    <mergeCell ref="D78:H78"/>
    <mergeCell ref="B75:F75"/>
    <mergeCell ref="B76:F76"/>
    <mergeCell ref="B85:F85"/>
    <mergeCell ref="B86:F86"/>
    <mergeCell ref="B87:F87"/>
    <mergeCell ref="B88:F88"/>
    <mergeCell ref="A89:F89"/>
    <mergeCell ref="A91:H91"/>
    <mergeCell ref="A94:G94"/>
    <mergeCell ref="A95:H95"/>
    <mergeCell ref="A96:H96"/>
    <mergeCell ref="A90:H90"/>
    <mergeCell ref="B93:G93"/>
    <mergeCell ref="B92:G92"/>
    <mergeCell ref="B97:G97"/>
    <mergeCell ref="A100:G100"/>
    <mergeCell ref="A102:H102"/>
    <mergeCell ref="B99:G99"/>
    <mergeCell ref="B115:F115"/>
    <mergeCell ref="B116:G116"/>
    <mergeCell ref="B117:G117"/>
    <mergeCell ref="B118:F118"/>
    <mergeCell ref="A119:F119"/>
    <mergeCell ref="B112:G112"/>
    <mergeCell ref="B113:G113"/>
    <mergeCell ref="B114:F114"/>
    <mergeCell ref="B98:G98"/>
    <mergeCell ref="B111:F111"/>
    <mergeCell ref="B105:G105"/>
    <mergeCell ref="B103:G103"/>
    <mergeCell ref="B104:G104"/>
    <mergeCell ref="A106:G106"/>
    <mergeCell ref="A107:H107"/>
    <mergeCell ref="A108:H108"/>
    <mergeCell ref="B109:F109"/>
    <mergeCell ref="B110:F110"/>
    <mergeCell ref="A120:F120"/>
    <mergeCell ref="A121:H121"/>
    <mergeCell ref="A122:H122"/>
    <mergeCell ref="B123:G123"/>
    <mergeCell ref="A134:C134"/>
    <mergeCell ref="B124:G124"/>
    <mergeCell ref="B125:G125"/>
    <mergeCell ref="B126:G126"/>
    <mergeCell ref="B127:G127"/>
    <mergeCell ref="A128:G128"/>
    <mergeCell ref="B129:G129"/>
    <mergeCell ref="A130:G130"/>
    <mergeCell ref="A132:H132"/>
    <mergeCell ref="A133:C13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G134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8A4EA-D06E-48E9-9815-8B0F85A00313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58"/>
      <c r="D5" s="358"/>
      <c r="E5" s="358"/>
      <c r="F5" s="358"/>
      <c r="G5" s="358"/>
      <c r="H5" s="359"/>
    </row>
    <row r="6" spans="1:8" x14ac:dyDescent="0.25">
      <c r="A6" s="828" t="s">
        <v>359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11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126</v>
      </c>
      <c r="B14" s="812"/>
      <c r="C14" s="812"/>
      <c r="D14" s="812"/>
      <c r="E14" s="805"/>
      <c r="F14" s="369" t="s">
        <v>21</v>
      </c>
      <c r="G14" s="813">
        <f>IDENTIFICAÇÃO!C365</f>
        <v>2</v>
      </c>
      <c r="H14" s="805"/>
    </row>
    <row r="15" spans="1:8" ht="79.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70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70">
        <v>2</v>
      </c>
      <c r="B20" s="747" t="s">
        <v>26</v>
      </c>
      <c r="C20" s="739"/>
      <c r="D20" s="739"/>
      <c r="E20" s="739"/>
      <c r="F20" s="740"/>
      <c r="G20" s="804" t="s">
        <v>128</v>
      </c>
      <c r="H20" s="805"/>
    </row>
    <row r="21" spans="1:8" x14ac:dyDescent="0.25">
      <c r="A21" s="370">
        <v>3</v>
      </c>
      <c r="B21" s="747" t="s">
        <v>28</v>
      </c>
      <c r="C21" s="739"/>
      <c r="D21" s="739"/>
      <c r="E21" s="739"/>
      <c r="F21" s="740"/>
      <c r="G21" s="791">
        <f>IDENTIFICAÇÃO!B13</f>
        <v>1101.55</v>
      </c>
      <c r="H21" s="792"/>
    </row>
    <row r="22" spans="1:8" x14ac:dyDescent="0.25">
      <c r="A22" s="370">
        <v>4</v>
      </c>
      <c r="B22" s="355" t="s">
        <v>29</v>
      </c>
      <c r="C22" s="356"/>
      <c r="D22" s="356"/>
      <c r="E22" s="356"/>
      <c r="F22" s="357"/>
      <c r="G22" s="791" t="s">
        <v>127</v>
      </c>
      <c r="H22" s="792"/>
    </row>
    <row r="23" spans="1:8" x14ac:dyDescent="0.25">
      <c r="A23" s="370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36.7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52"/>
      <c r="H25" s="353"/>
    </row>
    <row r="26" spans="1:8" x14ac:dyDescent="0.25">
      <c r="A26" s="371"/>
      <c r="B26" s="358"/>
      <c r="C26" s="358"/>
      <c r="D26" s="358"/>
      <c r="E26" s="358"/>
      <c r="F26" s="372"/>
      <c r="G26" s="360"/>
      <c r="H26" s="361"/>
    </row>
    <row r="27" spans="1:8" x14ac:dyDescent="0.25">
      <c r="A27" s="368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1101.55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1101.55</v>
      </c>
    </row>
    <row r="35" spans="1:8" ht="21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67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67" t="s">
        <v>34</v>
      </c>
    </row>
    <row r="40" spans="1:8" ht="33" customHeight="1" x14ac:dyDescent="0.25">
      <c r="A40" s="374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91.79583333333332</v>
      </c>
    </row>
    <row r="41" spans="1:8" ht="39.75" customHeight="1" x14ac:dyDescent="0.25">
      <c r="A41" s="374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33.321887499999995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125.11772083333332</v>
      </c>
    </row>
    <row r="43" spans="1:8" ht="144.7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67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67" t="s">
        <v>34</v>
      </c>
    </row>
    <row r="46" spans="1:8" x14ac:dyDescent="0.25">
      <c r="A46" s="374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245.33354416666668</v>
      </c>
    </row>
    <row r="47" spans="1:8" x14ac:dyDescent="0.25">
      <c r="A47" s="374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30.666693020833335</v>
      </c>
    </row>
    <row r="48" spans="1:8" ht="30" x14ac:dyDescent="0.25">
      <c r="A48" s="374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>(H$34+H$42)*G48</f>
        <v>36.800031624999995</v>
      </c>
    </row>
    <row r="49" spans="1:8" x14ac:dyDescent="0.25">
      <c r="A49" s="374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18.400015812499998</v>
      </c>
    </row>
    <row r="50" spans="1:8" x14ac:dyDescent="0.25">
      <c r="A50" s="374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12.266677208333334</v>
      </c>
    </row>
    <row r="51" spans="1:8" x14ac:dyDescent="0.25">
      <c r="A51" s="369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7.3600063249999996</v>
      </c>
    </row>
    <row r="52" spans="1:8" x14ac:dyDescent="0.25">
      <c r="A52" s="374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2.4533354416666668</v>
      </c>
    </row>
    <row r="53" spans="1:8" x14ac:dyDescent="0.25">
      <c r="A53" s="374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98.133417666666674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451.4137212666667</v>
      </c>
    </row>
    <row r="55" spans="1:8" ht="78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54" t="s">
        <v>54</v>
      </c>
      <c r="B57" s="659" t="s">
        <v>55</v>
      </c>
      <c r="C57" s="660"/>
      <c r="D57" s="660"/>
      <c r="E57" s="660"/>
      <c r="F57" s="660"/>
      <c r="G57" s="661"/>
      <c r="H57" s="364" t="s">
        <v>34</v>
      </c>
    </row>
    <row r="58" spans="1:8" x14ac:dyDescent="0.25">
      <c r="A58" s="373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(IDENTIFICAÇÃO!B21*22*2)-(H28*6%)</f>
        <v>123.107</v>
      </c>
    </row>
    <row r="59" spans="1:8" x14ac:dyDescent="0.25">
      <c r="A59" s="37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IDENTIFICAÇÃO!D76</f>
        <v>290.24269999999996</v>
      </c>
    </row>
    <row r="60" spans="1:8" x14ac:dyDescent="0.25">
      <c r="A60" s="37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IDENTIFICAÇÃO!D92</f>
        <v>7</v>
      </c>
    </row>
    <row r="61" spans="1:8" x14ac:dyDescent="0.25">
      <c r="A61" s="37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IDENTIFICAÇÃO!D108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422.8897</v>
      </c>
    </row>
    <row r="63" spans="1:8" ht="64.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69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125.11772083333332</v>
      </c>
    </row>
    <row r="66" spans="1:8" ht="15" customHeight="1" x14ac:dyDescent="0.25">
      <c r="A66" s="369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451.4137212666667</v>
      </c>
    </row>
    <row r="67" spans="1:8" x14ac:dyDescent="0.25">
      <c r="A67" s="369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422.8897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999.4211421</v>
      </c>
    </row>
    <row r="69" spans="1:8" x14ac:dyDescent="0.25">
      <c r="A69" s="362"/>
      <c r="B69" s="363"/>
      <c r="C69" s="363"/>
      <c r="D69" s="363"/>
      <c r="E69" s="363"/>
      <c r="F69" s="363"/>
      <c r="G69" s="363"/>
      <c r="H69" s="363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67">
        <v>3</v>
      </c>
      <c r="B71" s="33" t="s">
        <v>58</v>
      </c>
      <c r="C71" s="34"/>
      <c r="D71" s="34"/>
      <c r="E71" s="34"/>
      <c r="F71" s="34"/>
      <c r="G71" s="19" t="s">
        <v>47</v>
      </c>
      <c r="H71" s="369" t="s">
        <v>34</v>
      </c>
    </row>
    <row r="72" spans="1:8" ht="15" customHeight="1" x14ac:dyDescent="0.25">
      <c r="A72" s="374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5.0946687499999994</v>
      </c>
    </row>
    <row r="73" spans="1:8" ht="15" customHeight="1" x14ac:dyDescent="0.25">
      <c r="A73" s="374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0.40757349999999998</v>
      </c>
    </row>
    <row r="74" spans="1:8" ht="30.75" customHeight="1" x14ac:dyDescent="0.25">
      <c r="A74" s="374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21.370069999999998</v>
      </c>
    </row>
    <row r="75" spans="1:8" ht="38.25" customHeight="1" x14ac:dyDescent="0.25">
      <c r="A75" s="374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7.8641857600000007</v>
      </c>
    </row>
    <row r="76" spans="1:8" ht="51" customHeight="1" x14ac:dyDescent="0.25">
      <c r="A76" s="374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44.061999999999998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78.798498010000003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66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68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6.75" customHeight="1" x14ac:dyDescent="0.25">
      <c r="A83" s="374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160.3026095649825</v>
      </c>
    </row>
    <row r="84" spans="1:8" ht="36" customHeight="1" x14ac:dyDescent="0.25">
      <c r="A84" s="374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>G84*(SUM($H$34,$H$42,$H$54,$H$60,$H$61,$H$77))</f>
        <v>28.792645023792996</v>
      </c>
    </row>
    <row r="85" spans="1:8" ht="39.75" customHeight="1" x14ac:dyDescent="0.25">
      <c r="A85" s="374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ref="H85:H88" si="1">G85*(SUM($H$34,$H$42,$H$54,$H$60,$H$61,$H$77))</f>
        <v>0.35328398802200001</v>
      </c>
    </row>
    <row r="86" spans="1:8" ht="48.75" customHeight="1" x14ac:dyDescent="0.25">
      <c r="A86" s="374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>G86*(SUM($H$34,$H$42,$H$54,$H$60,$H$61,$H$77))</f>
        <v>5.8291858023629999</v>
      </c>
    </row>
    <row r="87" spans="1:8" ht="41.25" customHeight="1" x14ac:dyDescent="0.25">
      <c r="A87" s="374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>G87*(SUM($H$34,$H$42,$H$54,$H$60,$H$61,$H$77))</f>
        <v>0.97153096706050002</v>
      </c>
    </row>
    <row r="88" spans="1:8" ht="15" customHeight="1" x14ac:dyDescent="0.25">
      <c r="A88" s="374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196.24925534622102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68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74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68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74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196.24925534622102</v>
      </c>
    </row>
    <row r="99" spans="1:8" x14ac:dyDescent="0.25">
      <c r="A99" s="374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196.24925534622102</v>
      </c>
    </row>
    <row r="101" spans="1:8" x14ac:dyDescent="0.25">
      <c r="A101" s="365"/>
      <c r="B101" s="366"/>
      <c r="C101" s="366"/>
      <c r="D101" s="366"/>
      <c r="E101" s="366"/>
      <c r="F101" s="366"/>
      <c r="G101" s="366"/>
      <c r="H101" s="366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67" t="s">
        <v>34</v>
      </c>
    </row>
    <row r="104" spans="1:8" x14ac:dyDescent="0.25">
      <c r="A104" s="374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IDENTIFICAÇÃO!B235</f>
        <v>60.42499999999999</v>
      </c>
    </row>
    <row r="105" spans="1:8" x14ac:dyDescent="0.25">
      <c r="A105" s="374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IDENTIFICAÇÃO!C235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62.419999999999987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67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73.153166863686636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170.53710103152176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51.609482443496908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237.71640398216755</v>
      </c>
    </row>
    <row r="116" spans="1:8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IDENTIFICAÇÃO!B259</f>
        <v>0.05</v>
      </c>
      <c r="H118" s="50">
        <f>SUM($H$34,$H$68,$H$77,$H$100,$H$106,$H$110,$H$111)/(1-$G$119)*G118</f>
        <v>156.39237104089972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0.14250000000000002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0.24040000000000003</v>
      </c>
      <c r="H120" s="293">
        <f>SUM(H110,H111,H115,H114,H118)</f>
        <v>689.40852536177249</v>
      </c>
    </row>
    <row r="121" spans="1:8" ht="46.5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75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1101.55</v>
      </c>
    </row>
    <row r="124" spans="1:8" x14ac:dyDescent="0.25">
      <c r="A124" s="375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999.4211421</v>
      </c>
    </row>
    <row r="125" spans="1:8" x14ac:dyDescent="0.25">
      <c r="A125" s="375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78.798498010000003</v>
      </c>
    </row>
    <row r="126" spans="1:8" x14ac:dyDescent="0.25">
      <c r="A126" s="375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196.24925534622102</v>
      </c>
    </row>
    <row r="127" spans="1:8" x14ac:dyDescent="0.25">
      <c r="A127" s="375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62.419999999999987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2438.4388954562214</v>
      </c>
    </row>
    <row r="129" spans="1:8" x14ac:dyDescent="0.25">
      <c r="A129" s="375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689.40852536177249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3127.8474208179941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0.25" customHeight="1" x14ac:dyDescent="0.25">
      <c r="A134" s="754" t="str">
        <f>A14</f>
        <v>CONTÍNUO</v>
      </c>
      <c r="B134" s="755"/>
      <c r="C134" s="756"/>
      <c r="D134" s="49">
        <f>H130</f>
        <v>3127.8474208179941</v>
      </c>
      <c r="E134" s="60">
        <v>1</v>
      </c>
      <c r="F134" s="61">
        <f>E134*D134</f>
        <v>3127.8474208179941</v>
      </c>
      <c r="G134" s="350">
        <f>G14</f>
        <v>2</v>
      </c>
      <c r="H134" s="61">
        <f>G134*F134</f>
        <v>6255.6948416359883</v>
      </c>
    </row>
  </sheetData>
  <mergeCells count="140">
    <mergeCell ref="A134:C134"/>
    <mergeCell ref="B124:G124"/>
    <mergeCell ref="B125:G125"/>
    <mergeCell ref="B126:G126"/>
    <mergeCell ref="B127:G127"/>
    <mergeCell ref="A128:G128"/>
    <mergeCell ref="B129:G129"/>
    <mergeCell ref="A130:G130"/>
    <mergeCell ref="A132:H132"/>
    <mergeCell ref="A133:C133"/>
    <mergeCell ref="B115:F115"/>
    <mergeCell ref="B116:G116"/>
    <mergeCell ref="B117:G117"/>
    <mergeCell ref="B118:F118"/>
    <mergeCell ref="A119:F119"/>
    <mergeCell ref="A120:F120"/>
    <mergeCell ref="A121:H121"/>
    <mergeCell ref="A122:H122"/>
    <mergeCell ref="B123:G123"/>
    <mergeCell ref="B88:F88"/>
    <mergeCell ref="A89:F89"/>
    <mergeCell ref="A91:H91"/>
    <mergeCell ref="A94:G94"/>
    <mergeCell ref="A95:H95"/>
    <mergeCell ref="A96:H96"/>
    <mergeCell ref="B97:G97"/>
    <mergeCell ref="A100:G100"/>
    <mergeCell ref="A102:H102"/>
    <mergeCell ref="A90:H90"/>
    <mergeCell ref="B92:F92"/>
    <mergeCell ref="B93:F93"/>
    <mergeCell ref="B98:G98"/>
    <mergeCell ref="B99:G99"/>
    <mergeCell ref="A79:H79"/>
    <mergeCell ref="A80:H80"/>
    <mergeCell ref="A81:H81"/>
    <mergeCell ref="B82:F82"/>
    <mergeCell ref="B83:F83"/>
    <mergeCell ref="B84:F84"/>
    <mergeCell ref="B85:F85"/>
    <mergeCell ref="B86:F86"/>
    <mergeCell ref="B87:F87"/>
    <mergeCell ref="B66:G66"/>
    <mergeCell ref="B67:G67"/>
    <mergeCell ref="A68:G68"/>
    <mergeCell ref="A70:H70"/>
    <mergeCell ref="B72:F72"/>
    <mergeCell ref="B73:F73"/>
    <mergeCell ref="B74:F74"/>
    <mergeCell ref="A77:F77"/>
    <mergeCell ref="D78:H78"/>
    <mergeCell ref="B75:F75"/>
    <mergeCell ref="B76:F76"/>
    <mergeCell ref="A42:F42"/>
    <mergeCell ref="A44:H44"/>
    <mergeCell ref="B53:F53"/>
    <mergeCell ref="A54:F54"/>
    <mergeCell ref="A56:H56"/>
    <mergeCell ref="B61:G61"/>
    <mergeCell ref="A62:F62"/>
    <mergeCell ref="A64:H64"/>
    <mergeCell ref="B65:G65"/>
    <mergeCell ref="B52:F52"/>
    <mergeCell ref="A43:H43"/>
    <mergeCell ref="B45:F45"/>
    <mergeCell ref="B46:F46"/>
    <mergeCell ref="B47:F47"/>
    <mergeCell ref="B49:F49"/>
    <mergeCell ref="B50:F50"/>
    <mergeCell ref="B51:F51"/>
    <mergeCell ref="A55:H55"/>
    <mergeCell ref="B57:G57"/>
    <mergeCell ref="B58:G58"/>
    <mergeCell ref="B59:G59"/>
    <mergeCell ref="B60:G60"/>
    <mergeCell ref="A63:H63"/>
    <mergeCell ref="B33:G33"/>
    <mergeCell ref="A34:G34"/>
    <mergeCell ref="A37:H37"/>
    <mergeCell ref="A38:H38"/>
    <mergeCell ref="B41:F41"/>
    <mergeCell ref="B27:G27"/>
    <mergeCell ref="B28:G28"/>
    <mergeCell ref="B29:G29"/>
    <mergeCell ref="B30:G30"/>
    <mergeCell ref="B31:G31"/>
    <mergeCell ref="A35:H35"/>
    <mergeCell ref="A36:H36"/>
    <mergeCell ref="B39:F39"/>
    <mergeCell ref="B40:F40"/>
    <mergeCell ref="B20:F20"/>
    <mergeCell ref="G22:H22"/>
    <mergeCell ref="G20:H20"/>
    <mergeCell ref="B21:F21"/>
    <mergeCell ref="G21:H21"/>
    <mergeCell ref="B23:F23"/>
    <mergeCell ref="G23:H23"/>
    <mergeCell ref="A24:H24"/>
    <mergeCell ref="B32:G32"/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6:H6"/>
    <mergeCell ref="A5:B5"/>
    <mergeCell ref="A7:H7"/>
    <mergeCell ref="B9:D9"/>
    <mergeCell ref="E9:H9"/>
    <mergeCell ref="B10:D10"/>
    <mergeCell ref="E10:H10"/>
    <mergeCell ref="A13:E13"/>
    <mergeCell ref="G13:H13"/>
    <mergeCell ref="A15:H15"/>
    <mergeCell ref="A16:H16"/>
    <mergeCell ref="B19:F19"/>
    <mergeCell ref="G19:H19"/>
    <mergeCell ref="B11:D11"/>
    <mergeCell ref="E11:H11"/>
    <mergeCell ref="A12:H12"/>
    <mergeCell ref="A14:E14"/>
    <mergeCell ref="G14:H14"/>
    <mergeCell ref="A17:H17"/>
    <mergeCell ref="A18:H18"/>
    <mergeCell ref="B112:G112"/>
    <mergeCell ref="B113:G113"/>
    <mergeCell ref="B114:F114"/>
    <mergeCell ref="B111:F111"/>
    <mergeCell ref="B105:G105"/>
    <mergeCell ref="B103:G103"/>
    <mergeCell ref="B104:G104"/>
    <mergeCell ref="A106:G106"/>
    <mergeCell ref="A107:H107"/>
    <mergeCell ref="A108:H108"/>
    <mergeCell ref="B109:F109"/>
    <mergeCell ref="B110:F110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16EC1-DB58-4CB8-8DAD-22DE2D69A574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58"/>
      <c r="D5" s="358"/>
      <c r="E5" s="358"/>
      <c r="F5" s="358"/>
      <c r="G5" s="358"/>
      <c r="H5" s="359"/>
    </row>
    <row r="6" spans="1:8" x14ac:dyDescent="0.25">
      <c r="A6" s="828" t="s">
        <v>360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11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129</v>
      </c>
      <c r="B14" s="812"/>
      <c r="C14" s="812"/>
      <c r="D14" s="812"/>
      <c r="E14" s="805"/>
      <c r="F14" s="369" t="s">
        <v>21</v>
      </c>
      <c r="G14" s="813">
        <f>IDENTIFICAÇÃO!C366</f>
        <v>1</v>
      </c>
      <c r="H14" s="805"/>
    </row>
    <row r="15" spans="1:8" ht="1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70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70">
        <v>2</v>
      </c>
      <c r="B20" s="747" t="s">
        <v>26</v>
      </c>
      <c r="C20" s="739"/>
      <c r="D20" s="739"/>
      <c r="E20" s="739"/>
      <c r="F20" s="740"/>
      <c r="G20" s="804" t="s">
        <v>131</v>
      </c>
      <c r="H20" s="805"/>
    </row>
    <row r="21" spans="1:8" x14ac:dyDescent="0.25">
      <c r="A21" s="370">
        <v>3</v>
      </c>
      <c r="B21" s="747" t="s">
        <v>28</v>
      </c>
      <c r="C21" s="739"/>
      <c r="D21" s="739"/>
      <c r="E21" s="739"/>
      <c r="F21" s="740"/>
      <c r="G21" s="791">
        <f>IDENTIFICAÇÃO!B14</f>
        <v>1652.33</v>
      </c>
      <c r="H21" s="792"/>
    </row>
    <row r="22" spans="1:8" x14ac:dyDescent="0.25">
      <c r="A22" s="370">
        <v>4</v>
      </c>
      <c r="B22" s="355" t="s">
        <v>29</v>
      </c>
      <c r="C22" s="356"/>
      <c r="D22" s="356"/>
      <c r="E22" s="356"/>
      <c r="F22" s="357"/>
      <c r="G22" s="791" t="s">
        <v>130</v>
      </c>
      <c r="H22" s="792"/>
    </row>
    <row r="23" spans="1:8" x14ac:dyDescent="0.25">
      <c r="A23" s="370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36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52"/>
      <c r="H25" s="353"/>
    </row>
    <row r="26" spans="1:8" x14ac:dyDescent="0.25">
      <c r="A26" s="371"/>
      <c r="B26" s="358"/>
      <c r="C26" s="358"/>
      <c r="D26" s="358"/>
      <c r="E26" s="358"/>
      <c r="F26" s="372"/>
      <c r="G26" s="360"/>
      <c r="H26" s="361"/>
    </row>
    <row r="27" spans="1:8" x14ac:dyDescent="0.25">
      <c r="A27" s="368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1652.33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1652.33</v>
      </c>
    </row>
    <row r="35" spans="1:8" ht="19.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67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67" t="s">
        <v>34</v>
      </c>
    </row>
    <row r="40" spans="1:8" ht="33.75" customHeight="1" x14ac:dyDescent="0.25">
      <c r="A40" s="374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137.69416666666666</v>
      </c>
    </row>
    <row r="41" spans="1:8" ht="38.25" customHeight="1" x14ac:dyDescent="0.25">
      <c r="A41" s="374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49.982982499999999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187.67714916666665</v>
      </c>
    </row>
    <row r="43" spans="1:8" ht="147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67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67" t="s">
        <v>34</v>
      </c>
    </row>
    <row r="46" spans="1:8" x14ac:dyDescent="0.25">
      <c r="A46" s="374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368.0014298333333</v>
      </c>
    </row>
    <row r="47" spans="1:8" x14ac:dyDescent="0.25">
      <c r="A47" s="374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46.000178729166663</v>
      </c>
    </row>
    <row r="48" spans="1:8" ht="30" x14ac:dyDescent="0.25">
      <c r="A48" s="374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>(H$34+H$42)*G48</f>
        <v>55.200214474999996</v>
      </c>
    </row>
    <row r="49" spans="1:8" x14ac:dyDescent="0.25">
      <c r="A49" s="374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27.600107237499998</v>
      </c>
    </row>
    <row r="50" spans="1:8" x14ac:dyDescent="0.25">
      <c r="A50" s="374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18.400071491666665</v>
      </c>
    </row>
    <row r="51" spans="1:8" x14ac:dyDescent="0.25">
      <c r="A51" s="369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11.040042894999999</v>
      </c>
    </row>
    <row r="52" spans="1:8" x14ac:dyDescent="0.25">
      <c r="A52" s="374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3.680014298333333</v>
      </c>
    </row>
    <row r="53" spans="1:8" x14ac:dyDescent="0.25">
      <c r="A53" s="374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147.20057193333332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677.12263089333328</v>
      </c>
    </row>
    <row r="55" spans="1:8" ht="86.2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54" t="s">
        <v>54</v>
      </c>
      <c r="B57" s="659" t="s">
        <v>55</v>
      </c>
      <c r="C57" s="660"/>
      <c r="D57" s="660"/>
      <c r="E57" s="660"/>
      <c r="F57" s="660"/>
      <c r="G57" s="661"/>
      <c r="H57" s="364" t="s">
        <v>34</v>
      </c>
    </row>
    <row r="58" spans="1:8" x14ac:dyDescent="0.25">
      <c r="A58" s="373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(IDENTIFICAÇÃO!B21*22*2)-(H28*6%)</f>
        <v>90.060199999999995</v>
      </c>
    </row>
    <row r="59" spans="1:8" x14ac:dyDescent="0.25">
      <c r="A59" s="37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IDENTIFICAÇÃO!D77</f>
        <v>290.24269999999996</v>
      </c>
    </row>
    <row r="60" spans="1:8" x14ac:dyDescent="0.25">
      <c r="A60" s="37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IDENTIFICAÇÃO!D93</f>
        <v>7</v>
      </c>
    </row>
    <row r="61" spans="1:8" x14ac:dyDescent="0.25">
      <c r="A61" s="37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IDENTIFICAÇÃO!D109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389.84289999999999</v>
      </c>
    </row>
    <row r="63" spans="1:8" ht="73.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69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187.67714916666665</v>
      </c>
    </row>
    <row r="66" spans="1:8" ht="15" customHeight="1" x14ac:dyDescent="0.25">
      <c r="A66" s="369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677.12263089333328</v>
      </c>
    </row>
    <row r="67" spans="1:8" x14ac:dyDescent="0.25">
      <c r="A67" s="369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389.84289999999999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1254.6426800599997</v>
      </c>
    </row>
    <row r="69" spans="1:8" x14ac:dyDescent="0.25">
      <c r="A69" s="362"/>
      <c r="B69" s="363"/>
      <c r="C69" s="363"/>
      <c r="D69" s="363"/>
      <c r="E69" s="363"/>
      <c r="F69" s="363"/>
      <c r="G69" s="363"/>
      <c r="H69" s="363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67">
        <v>3</v>
      </c>
      <c r="B71" s="33" t="s">
        <v>58</v>
      </c>
      <c r="C71" s="34"/>
      <c r="D71" s="34"/>
      <c r="E71" s="34"/>
      <c r="F71" s="34"/>
      <c r="G71" s="19" t="s">
        <v>47</v>
      </c>
      <c r="H71" s="369" t="s">
        <v>34</v>
      </c>
    </row>
    <row r="72" spans="1:8" ht="15" customHeight="1" x14ac:dyDescent="0.25">
      <c r="A72" s="374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7.6420262499999989</v>
      </c>
    </row>
    <row r="73" spans="1:8" ht="15" customHeight="1" x14ac:dyDescent="0.25">
      <c r="A73" s="374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0.61136210000000002</v>
      </c>
    </row>
    <row r="74" spans="1:8" ht="33" customHeight="1" x14ac:dyDescent="0.25">
      <c r="A74" s="374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32.055202000000001</v>
      </c>
    </row>
    <row r="75" spans="1:8" ht="35.25" customHeight="1" x14ac:dyDescent="0.25">
      <c r="A75" s="374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11.796314336000002</v>
      </c>
    </row>
    <row r="76" spans="1:8" ht="55.5" customHeight="1" x14ac:dyDescent="0.25">
      <c r="A76" s="374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66.093199999999996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118.19810468599999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69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68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3.75" customHeight="1" x14ac:dyDescent="0.25">
      <c r="A83" s="374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240.02176054069946</v>
      </c>
    </row>
    <row r="84" spans="1:8" ht="38.25" customHeight="1" x14ac:dyDescent="0.25">
      <c r="A84" s="374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>G84*(SUM($H$34,$H$42,$H$54,$H$60,$H$61,$H$77))</f>
        <v>43.111346521359792</v>
      </c>
    </row>
    <row r="85" spans="1:8" ht="33.75" customHeight="1" x14ac:dyDescent="0.25">
      <c r="A85" s="374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ref="H85:H88" si="1">G85*(SUM($H$34,$H$42,$H$54,$H$60,$H$61,$H$77))</f>
        <v>0.5289735769492</v>
      </c>
    </row>
    <row r="86" spans="1:8" ht="52.5" customHeight="1" x14ac:dyDescent="0.25">
      <c r="A86" s="374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>G86*(SUM($H$34,$H$42,$H$54,$H$60,$H$61,$H$77))</f>
        <v>8.7280640196617991</v>
      </c>
    </row>
    <row r="87" spans="1:8" ht="40.5" customHeight="1" x14ac:dyDescent="0.25">
      <c r="A87" s="374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>G87*(SUM($H$34,$H$42,$H$54,$H$60,$H$61,$H$77))</f>
        <v>1.4546773366102999</v>
      </c>
    </row>
    <row r="88" spans="1:8" ht="15" customHeight="1" x14ac:dyDescent="0.25">
      <c r="A88" s="374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293.8448219952806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68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74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68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74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293.8448219952806</v>
      </c>
    </row>
    <row r="99" spans="1:8" x14ac:dyDescent="0.25">
      <c r="A99" s="374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293.8448219952806</v>
      </c>
    </row>
    <row r="101" spans="1:8" x14ac:dyDescent="0.25">
      <c r="A101" s="365"/>
      <c r="B101" s="366"/>
      <c r="C101" s="366"/>
      <c r="D101" s="366"/>
      <c r="E101" s="366"/>
      <c r="F101" s="366"/>
      <c r="G101" s="366"/>
      <c r="H101" s="366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67" t="s">
        <v>34</v>
      </c>
    </row>
    <row r="104" spans="1:8" x14ac:dyDescent="0.25">
      <c r="A104" s="374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IDENTIFICAÇÃO!B236</f>
        <v>85.203999999999994</v>
      </c>
    </row>
    <row r="105" spans="1:8" x14ac:dyDescent="0.25">
      <c r="A105" s="374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IDENTIFICAÇÃO!C236</f>
        <v>3.99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89.193999999999988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67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102.2462882022384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238.35995526666491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72.134649012790717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332.25656514982393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IDENTIFICAÇÃO!B259</f>
        <v>0.05</v>
      </c>
      <c r="H118" s="50">
        <f>SUM($H$34,$H$68,$H$77,$H$100,$H$106,$H$110,$H$111)/(1-$G$119)*G118</f>
        <v>218.58984549330523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0.14250000000000002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0.24040000000000003</v>
      </c>
      <c r="H120" s="293">
        <f>SUM(H110,H111,H115,H114,H118)</f>
        <v>963.58730312482328</v>
      </c>
    </row>
    <row r="121" spans="1:8" ht="50.25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75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1652.33</v>
      </c>
    </row>
    <row r="124" spans="1:8" x14ac:dyDescent="0.25">
      <c r="A124" s="375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1254.6426800599997</v>
      </c>
    </row>
    <row r="125" spans="1:8" x14ac:dyDescent="0.25">
      <c r="A125" s="375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118.19810468599999</v>
      </c>
    </row>
    <row r="126" spans="1:8" x14ac:dyDescent="0.25">
      <c r="A126" s="375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293.8448219952806</v>
      </c>
    </row>
    <row r="127" spans="1:8" x14ac:dyDescent="0.25">
      <c r="A127" s="375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89.193999999999988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3408.2096067412804</v>
      </c>
    </row>
    <row r="129" spans="1:8" x14ac:dyDescent="0.25">
      <c r="A129" s="375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963.58730312482328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4371.7969098661033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2.5" customHeight="1" x14ac:dyDescent="0.25">
      <c r="A134" s="754" t="str">
        <f>A14</f>
        <v>OPERADOR DE EMPILHADEIRA</v>
      </c>
      <c r="B134" s="755"/>
      <c r="C134" s="756"/>
      <c r="D134" s="49">
        <f>H130</f>
        <v>4371.7969098661033</v>
      </c>
      <c r="E134" s="60">
        <v>1</v>
      </c>
      <c r="F134" s="61">
        <f>E134*D134</f>
        <v>4371.7969098661033</v>
      </c>
      <c r="G134" s="350">
        <f>G14</f>
        <v>1</v>
      </c>
      <c r="H134" s="61">
        <f>G134*F134</f>
        <v>4371.7969098661033</v>
      </c>
    </row>
  </sheetData>
  <mergeCells count="140">
    <mergeCell ref="A134:C134"/>
    <mergeCell ref="B124:G124"/>
    <mergeCell ref="B125:G125"/>
    <mergeCell ref="B126:G126"/>
    <mergeCell ref="B127:G127"/>
    <mergeCell ref="A128:G128"/>
    <mergeCell ref="B129:G129"/>
    <mergeCell ref="A130:G130"/>
    <mergeCell ref="A132:H132"/>
    <mergeCell ref="A133:C133"/>
    <mergeCell ref="B115:F115"/>
    <mergeCell ref="B116:G116"/>
    <mergeCell ref="B117:G117"/>
    <mergeCell ref="B118:F118"/>
    <mergeCell ref="A119:F119"/>
    <mergeCell ref="A120:F120"/>
    <mergeCell ref="A121:H121"/>
    <mergeCell ref="A122:H122"/>
    <mergeCell ref="B123:G123"/>
    <mergeCell ref="B88:F88"/>
    <mergeCell ref="A89:F89"/>
    <mergeCell ref="A91:H91"/>
    <mergeCell ref="A94:G94"/>
    <mergeCell ref="A95:H95"/>
    <mergeCell ref="A96:H96"/>
    <mergeCell ref="B97:G97"/>
    <mergeCell ref="A100:G100"/>
    <mergeCell ref="A102:H102"/>
    <mergeCell ref="A90:H90"/>
    <mergeCell ref="B92:F92"/>
    <mergeCell ref="B93:F93"/>
    <mergeCell ref="B98:G98"/>
    <mergeCell ref="B99:G99"/>
    <mergeCell ref="A79:H79"/>
    <mergeCell ref="A80:H80"/>
    <mergeCell ref="A81:H81"/>
    <mergeCell ref="B82:F82"/>
    <mergeCell ref="B83:F83"/>
    <mergeCell ref="B84:F84"/>
    <mergeCell ref="B85:F85"/>
    <mergeCell ref="B86:F86"/>
    <mergeCell ref="B87:F87"/>
    <mergeCell ref="B66:G66"/>
    <mergeCell ref="B67:G67"/>
    <mergeCell ref="A68:G68"/>
    <mergeCell ref="A70:H70"/>
    <mergeCell ref="B72:F72"/>
    <mergeCell ref="B73:F73"/>
    <mergeCell ref="B74:F74"/>
    <mergeCell ref="A77:F77"/>
    <mergeCell ref="D78:H78"/>
    <mergeCell ref="B75:F75"/>
    <mergeCell ref="B76:F76"/>
    <mergeCell ref="A42:F42"/>
    <mergeCell ref="A44:H44"/>
    <mergeCell ref="B53:F53"/>
    <mergeCell ref="A54:F54"/>
    <mergeCell ref="A56:H56"/>
    <mergeCell ref="B61:G61"/>
    <mergeCell ref="A62:F62"/>
    <mergeCell ref="A64:H64"/>
    <mergeCell ref="B65:G65"/>
    <mergeCell ref="B52:F52"/>
    <mergeCell ref="A43:H43"/>
    <mergeCell ref="B45:F45"/>
    <mergeCell ref="B46:F46"/>
    <mergeCell ref="B47:F47"/>
    <mergeCell ref="B49:F49"/>
    <mergeCell ref="B50:F50"/>
    <mergeCell ref="B51:F51"/>
    <mergeCell ref="A55:H55"/>
    <mergeCell ref="B57:G57"/>
    <mergeCell ref="B58:G58"/>
    <mergeCell ref="B59:G59"/>
    <mergeCell ref="B60:G60"/>
    <mergeCell ref="A63:H63"/>
    <mergeCell ref="B33:G33"/>
    <mergeCell ref="A34:G34"/>
    <mergeCell ref="A37:H37"/>
    <mergeCell ref="A38:H38"/>
    <mergeCell ref="B41:F41"/>
    <mergeCell ref="B27:G27"/>
    <mergeCell ref="B28:G28"/>
    <mergeCell ref="B29:G29"/>
    <mergeCell ref="B30:G30"/>
    <mergeCell ref="B31:G31"/>
    <mergeCell ref="A35:H35"/>
    <mergeCell ref="A36:H36"/>
    <mergeCell ref="B39:F39"/>
    <mergeCell ref="B40:F40"/>
    <mergeCell ref="B20:F20"/>
    <mergeCell ref="G22:H22"/>
    <mergeCell ref="G20:H20"/>
    <mergeCell ref="B21:F21"/>
    <mergeCell ref="G21:H21"/>
    <mergeCell ref="B23:F23"/>
    <mergeCell ref="G23:H23"/>
    <mergeCell ref="A24:H24"/>
    <mergeCell ref="B32:G32"/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6:H6"/>
    <mergeCell ref="A5:B5"/>
    <mergeCell ref="A7:H7"/>
    <mergeCell ref="B9:D9"/>
    <mergeCell ref="E9:H9"/>
    <mergeCell ref="B10:D10"/>
    <mergeCell ref="E10:H10"/>
    <mergeCell ref="A13:E13"/>
    <mergeCell ref="G13:H13"/>
    <mergeCell ref="A15:H15"/>
    <mergeCell ref="A16:H16"/>
    <mergeCell ref="B19:F19"/>
    <mergeCell ref="G19:H19"/>
    <mergeCell ref="B11:D11"/>
    <mergeCell ref="E11:H11"/>
    <mergeCell ref="A12:H12"/>
    <mergeCell ref="A14:E14"/>
    <mergeCell ref="G14:H14"/>
    <mergeCell ref="A17:H17"/>
    <mergeCell ref="A18:H18"/>
    <mergeCell ref="B112:G112"/>
    <mergeCell ref="B113:G113"/>
    <mergeCell ref="B114:F114"/>
    <mergeCell ref="B111:F111"/>
    <mergeCell ref="B105:G105"/>
    <mergeCell ref="B103:G103"/>
    <mergeCell ref="B104:G104"/>
    <mergeCell ref="A106:G106"/>
    <mergeCell ref="A107:H107"/>
    <mergeCell ref="A108:H108"/>
    <mergeCell ref="B109:F109"/>
    <mergeCell ref="B110:F110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F472-1A5E-4913-87D4-280B1C79E7B6}">
  <dimension ref="A1:H135"/>
  <sheetViews>
    <sheetView showGridLines="0" workbookViewId="0">
      <selection activeCell="G84" sqref="G84:G88"/>
    </sheetView>
  </sheetViews>
  <sheetFormatPr defaultRowHeight="15" x14ac:dyDescent="0.25"/>
  <cols>
    <col min="2" max="2" width="26.140625" customWidth="1"/>
    <col min="3" max="3" width="13.5703125" customWidth="1"/>
    <col min="4" max="4" width="15.42578125" customWidth="1"/>
    <col min="5" max="5" width="15" customWidth="1"/>
    <col min="6" max="6" width="21.140625" customWidth="1"/>
    <col min="7" max="7" width="15.140625" customWidth="1"/>
    <col min="8" max="8" width="15.285156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00"/>
      <c r="D5" s="300"/>
      <c r="E5" s="300"/>
      <c r="F5" s="300"/>
      <c r="G5" s="300"/>
      <c r="H5" s="301"/>
    </row>
    <row r="6" spans="1:8" x14ac:dyDescent="0.25">
      <c r="A6" s="828" t="s">
        <v>93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94</v>
      </c>
      <c r="F9" s="812"/>
      <c r="G9" s="812"/>
      <c r="H9" s="805"/>
    </row>
    <row r="10" spans="1:8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20</v>
      </c>
      <c r="B14" s="812"/>
      <c r="C14" s="812"/>
      <c r="D14" s="812"/>
      <c r="E14" s="805"/>
      <c r="F14" s="317" t="s">
        <v>21</v>
      </c>
      <c r="G14" s="813">
        <f>IDENTIFICAÇÃO!C340</f>
        <v>3</v>
      </c>
      <c r="H14" s="805"/>
    </row>
    <row r="15" spans="1:8" ht="89.2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14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14">
        <v>2</v>
      </c>
      <c r="B20" s="747" t="s">
        <v>26</v>
      </c>
      <c r="C20" s="739"/>
      <c r="D20" s="739"/>
      <c r="E20" s="739"/>
      <c r="F20" s="740"/>
      <c r="G20" s="804" t="s">
        <v>27</v>
      </c>
      <c r="H20" s="805"/>
    </row>
    <row r="21" spans="1:8" x14ac:dyDescent="0.25">
      <c r="A21" s="314">
        <v>3</v>
      </c>
      <c r="B21" s="747" t="s">
        <v>28</v>
      </c>
      <c r="C21" s="739"/>
      <c r="D21" s="739"/>
      <c r="E21" s="739"/>
      <c r="F21" s="740"/>
      <c r="G21" s="791">
        <f>IDENTIFICAÇÃO!B5</f>
        <v>1101.55</v>
      </c>
      <c r="H21" s="792"/>
    </row>
    <row r="22" spans="1:8" x14ac:dyDescent="0.25">
      <c r="A22" s="314">
        <v>4</v>
      </c>
      <c r="B22" s="297" t="s">
        <v>29</v>
      </c>
      <c r="C22" s="298"/>
      <c r="D22" s="298"/>
      <c r="E22" s="298"/>
      <c r="F22" s="299"/>
      <c r="G22" s="791" t="s">
        <v>30</v>
      </c>
      <c r="H22" s="792"/>
    </row>
    <row r="23" spans="1:8" x14ac:dyDescent="0.25">
      <c r="A23" s="314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43.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294"/>
      <c r="H25" s="295"/>
    </row>
    <row r="26" spans="1:8" x14ac:dyDescent="0.25">
      <c r="A26" s="315"/>
      <c r="B26" s="300"/>
      <c r="C26" s="300"/>
      <c r="D26" s="300"/>
      <c r="E26" s="300"/>
      <c r="F26" s="316"/>
      <c r="G26" s="302"/>
      <c r="H26" s="303"/>
    </row>
    <row r="27" spans="1:8" x14ac:dyDescent="0.25">
      <c r="A27" s="311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1101.55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16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1101.55</v>
      </c>
    </row>
    <row r="35" spans="1:8" ht="23.2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10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10" t="s">
        <v>34</v>
      </c>
    </row>
    <row r="40" spans="1:8" ht="42" customHeight="1" x14ac:dyDescent="0.25">
      <c r="A40" s="313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91.79583333333332</v>
      </c>
    </row>
    <row r="41" spans="1:8" ht="40.5" customHeight="1" x14ac:dyDescent="0.25">
      <c r="A41" s="313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33.321887499999995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125.11772083333332</v>
      </c>
    </row>
    <row r="43" spans="1:8" ht="156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10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10" t="s">
        <v>34</v>
      </c>
    </row>
    <row r="46" spans="1:8" x14ac:dyDescent="0.25">
      <c r="A46" s="313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245.33354416666668</v>
      </c>
    </row>
    <row r="47" spans="1:8" x14ac:dyDescent="0.25">
      <c r="A47" s="313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30.666693020833335</v>
      </c>
    </row>
    <row r="48" spans="1:8" ht="46.5" customHeight="1" x14ac:dyDescent="0.25">
      <c r="A48" s="313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 t="shared" si="0"/>
        <v>36.800031624999995</v>
      </c>
    </row>
    <row r="49" spans="1:8" x14ac:dyDescent="0.25">
      <c r="A49" s="313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18.400015812499998</v>
      </c>
    </row>
    <row r="50" spans="1:8" x14ac:dyDescent="0.25">
      <c r="A50" s="313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12.266677208333334</v>
      </c>
    </row>
    <row r="51" spans="1:8" x14ac:dyDescent="0.25">
      <c r="A51" s="317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7.3600063249999996</v>
      </c>
    </row>
    <row r="52" spans="1:8" x14ac:dyDescent="0.25">
      <c r="A52" s="313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2.4533354416666668</v>
      </c>
    </row>
    <row r="53" spans="1:8" x14ac:dyDescent="0.25">
      <c r="A53" s="313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98.133417666666674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451.4137212666667</v>
      </c>
    </row>
    <row r="55" spans="1:8" ht="84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296" t="s">
        <v>54</v>
      </c>
      <c r="B57" s="659" t="s">
        <v>55</v>
      </c>
      <c r="C57" s="660"/>
      <c r="D57" s="660"/>
      <c r="E57" s="660"/>
      <c r="F57" s="660"/>
      <c r="G57" s="661"/>
      <c r="H57" s="306" t="s">
        <v>34</v>
      </c>
    </row>
    <row r="58" spans="1:8" x14ac:dyDescent="0.25">
      <c r="A58" s="304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(IDENTIFICAÇÃO!B22*22*2)-(H28*6%)</f>
        <v>109.90700000000001</v>
      </c>
    </row>
    <row r="59" spans="1:8" x14ac:dyDescent="0.25">
      <c r="A59" s="304" t="s">
        <v>9</v>
      </c>
      <c r="B59" s="744" t="s">
        <v>364</v>
      </c>
      <c r="C59" s="745"/>
      <c r="D59" s="745"/>
      <c r="E59" s="745"/>
      <c r="F59" s="745"/>
      <c r="G59" s="746"/>
      <c r="H59" s="345">
        <f>IDENTIFICAÇÃO!D68</f>
        <v>290.24269999999996</v>
      </c>
    </row>
    <row r="60" spans="1:8" x14ac:dyDescent="0.25">
      <c r="A60" s="304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IDENTIFICAÇÃO!D84</f>
        <v>7</v>
      </c>
    </row>
    <row r="61" spans="1:8" x14ac:dyDescent="0.25">
      <c r="A61" s="304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IDENTIFICAÇÃO!D100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409.68969999999996</v>
      </c>
    </row>
    <row r="63" spans="1:8" ht="67.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17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125.11772083333332</v>
      </c>
    </row>
    <row r="66" spans="1:8" x14ac:dyDescent="0.25">
      <c r="A66" s="317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451.4137212666667</v>
      </c>
    </row>
    <row r="67" spans="1:8" x14ac:dyDescent="0.25">
      <c r="A67" s="317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409.68969999999996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986.22114209999995</v>
      </c>
    </row>
    <row r="69" spans="1:8" x14ac:dyDescent="0.25">
      <c r="A69" s="305"/>
      <c r="B69" s="309"/>
      <c r="C69" s="309"/>
      <c r="D69" s="309"/>
      <c r="E69" s="309"/>
      <c r="F69" s="309"/>
      <c r="G69" s="309"/>
      <c r="H69" s="309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10">
        <v>3</v>
      </c>
      <c r="B71" s="33" t="s">
        <v>58</v>
      </c>
      <c r="C71" s="34"/>
      <c r="D71" s="34"/>
      <c r="E71" s="34"/>
      <c r="F71" s="34"/>
      <c r="G71" s="19" t="s">
        <v>47</v>
      </c>
      <c r="H71" s="317" t="s">
        <v>34</v>
      </c>
    </row>
    <row r="72" spans="1:8" ht="20.25" customHeight="1" x14ac:dyDescent="0.25">
      <c r="A72" s="313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5.0946687499999994</v>
      </c>
    </row>
    <row r="73" spans="1:8" ht="18.75" customHeight="1" x14ac:dyDescent="0.25">
      <c r="A73" s="313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0.40757349999999998</v>
      </c>
    </row>
    <row r="74" spans="1:8" ht="33" customHeight="1" x14ac:dyDescent="0.25">
      <c r="A74" s="313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21.370069999999998</v>
      </c>
    </row>
    <row r="75" spans="1:8" ht="36.75" customHeight="1" x14ac:dyDescent="0.25">
      <c r="A75" s="313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7.8641857600000007</v>
      </c>
    </row>
    <row r="76" spans="1:8" ht="64.5" customHeight="1" x14ac:dyDescent="0.25">
      <c r="A76" s="313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44.061999999999998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78.798498010000003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90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11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42" customHeight="1" x14ac:dyDescent="0.25">
      <c r="A83" s="313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160.3026095649825</v>
      </c>
    </row>
    <row r="84" spans="1:8" ht="51.75" customHeight="1" x14ac:dyDescent="0.25">
      <c r="A84" s="313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1">G84*(SUM($H$34,$H$42,$H$54,$H$60,$H$61,$H$77))</f>
        <v>28.792645023792996</v>
      </c>
    </row>
    <row r="85" spans="1:8" ht="45.75" customHeight="1" x14ac:dyDescent="0.25">
      <c r="A85" s="313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0.35328398802200001</v>
      </c>
    </row>
    <row r="86" spans="1:8" ht="56.25" customHeight="1" x14ac:dyDescent="0.25">
      <c r="A86" s="313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 t="shared" si="1"/>
        <v>5.8291858023629999</v>
      </c>
    </row>
    <row r="87" spans="1:8" ht="50.25" customHeight="1" x14ac:dyDescent="0.25">
      <c r="A87" s="313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 t="shared" si="1"/>
        <v>0.97153096706050002</v>
      </c>
    </row>
    <row r="88" spans="1:8" x14ac:dyDescent="0.25">
      <c r="A88" s="313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196.24925534622102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11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13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11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13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196.24925534622102</v>
      </c>
    </row>
    <row r="99" spans="1:8" x14ac:dyDescent="0.25">
      <c r="A99" s="313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196.24925534622102</v>
      </c>
    </row>
    <row r="101" spans="1:8" x14ac:dyDescent="0.25">
      <c r="A101" s="307"/>
      <c r="B101" s="308"/>
      <c r="C101" s="308"/>
      <c r="D101" s="308"/>
      <c r="E101" s="308"/>
      <c r="F101" s="308"/>
      <c r="G101" s="308"/>
      <c r="H101" s="308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10" t="s">
        <v>34</v>
      </c>
    </row>
    <row r="104" spans="1:8" x14ac:dyDescent="0.25">
      <c r="A104" s="313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IDENTIFICAÇÃO!B227</f>
        <v>60.42499999999999</v>
      </c>
    </row>
    <row r="105" spans="1:8" x14ac:dyDescent="0.25">
      <c r="A105" s="313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IDENTIFICAÇÃO!C227</f>
        <v>1.9950000000000001</v>
      </c>
    </row>
    <row r="106" spans="1:8" x14ac:dyDescent="0.25">
      <c r="A106" s="313" t="s">
        <v>12</v>
      </c>
      <c r="B106" s="744" t="s">
        <v>268</v>
      </c>
      <c r="C106" s="745"/>
      <c r="D106" s="745"/>
      <c r="E106" s="745"/>
      <c r="F106" s="745"/>
      <c r="G106" s="746"/>
      <c r="H106" s="348">
        <f>IDENTIFICAÇÃO!D227</f>
        <v>26.553333333333331</v>
      </c>
    </row>
    <row r="107" spans="1:8" x14ac:dyDescent="0.25">
      <c r="A107" s="699" t="s">
        <v>56</v>
      </c>
      <c r="B107" s="700"/>
      <c r="C107" s="700"/>
      <c r="D107" s="700"/>
      <c r="E107" s="700"/>
      <c r="F107" s="700"/>
      <c r="G107" s="701"/>
      <c r="H107" s="43">
        <f>SUM(H104:H106)</f>
        <v>88.973333333333315</v>
      </c>
    </row>
    <row r="108" spans="1:8" ht="18.75" customHeight="1" x14ac:dyDescent="0.25">
      <c r="A108" s="747" t="s">
        <v>282</v>
      </c>
      <c r="B108" s="739"/>
      <c r="C108" s="739"/>
      <c r="D108" s="739"/>
      <c r="E108" s="739"/>
      <c r="F108" s="739"/>
      <c r="G108" s="739"/>
      <c r="H108" s="739"/>
    </row>
    <row r="109" spans="1:8" x14ac:dyDescent="0.25">
      <c r="A109" s="699" t="s">
        <v>66</v>
      </c>
      <c r="B109" s="700"/>
      <c r="C109" s="700"/>
      <c r="D109" s="700"/>
      <c r="E109" s="700"/>
      <c r="F109" s="700"/>
      <c r="G109" s="700"/>
      <c r="H109" s="701"/>
    </row>
    <row r="110" spans="1:8" x14ac:dyDescent="0.25">
      <c r="A110" s="310">
        <v>6</v>
      </c>
      <c r="B110" s="659" t="s">
        <v>67</v>
      </c>
      <c r="C110" s="660"/>
      <c r="D110" s="660"/>
      <c r="E110" s="660"/>
      <c r="F110" s="661"/>
      <c r="G110" s="19" t="s">
        <v>47</v>
      </c>
      <c r="H110" s="46" t="s">
        <v>68</v>
      </c>
    </row>
    <row r="111" spans="1:8" x14ac:dyDescent="0.25">
      <c r="A111" s="47" t="s">
        <v>7</v>
      </c>
      <c r="B111" s="763" t="s">
        <v>264</v>
      </c>
      <c r="C111" s="764"/>
      <c r="D111" s="764"/>
      <c r="E111" s="764"/>
      <c r="F111" s="765"/>
      <c r="G111" s="346">
        <v>0.03</v>
      </c>
      <c r="H111" s="49">
        <f>SUM($H$34,$H$68,$H$77,$H$100,$H$107)*G111</f>
        <v>73.553766863686633</v>
      </c>
    </row>
    <row r="112" spans="1:8" x14ac:dyDescent="0.25">
      <c r="A112" s="47" t="s">
        <v>9</v>
      </c>
      <c r="B112" s="763" t="s">
        <v>100</v>
      </c>
      <c r="C112" s="764"/>
      <c r="D112" s="764"/>
      <c r="E112" s="764"/>
      <c r="F112" s="765"/>
      <c r="G112" s="346">
        <v>6.7900000000000002E-2</v>
      </c>
      <c r="H112" s="49">
        <f>SUM($H$34,$H$68,$H$77,$H$100,$H$107,H111)*G112</f>
        <v>171.47099310485507</v>
      </c>
    </row>
    <row r="113" spans="1:8" x14ac:dyDescent="0.25">
      <c r="A113" s="47" t="s">
        <v>12</v>
      </c>
      <c r="B113" s="769" t="s">
        <v>71</v>
      </c>
      <c r="C113" s="770"/>
      <c r="D113" s="770"/>
      <c r="E113" s="770"/>
      <c r="F113" s="770"/>
      <c r="G113" s="771"/>
      <c r="H113" s="50"/>
    </row>
    <row r="114" spans="1:8" x14ac:dyDescent="0.25">
      <c r="A114" s="47"/>
      <c r="B114" s="772" t="s">
        <v>72</v>
      </c>
      <c r="C114" s="773"/>
      <c r="D114" s="773"/>
      <c r="E114" s="773"/>
      <c r="F114" s="773"/>
      <c r="G114" s="774"/>
      <c r="H114" s="50"/>
    </row>
    <row r="115" spans="1:8" x14ac:dyDescent="0.25">
      <c r="A115" s="47"/>
      <c r="B115" s="763" t="s">
        <v>98</v>
      </c>
      <c r="C115" s="764"/>
      <c r="D115" s="764"/>
      <c r="E115" s="764"/>
      <c r="F115" s="765"/>
      <c r="G115" s="351">
        <v>1.6500000000000001E-2</v>
      </c>
      <c r="H115" s="50">
        <f>SUM($H$34,$H$68,$H$77,$H$100,$H$107,$H$111,$H$112)/(1-$G$120)*G115</f>
        <v>50.709379275793268</v>
      </c>
    </row>
    <row r="116" spans="1:8" ht="15" customHeight="1" x14ac:dyDescent="0.25">
      <c r="A116" s="47"/>
      <c r="B116" s="763" t="s">
        <v>99</v>
      </c>
      <c r="C116" s="764"/>
      <c r="D116" s="764"/>
      <c r="E116" s="764"/>
      <c r="F116" s="765"/>
      <c r="G116" s="346">
        <v>7.5999999999999998E-2</v>
      </c>
      <c r="H116" s="50">
        <f>SUM($H$34,$H$68,$H$77,$H$100,$H$107,$H$111,$H$112)/(1-$G$120)*G116</f>
        <v>233.57047424001746</v>
      </c>
    </row>
    <row r="117" spans="1:8" x14ac:dyDescent="0.25">
      <c r="A117" s="47"/>
      <c r="B117" s="769" t="s">
        <v>75</v>
      </c>
      <c r="C117" s="770"/>
      <c r="D117" s="770"/>
      <c r="E117" s="770"/>
      <c r="F117" s="770"/>
      <c r="G117" s="771"/>
      <c r="H117" s="50"/>
    </row>
    <row r="118" spans="1:8" x14ac:dyDescent="0.25">
      <c r="A118" s="47"/>
      <c r="B118" s="760" t="s">
        <v>76</v>
      </c>
      <c r="C118" s="761"/>
      <c r="D118" s="761"/>
      <c r="E118" s="761"/>
      <c r="F118" s="761"/>
      <c r="G118" s="762"/>
      <c r="H118" s="50"/>
    </row>
    <row r="119" spans="1:8" x14ac:dyDescent="0.25">
      <c r="A119" s="47"/>
      <c r="B119" s="763" t="s">
        <v>265</v>
      </c>
      <c r="C119" s="764"/>
      <c r="D119" s="764"/>
      <c r="E119" s="764"/>
      <c r="F119" s="765"/>
      <c r="G119" s="346">
        <f>IDENTIFICAÇÃO!B260</f>
        <v>0.03</v>
      </c>
      <c r="H119" s="50">
        <f>SUM($H$34,$H$68,$H$77,$H$100,$H$107,$H$111,$H$112)/(1-$G$120)*G119</f>
        <v>92.198871410533201</v>
      </c>
    </row>
    <row r="120" spans="1:8" x14ac:dyDescent="0.25">
      <c r="A120" s="599"/>
      <c r="B120" s="600"/>
      <c r="C120" s="600"/>
      <c r="D120" s="600"/>
      <c r="E120" s="600"/>
      <c r="F120" s="601"/>
      <c r="G120" s="179">
        <f>SUM(G116,G115,G119)</f>
        <v>0.1225</v>
      </c>
      <c r="H120" s="50"/>
    </row>
    <row r="121" spans="1:8" x14ac:dyDescent="0.25">
      <c r="A121" s="766" t="s">
        <v>56</v>
      </c>
      <c r="B121" s="767"/>
      <c r="C121" s="767"/>
      <c r="D121" s="767"/>
      <c r="E121" s="767"/>
      <c r="F121" s="768"/>
      <c r="G121" s="292">
        <f>G120+G112+G111</f>
        <v>0.22040000000000001</v>
      </c>
      <c r="H121" s="293">
        <f>SUM(H111,H112,H116,H115,H119)</f>
        <v>621.50348489488567</v>
      </c>
    </row>
    <row r="122" spans="1:8" ht="56.25" customHeight="1" x14ac:dyDescent="0.25">
      <c r="A122" s="738" t="s">
        <v>283</v>
      </c>
      <c r="B122" s="739"/>
      <c r="C122" s="739"/>
      <c r="D122" s="739"/>
      <c r="E122" s="739"/>
      <c r="F122" s="739"/>
      <c r="G122" s="739"/>
      <c r="H122" s="740"/>
    </row>
    <row r="123" spans="1:8" x14ac:dyDescent="0.25">
      <c r="A123" s="699" t="s">
        <v>78</v>
      </c>
      <c r="B123" s="700"/>
      <c r="C123" s="700"/>
      <c r="D123" s="700"/>
      <c r="E123" s="700"/>
      <c r="F123" s="700"/>
      <c r="G123" s="700"/>
      <c r="H123" s="701"/>
    </row>
    <row r="124" spans="1:8" x14ac:dyDescent="0.25">
      <c r="A124" s="312" t="s">
        <v>7</v>
      </c>
      <c r="B124" s="744" t="s">
        <v>79</v>
      </c>
      <c r="C124" s="745"/>
      <c r="D124" s="745"/>
      <c r="E124" s="745"/>
      <c r="F124" s="745"/>
      <c r="G124" s="746"/>
      <c r="H124" s="21">
        <f>H34</f>
        <v>1101.55</v>
      </c>
    </row>
    <row r="125" spans="1:8" x14ac:dyDescent="0.25">
      <c r="A125" s="312" t="s">
        <v>9</v>
      </c>
      <c r="B125" s="744" t="s">
        <v>80</v>
      </c>
      <c r="C125" s="745"/>
      <c r="D125" s="745"/>
      <c r="E125" s="745"/>
      <c r="F125" s="745"/>
      <c r="G125" s="746"/>
      <c r="H125" s="21">
        <f>H68</f>
        <v>986.22114209999995</v>
      </c>
    </row>
    <row r="126" spans="1:8" x14ac:dyDescent="0.25">
      <c r="A126" s="312" t="s">
        <v>12</v>
      </c>
      <c r="B126" s="744" t="s">
        <v>81</v>
      </c>
      <c r="C126" s="745"/>
      <c r="D126" s="745"/>
      <c r="E126" s="745"/>
      <c r="F126" s="745"/>
      <c r="G126" s="746"/>
      <c r="H126" s="21">
        <f>H77</f>
        <v>78.798498010000003</v>
      </c>
    </row>
    <row r="127" spans="1:8" x14ac:dyDescent="0.25">
      <c r="A127" s="312" t="s">
        <v>14</v>
      </c>
      <c r="B127" s="744" t="s">
        <v>82</v>
      </c>
      <c r="C127" s="745"/>
      <c r="D127" s="745"/>
      <c r="E127" s="745"/>
      <c r="F127" s="745"/>
      <c r="G127" s="746"/>
      <c r="H127" s="21">
        <f>H100</f>
        <v>196.24925534622102</v>
      </c>
    </row>
    <row r="128" spans="1:8" x14ac:dyDescent="0.25">
      <c r="A128" s="312" t="s">
        <v>38</v>
      </c>
      <c r="B128" s="744" t="s">
        <v>83</v>
      </c>
      <c r="C128" s="745"/>
      <c r="D128" s="745"/>
      <c r="E128" s="745"/>
      <c r="F128" s="745"/>
      <c r="G128" s="746"/>
      <c r="H128" s="21">
        <f>H107</f>
        <v>88.973333333333315</v>
      </c>
    </row>
    <row r="129" spans="1:8" x14ac:dyDescent="0.25">
      <c r="A129" s="757" t="s">
        <v>84</v>
      </c>
      <c r="B129" s="758"/>
      <c r="C129" s="758"/>
      <c r="D129" s="758"/>
      <c r="E129" s="758"/>
      <c r="F129" s="758"/>
      <c r="G129" s="759"/>
      <c r="H129" s="55">
        <f>SUM(H124:H128)</f>
        <v>2451.7922287895544</v>
      </c>
    </row>
    <row r="130" spans="1:8" x14ac:dyDescent="0.25">
      <c r="A130" s="312" t="s">
        <v>40</v>
      </c>
      <c r="B130" s="744" t="s">
        <v>85</v>
      </c>
      <c r="C130" s="745"/>
      <c r="D130" s="745"/>
      <c r="E130" s="745"/>
      <c r="F130" s="745"/>
      <c r="G130" s="746"/>
      <c r="H130" s="21">
        <f>H121</f>
        <v>621.50348489488567</v>
      </c>
    </row>
    <row r="131" spans="1:8" x14ac:dyDescent="0.25">
      <c r="A131" s="748" t="s">
        <v>86</v>
      </c>
      <c r="B131" s="749"/>
      <c r="C131" s="749"/>
      <c r="D131" s="749"/>
      <c r="E131" s="749"/>
      <c r="F131" s="749"/>
      <c r="G131" s="750"/>
      <c r="H131" s="56">
        <f>SUM(H129,H130)</f>
        <v>3073.2957136844402</v>
      </c>
    </row>
    <row r="132" spans="1:8" x14ac:dyDescent="0.25">
      <c r="A132" s="57"/>
      <c r="B132" s="58"/>
      <c r="C132" s="58"/>
      <c r="D132" s="58"/>
      <c r="E132" s="58"/>
      <c r="F132" s="58"/>
      <c r="G132" s="58"/>
      <c r="H132" s="58"/>
    </row>
    <row r="133" spans="1:8" x14ac:dyDescent="0.25">
      <c r="A133" s="751" t="s">
        <v>87</v>
      </c>
      <c r="B133" s="752"/>
      <c r="C133" s="752"/>
      <c r="D133" s="752"/>
      <c r="E133" s="752"/>
      <c r="F133" s="752"/>
      <c r="G133" s="752"/>
      <c r="H133" s="753"/>
    </row>
    <row r="134" spans="1:8" ht="45" x14ac:dyDescent="0.25">
      <c r="A134" s="599" t="s">
        <v>17</v>
      </c>
      <c r="B134" s="600"/>
      <c r="C134" s="601"/>
      <c r="D134" s="59" t="s">
        <v>88</v>
      </c>
      <c r="E134" s="59" t="s">
        <v>89</v>
      </c>
      <c r="F134" s="59" t="s">
        <v>90</v>
      </c>
      <c r="G134" s="59" t="s">
        <v>91</v>
      </c>
      <c r="H134" s="59" t="s">
        <v>92</v>
      </c>
    </row>
    <row r="135" spans="1:8" ht="21" customHeight="1" x14ac:dyDescent="0.25">
      <c r="A135" s="754" t="str">
        <f>A14</f>
        <v>RECEPCIONISTA COM CERTIFICADO</v>
      </c>
      <c r="B135" s="755"/>
      <c r="C135" s="756"/>
      <c r="D135" s="49">
        <f>H131</f>
        <v>3073.2957136844402</v>
      </c>
      <c r="E135" s="60">
        <v>1</v>
      </c>
      <c r="F135" s="61">
        <f>E135*D135</f>
        <v>3073.2957136844402</v>
      </c>
      <c r="G135" s="350">
        <f>G14</f>
        <v>3</v>
      </c>
      <c r="H135" s="61">
        <f>G135*F135</f>
        <v>9219.8871410533211</v>
      </c>
    </row>
  </sheetData>
  <mergeCells count="141">
    <mergeCell ref="B126:G126"/>
    <mergeCell ref="B127:G127"/>
    <mergeCell ref="B128:G128"/>
    <mergeCell ref="A129:G129"/>
    <mergeCell ref="B130:G130"/>
    <mergeCell ref="A131:G131"/>
    <mergeCell ref="A133:H133"/>
    <mergeCell ref="A134:C134"/>
    <mergeCell ref="A135:C135"/>
    <mergeCell ref="B117:G117"/>
    <mergeCell ref="B118:G118"/>
    <mergeCell ref="B119:F119"/>
    <mergeCell ref="A120:F120"/>
    <mergeCell ref="A121:F121"/>
    <mergeCell ref="A122:H122"/>
    <mergeCell ref="A123:H123"/>
    <mergeCell ref="B124:G124"/>
    <mergeCell ref="B125:G125"/>
    <mergeCell ref="B53:F53"/>
    <mergeCell ref="A54:F54"/>
    <mergeCell ref="A56:H56"/>
    <mergeCell ref="B61:G61"/>
    <mergeCell ref="A62:F62"/>
    <mergeCell ref="A64:H64"/>
    <mergeCell ref="B65:G65"/>
    <mergeCell ref="A63:H63"/>
    <mergeCell ref="A55:H55"/>
    <mergeCell ref="B57:G57"/>
    <mergeCell ref="B58:G58"/>
    <mergeCell ref="B59:G59"/>
    <mergeCell ref="B60:G60"/>
    <mergeCell ref="A6:H6"/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5:B5"/>
    <mergeCell ref="A7:H7"/>
    <mergeCell ref="A13:E13"/>
    <mergeCell ref="G13:H13"/>
    <mergeCell ref="A15:H15"/>
    <mergeCell ref="A16:H16"/>
    <mergeCell ref="B9:D9"/>
    <mergeCell ref="E9:H9"/>
    <mergeCell ref="B10:D10"/>
    <mergeCell ref="E10:H10"/>
    <mergeCell ref="B11:D11"/>
    <mergeCell ref="E11:H11"/>
    <mergeCell ref="A12:H12"/>
    <mergeCell ref="A14:E14"/>
    <mergeCell ref="G14:H14"/>
    <mergeCell ref="A17:H17"/>
    <mergeCell ref="B27:G27"/>
    <mergeCell ref="B28:G28"/>
    <mergeCell ref="B29:G29"/>
    <mergeCell ref="B19:F19"/>
    <mergeCell ref="G19:H19"/>
    <mergeCell ref="G20:H20"/>
    <mergeCell ref="B21:F21"/>
    <mergeCell ref="G21:H21"/>
    <mergeCell ref="A18:H18"/>
    <mergeCell ref="B20:F20"/>
    <mergeCell ref="G22:H22"/>
    <mergeCell ref="B23:F23"/>
    <mergeCell ref="G23:H23"/>
    <mergeCell ref="A24:H24"/>
    <mergeCell ref="A36:H36"/>
    <mergeCell ref="B39:F39"/>
    <mergeCell ref="B40:F40"/>
    <mergeCell ref="B30:G30"/>
    <mergeCell ref="B31:G31"/>
    <mergeCell ref="A35:H35"/>
    <mergeCell ref="B32:G32"/>
    <mergeCell ref="B33:G33"/>
    <mergeCell ref="A34:G34"/>
    <mergeCell ref="A37:H37"/>
    <mergeCell ref="A38:H38"/>
    <mergeCell ref="B41:F41"/>
    <mergeCell ref="B49:F49"/>
    <mergeCell ref="B50:F50"/>
    <mergeCell ref="B51:F51"/>
    <mergeCell ref="B52:F52"/>
    <mergeCell ref="A43:H43"/>
    <mergeCell ref="B45:F45"/>
    <mergeCell ref="B46:F46"/>
    <mergeCell ref="B47:F47"/>
    <mergeCell ref="A42:F42"/>
    <mergeCell ref="A44:H44"/>
    <mergeCell ref="B66:G66"/>
    <mergeCell ref="B67:G67"/>
    <mergeCell ref="B75:F75"/>
    <mergeCell ref="B76:F76"/>
    <mergeCell ref="A68:G68"/>
    <mergeCell ref="A70:H70"/>
    <mergeCell ref="B72:F72"/>
    <mergeCell ref="B73:F73"/>
    <mergeCell ref="B74:F74"/>
    <mergeCell ref="A77:F77"/>
    <mergeCell ref="D78:H78"/>
    <mergeCell ref="A79:H79"/>
    <mergeCell ref="A90:H90"/>
    <mergeCell ref="B92:F92"/>
    <mergeCell ref="A80:H80"/>
    <mergeCell ref="A81:H81"/>
    <mergeCell ref="B82:F82"/>
    <mergeCell ref="B83:F83"/>
    <mergeCell ref="B84:F84"/>
    <mergeCell ref="B85:F85"/>
    <mergeCell ref="B86:F86"/>
    <mergeCell ref="B87:F87"/>
    <mergeCell ref="B88:F88"/>
    <mergeCell ref="A89:F89"/>
    <mergeCell ref="A91:H91"/>
    <mergeCell ref="B99:G99"/>
    <mergeCell ref="B93:F93"/>
    <mergeCell ref="B98:G98"/>
    <mergeCell ref="A94:G94"/>
    <mergeCell ref="A95:H95"/>
    <mergeCell ref="A96:H96"/>
    <mergeCell ref="B97:G97"/>
    <mergeCell ref="A100:G100"/>
    <mergeCell ref="A102:H102"/>
    <mergeCell ref="B112:F112"/>
    <mergeCell ref="B113:G113"/>
    <mergeCell ref="B114:G114"/>
    <mergeCell ref="B115:F115"/>
    <mergeCell ref="B116:F116"/>
    <mergeCell ref="B103:G103"/>
    <mergeCell ref="B104:G104"/>
    <mergeCell ref="B111:F111"/>
    <mergeCell ref="B105:G105"/>
    <mergeCell ref="B106:G106"/>
    <mergeCell ref="A107:G107"/>
    <mergeCell ref="A108:H108"/>
    <mergeCell ref="A109:H109"/>
    <mergeCell ref="B110:F110"/>
  </mergeCells>
  <pageMargins left="0.511811024" right="0.511811024" top="0.78740157499999996" bottom="0.78740157499999996" header="0.31496062000000002" footer="0.31496062000000002"/>
  <ignoredErrors>
    <ignoredError sqref="G1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59AF6-EBD0-4DF6-A25A-7B2D8BCA6DA9}">
  <dimension ref="A1:H135"/>
  <sheetViews>
    <sheetView showGridLines="0" workbookViewId="0">
      <selection activeCell="G84" sqref="G84:G88"/>
    </sheetView>
  </sheetViews>
  <sheetFormatPr defaultRowHeight="15" x14ac:dyDescent="0.25"/>
  <cols>
    <col min="2" max="2" width="37" customWidth="1"/>
    <col min="3" max="3" width="16.7109375" customWidth="1"/>
    <col min="4" max="4" width="15.7109375" customWidth="1"/>
    <col min="5" max="5" width="15.42578125" customWidth="1"/>
    <col min="6" max="6" width="13.140625" customWidth="1"/>
    <col min="7" max="7" width="14.7109375" customWidth="1"/>
    <col min="8" max="8" width="18.8554687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00"/>
      <c r="D5" s="300"/>
      <c r="E5" s="300"/>
      <c r="F5" s="300"/>
      <c r="G5" s="300"/>
      <c r="H5" s="301"/>
    </row>
    <row r="6" spans="1:8" x14ac:dyDescent="0.25">
      <c r="A6" s="828" t="s">
        <v>95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96</v>
      </c>
      <c r="F9" s="812"/>
      <c r="G9" s="812"/>
      <c r="H9" s="805"/>
    </row>
    <row r="10" spans="1:8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20</v>
      </c>
      <c r="B14" s="812"/>
      <c r="C14" s="812"/>
      <c r="D14" s="812"/>
      <c r="E14" s="805"/>
      <c r="F14" s="317" t="s">
        <v>21</v>
      </c>
      <c r="G14" s="813">
        <f>IDENTIFICAÇÃO!C341</f>
        <v>2</v>
      </c>
      <c r="H14" s="805"/>
    </row>
    <row r="15" spans="1:8" ht="80.2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14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14">
        <v>2</v>
      </c>
      <c r="B20" s="747" t="s">
        <v>26</v>
      </c>
      <c r="C20" s="739"/>
      <c r="D20" s="739"/>
      <c r="E20" s="739"/>
      <c r="F20" s="740"/>
      <c r="G20" s="804" t="s">
        <v>27</v>
      </c>
      <c r="H20" s="805"/>
    </row>
    <row r="21" spans="1:8" x14ac:dyDescent="0.25">
      <c r="A21" s="314">
        <v>3</v>
      </c>
      <c r="B21" s="747" t="s">
        <v>28</v>
      </c>
      <c r="C21" s="739"/>
      <c r="D21" s="739"/>
      <c r="E21" s="739"/>
      <c r="F21" s="740"/>
      <c r="G21" s="791">
        <f>IDENTIFICAÇÃO!B5</f>
        <v>1101.55</v>
      </c>
      <c r="H21" s="792"/>
    </row>
    <row r="22" spans="1:8" x14ac:dyDescent="0.25">
      <c r="A22" s="314">
        <v>4</v>
      </c>
      <c r="B22" s="297" t="s">
        <v>29</v>
      </c>
      <c r="C22" s="298"/>
      <c r="D22" s="298"/>
      <c r="E22" s="298"/>
      <c r="F22" s="299"/>
      <c r="G22" s="791" t="s">
        <v>30</v>
      </c>
      <c r="H22" s="792"/>
    </row>
    <row r="23" spans="1:8" x14ac:dyDescent="0.25">
      <c r="A23" s="314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39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294"/>
      <c r="H25" s="295"/>
    </row>
    <row r="26" spans="1:8" x14ac:dyDescent="0.25">
      <c r="A26" s="315"/>
      <c r="B26" s="300"/>
      <c r="C26" s="300"/>
      <c r="D26" s="300"/>
      <c r="E26" s="300"/>
      <c r="F26" s="316"/>
      <c r="G26" s="302"/>
      <c r="H26" s="303"/>
    </row>
    <row r="27" spans="1:8" x14ac:dyDescent="0.25">
      <c r="A27" s="311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1101.55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1101.55</v>
      </c>
    </row>
    <row r="35" spans="1:8" ht="26.2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10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10" t="s">
        <v>34</v>
      </c>
    </row>
    <row r="40" spans="1:8" ht="43.5" customHeight="1" x14ac:dyDescent="0.25">
      <c r="A40" s="313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91.79583333333332</v>
      </c>
    </row>
    <row r="41" spans="1:8" ht="37.5" customHeight="1" x14ac:dyDescent="0.25">
      <c r="A41" s="313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33.321887499999995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125.11772083333332</v>
      </c>
    </row>
    <row r="43" spans="1:8" ht="149.2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10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10" t="s">
        <v>34</v>
      </c>
    </row>
    <row r="46" spans="1:8" x14ac:dyDescent="0.25">
      <c r="A46" s="313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245.33354416666668</v>
      </c>
    </row>
    <row r="47" spans="1:8" x14ac:dyDescent="0.25">
      <c r="A47" s="313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30.666693020833335</v>
      </c>
    </row>
    <row r="48" spans="1:8" ht="33.75" customHeight="1" x14ac:dyDescent="0.25">
      <c r="A48" s="313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 t="shared" si="0"/>
        <v>36.800031624999995</v>
      </c>
    </row>
    <row r="49" spans="1:8" x14ac:dyDescent="0.25">
      <c r="A49" s="313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18.400015812499998</v>
      </c>
    </row>
    <row r="50" spans="1:8" x14ac:dyDescent="0.25">
      <c r="A50" s="313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12.266677208333334</v>
      </c>
    </row>
    <row r="51" spans="1:8" x14ac:dyDescent="0.25">
      <c r="A51" s="317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7.3600063249999996</v>
      </c>
    </row>
    <row r="52" spans="1:8" x14ac:dyDescent="0.25">
      <c r="A52" s="313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2.4533354416666668</v>
      </c>
    </row>
    <row r="53" spans="1:8" x14ac:dyDescent="0.25">
      <c r="A53" s="313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98.133417666666674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451.4137212666667</v>
      </c>
    </row>
    <row r="55" spans="1:8" ht="77.2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296" t="s">
        <v>54</v>
      </c>
      <c r="B57" s="659" t="s">
        <v>55</v>
      </c>
      <c r="C57" s="660"/>
      <c r="D57" s="660"/>
      <c r="E57" s="660"/>
      <c r="F57" s="660"/>
      <c r="G57" s="661"/>
      <c r="H57" s="306" t="s">
        <v>34</v>
      </c>
    </row>
    <row r="58" spans="1:8" x14ac:dyDescent="0.25">
      <c r="A58" s="304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(IDENTIFICAÇÃO!B23*22*2)-(H28*6%)</f>
        <v>109.90700000000001</v>
      </c>
    </row>
    <row r="59" spans="1:8" x14ac:dyDescent="0.25">
      <c r="A59" s="304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IDENTIFICAÇÃO!D68</f>
        <v>290.24269999999996</v>
      </c>
    </row>
    <row r="60" spans="1:8" x14ac:dyDescent="0.25">
      <c r="A60" s="304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IDENTIFICAÇÃO!D84</f>
        <v>7</v>
      </c>
    </row>
    <row r="61" spans="1:8" x14ac:dyDescent="0.25">
      <c r="A61" s="304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IDENTIFICAÇÃO!D100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409.68969999999996</v>
      </c>
    </row>
    <row r="63" spans="1:8" ht="61.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17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125.11772083333332</v>
      </c>
    </row>
    <row r="66" spans="1:8" x14ac:dyDescent="0.25">
      <c r="A66" s="317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451.4137212666667</v>
      </c>
    </row>
    <row r="67" spans="1:8" x14ac:dyDescent="0.25">
      <c r="A67" s="317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409.68969999999996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986.22114209999995</v>
      </c>
    </row>
    <row r="69" spans="1:8" x14ac:dyDescent="0.25">
      <c r="A69" s="305"/>
      <c r="B69" s="309"/>
      <c r="C69" s="309"/>
      <c r="D69" s="309"/>
      <c r="E69" s="309"/>
      <c r="F69" s="309"/>
      <c r="G69" s="309"/>
      <c r="H69" s="309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10">
        <v>3</v>
      </c>
      <c r="B71" s="33" t="s">
        <v>58</v>
      </c>
      <c r="C71" s="34"/>
      <c r="D71" s="34"/>
      <c r="E71" s="34"/>
      <c r="F71" s="34"/>
      <c r="G71" s="19" t="s">
        <v>47</v>
      </c>
      <c r="H71" s="317" t="s">
        <v>34</v>
      </c>
    </row>
    <row r="72" spans="1:8" x14ac:dyDescent="0.25">
      <c r="A72" s="313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5.0946687499999994</v>
      </c>
    </row>
    <row r="73" spans="1:8" ht="19.5" customHeight="1" x14ac:dyDescent="0.25">
      <c r="A73" s="313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0.40757349999999998</v>
      </c>
    </row>
    <row r="74" spans="1:8" ht="18" customHeight="1" x14ac:dyDescent="0.25">
      <c r="A74" s="313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21.370069999999998</v>
      </c>
    </row>
    <row r="75" spans="1:8" ht="32.25" customHeight="1" x14ac:dyDescent="0.25">
      <c r="A75" s="313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7.8641857600000007</v>
      </c>
    </row>
    <row r="76" spans="1:8" ht="53.25" customHeight="1" x14ac:dyDescent="0.25">
      <c r="A76" s="313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44.061999999999998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78.798498010000003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7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11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5.25" customHeight="1" x14ac:dyDescent="0.25">
      <c r="A83" s="313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160.3026095649825</v>
      </c>
    </row>
    <row r="84" spans="1:8" ht="38.25" customHeight="1" x14ac:dyDescent="0.25">
      <c r="A84" s="313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1">G84*(SUM($H$34,$H$42,$H$54,$H$60,$H$61,$H$77))</f>
        <v>28.792645023792996</v>
      </c>
    </row>
    <row r="85" spans="1:8" ht="35.25" customHeight="1" x14ac:dyDescent="0.25">
      <c r="A85" s="313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0.35328398802200001</v>
      </c>
    </row>
    <row r="86" spans="1:8" ht="40.5" customHeight="1" x14ac:dyDescent="0.25">
      <c r="A86" s="313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 t="shared" si="1"/>
        <v>5.8291858023629999</v>
      </c>
    </row>
    <row r="87" spans="1:8" ht="39.75" customHeight="1" x14ac:dyDescent="0.25">
      <c r="A87" s="313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 t="shared" si="1"/>
        <v>0.97153096706050002</v>
      </c>
    </row>
    <row r="88" spans="1:8" x14ac:dyDescent="0.25">
      <c r="A88" s="313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196.24925534622102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11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13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11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13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196.24925534622102</v>
      </c>
    </row>
    <row r="99" spans="1:8" x14ac:dyDescent="0.25">
      <c r="A99" s="313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196.24925534622102</v>
      </c>
    </row>
    <row r="101" spans="1:8" x14ac:dyDescent="0.25">
      <c r="A101" s="307"/>
      <c r="B101" s="308"/>
      <c r="C101" s="308"/>
      <c r="D101" s="308"/>
      <c r="E101" s="308"/>
      <c r="F101" s="308"/>
      <c r="G101" s="308"/>
      <c r="H101" s="308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10" t="s">
        <v>34</v>
      </c>
    </row>
    <row r="104" spans="1:8" x14ac:dyDescent="0.25">
      <c r="A104" s="313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IDENTIFICAÇÃO!B227</f>
        <v>60.42499999999999</v>
      </c>
    </row>
    <row r="105" spans="1:8" x14ac:dyDescent="0.25">
      <c r="A105" s="313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IDENTIFICAÇÃO!C227</f>
        <v>1.9950000000000001</v>
      </c>
    </row>
    <row r="106" spans="1:8" x14ac:dyDescent="0.25">
      <c r="A106" s="313" t="s">
        <v>12</v>
      </c>
      <c r="B106" s="744" t="s">
        <v>268</v>
      </c>
      <c r="C106" s="745"/>
      <c r="D106" s="745"/>
      <c r="E106" s="745"/>
      <c r="F106" s="745"/>
      <c r="G106" s="746"/>
      <c r="H106" s="348">
        <f>IDENTIFICAÇÃO!D227</f>
        <v>26.553333333333331</v>
      </c>
    </row>
    <row r="107" spans="1:8" x14ac:dyDescent="0.25">
      <c r="A107" s="699" t="s">
        <v>56</v>
      </c>
      <c r="B107" s="700"/>
      <c r="C107" s="700"/>
      <c r="D107" s="700"/>
      <c r="E107" s="700"/>
      <c r="F107" s="700"/>
      <c r="G107" s="701"/>
      <c r="H107" s="43">
        <f>SUM(H104:H106)</f>
        <v>88.973333333333315</v>
      </c>
    </row>
    <row r="108" spans="1:8" ht="18" customHeight="1" x14ac:dyDescent="0.25">
      <c r="A108" s="747" t="s">
        <v>282</v>
      </c>
      <c r="B108" s="739"/>
      <c r="C108" s="739"/>
      <c r="D108" s="739"/>
      <c r="E108" s="739"/>
      <c r="F108" s="739"/>
      <c r="G108" s="739"/>
      <c r="H108" s="739"/>
    </row>
    <row r="109" spans="1:8" x14ac:dyDescent="0.25">
      <c r="A109" s="699" t="s">
        <v>66</v>
      </c>
      <c r="B109" s="700"/>
      <c r="C109" s="700"/>
      <c r="D109" s="700"/>
      <c r="E109" s="700"/>
      <c r="F109" s="700"/>
      <c r="G109" s="700"/>
      <c r="H109" s="701"/>
    </row>
    <row r="110" spans="1:8" x14ac:dyDescent="0.25">
      <c r="A110" s="310">
        <v>6</v>
      </c>
      <c r="B110" s="659" t="s">
        <v>67</v>
      </c>
      <c r="C110" s="660"/>
      <c r="D110" s="660"/>
      <c r="E110" s="660"/>
      <c r="F110" s="661"/>
      <c r="G110" s="19" t="s">
        <v>47</v>
      </c>
      <c r="H110" s="46" t="s">
        <v>68</v>
      </c>
    </row>
    <row r="111" spans="1:8" x14ac:dyDescent="0.25">
      <c r="A111" s="47" t="s">
        <v>7</v>
      </c>
      <c r="B111" s="763" t="s">
        <v>264</v>
      </c>
      <c r="C111" s="764"/>
      <c r="D111" s="764"/>
      <c r="E111" s="764"/>
      <c r="F111" s="765"/>
      <c r="G111" s="346">
        <v>0.03</v>
      </c>
      <c r="H111" s="49">
        <f>SUM($H$34,$H$68,$H$77,$H$100,$H$107)*G111</f>
        <v>73.553766863686633</v>
      </c>
    </row>
    <row r="112" spans="1:8" x14ac:dyDescent="0.25">
      <c r="A112" s="47" t="s">
        <v>9</v>
      </c>
      <c r="B112" s="763" t="s">
        <v>100</v>
      </c>
      <c r="C112" s="764"/>
      <c r="D112" s="764"/>
      <c r="E112" s="764"/>
      <c r="F112" s="765"/>
      <c r="G112" s="346">
        <v>6.7900000000000002E-2</v>
      </c>
      <c r="H112" s="49">
        <f>SUM($H$34,$H$68,$H$77,$H$100,$H$107,H111)*G112</f>
        <v>171.47099310485507</v>
      </c>
    </row>
    <row r="113" spans="1:8" x14ac:dyDescent="0.25">
      <c r="A113" s="47" t="s">
        <v>12</v>
      </c>
      <c r="B113" s="769" t="s">
        <v>71</v>
      </c>
      <c r="C113" s="770"/>
      <c r="D113" s="770"/>
      <c r="E113" s="770"/>
      <c r="F113" s="770"/>
      <c r="G113" s="771"/>
      <c r="H113" s="50"/>
    </row>
    <row r="114" spans="1:8" x14ac:dyDescent="0.25">
      <c r="A114" s="47"/>
      <c r="B114" s="772" t="s">
        <v>72</v>
      </c>
      <c r="C114" s="773"/>
      <c r="D114" s="773"/>
      <c r="E114" s="773"/>
      <c r="F114" s="773"/>
      <c r="G114" s="774"/>
      <c r="H114" s="50"/>
    </row>
    <row r="115" spans="1:8" x14ac:dyDescent="0.25">
      <c r="A115" s="47"/>
      <c r="B115" s="763" t="s">
        <v>98</v>
      </c>
      <c r="C115" s="764"/>
      <c r="D115" s="764"/>
      <c r="E115" s="764"/>
      <c r="F115" s="765"/>
      <c r="G115" s="351">
        <v>1.6500000000000001E-2</v>
      </c>
      <c r="H115" s="50">
        <f>SUM($H$34,$H$68,$H$77,$H$100,$H$107,$H$111,$H$112)/(1-$G$120)*G115</f>
        <v>50.709379275793268</v>
      </c>
    </row>
    <row r="116" spans="1:8" ht="15" customHeight="1" x14ac:dyDescent="0.25">
      <c r="A116" s="47"/>
      <c r="B116" s="763" t="s">
        <v>99</v>
      </c>
      <c r="C116" s="764"/>
      <c r="D116" s="764"/>
      <c r="E116" s="764"/>
      <c r="F116" s="765"/>
      <c r="G116" s="346">
        <v>7.5999999999999998E-2</v>
      </c>
      <c r="H116" s="50">
        <f>SUM($H$34,$H$68,$H$77,$H$100,$H$107,$H$111,$H$112)/(1-$G$120)*G116</f>
        <v>233.57047424001746</v>
      </c>
    </row>
    <row r="117" spans="1:8" x14ac:dyDescent="0.25">
      <c r="A117" s="47"/>
      <c r="B117" s="769" t="s">
        <v>75</v>
      </c>
      <c r="C117" s="770"/>
      <c r="D117" s="770"/>
      <c r="E117" s="770"/>
      <c r="F117" s="770"/>
      <c r="G117" s="771"/>
      <c r="H117" s="50"/>
    </row>
    <row r="118" spans="1:8" x14ac:dyDescent="0.25">
      <c r="A118" s="47"/>
      <c r="B118" s="760" t="s">
        <v>76</v>
      </c>
      <c r="C118" s="761"/>
      <c r="D118" s="761"/>
      <c r="E118" s="761"/>
      <c r="F118" s="761"/>
      <c r="G118" s="762"/>
      <c r="H118" s="50"/>
    </row>
    <row r="119" spans="1:8" x14ac:dyDescent="0.25">
      <c r="A119" s="47"/>
      <c r="B119" s="763" t="s">
        <v>265</v>
      </c>
      <c r="C119" s="764"/>
      <c r="D119" s="764"/>
      <c r="E119" s="764"/>
      <c r="F119" s="765"/>
      <c r="G119" s="346">
        <f>IDENTIFICAÇÃO!B261</f>
        <v>0.03</v>
      </c>
      <c r="H119" s="50">
        <f>SUM($H$34,$H$68,$H$77,$H$100,$H$107,$H$111,$H$112)/(1-$G$120)*G119</f>
        <v>92.198871410533201</v>
      </c>
    </row>
    <row r="120" spans="1:8" x14ac:dyDescent="0.25">
      <c r="A120" s="599"/>
      <c r="B120" s="600"/>
      <c r="C120" s="600"/>
      <c r="D120" s="600"/>
      <c r="E120" s="600"/>
      <c r="F120" s="601"/>
      <c r="G120" s="179">
        <f>SUM(G116,G115,G119)</f>
        <v>0.1225</v>
      </c>
      <c r="H120" s="50"/>
    </row>
    <row r="121" spans="1:8" x14ac:dyDescent="0.25">
      <c r="A121" s="766" t="s">
        <v>56</v>
      </c>
      <c r="B121" s="767"/>
      <c r="C121" s="767"/>
      <c r="D121" s="767"/>
      <c r="E121" s="767"/>
      <c r="F121" s="768"/>
      <c r="G121" s="292">
        <f>G120+G112+G111</f>
        <v>0.22040000000000001</v>
      </c>
      <c r="H121" s="293">
        <f>SUM(H111,H112,H116,H115,H119)</f>
        <v>621.50348489488567</v>
      </c>
    </row>
    <row r="122" spans="1:8" ht="53.25" customHeight="1" x14ac:dyDescent="0.25">
      <c r="A122" s="738" t="s">
        <v>283</v>
      </c>
      <c r="B122" s="739"/>
      <c r="C122" s="739"/>
      <c r="D122" s="739"/>
      <c r="E122" s="739"/>
      <c r="F122" s="739"/>
      <c r="G122" s="739"/>
      <c r="H122" s="740"/>
    </row>
    <row r="123" spans="1:8" x14ac:dyDescent="0.25">
      <c r="A123" s="699" t="s">
        <v>78</v>
      </c>
      <c r="B123" s="700"/>
      <c r="C123" s="700"/>
      <c r="D123" s="700"/>
      <c r="E123" s="700"/>
      <c r="F123" s="700"/>
      <c r="G123" s="700"/>
      <c r="H123" s="701"/>
    </row>
    <row r="124" spans="1:8" x14ac:dyDescent="0.25">
      <c r="A124" s="312" t="s">
        <v>7</v>
      </c>
      <c r="B124" s="744" t="s">
        <v>79</v>
      </c>
      <c r="C124" s="745"/>
      <c r="D124" s="745"/>
      <c r="E124" s="745"/>
      <c r="F124" s="745"/>
      <c r="G124" s="746"/>
      <c r="H124" s="21">
        <f>H34</f>
        <v>1101.55</v>
      </c>
    </row>
    <row r="125" spans="1:8" x14ac:dyDescent="0.25">
      <c r="A125" s="312" t="s">
        <v>9</v>
      </c>
      <c r="B125" s="744" t="s">
        <v>80</v>
      </c>
      <c r="C125" s="745"/>
      <c r="D125" s="745"/>
      <c r="E125" s="745"/>
      <c r="F125" s="745"/>
      <c r="G125" s="746"/>
      <c r="H125" s="21">
        <f>H68</f>
        <v>986.22114209999995</v>
      </c>
    </row>
    <row r="126" spans="1:8" x14ac:dyDescent="0.25">
      <c r="A126" s="312" t="s">
        <v>12</v>
      </c>
      <c r="B126" s="744" t="s">
        <v>81</v>
      </c>
      <c r="C126" s="745"/>
      <c r="D126" s="745"/>
      <c r="E126" s="745"/>
      <c r="F126" s="745"/>
      <c r="G126" s="746"/>
      <c r="H126" s="21">
        <f>H77</f>
        <v>78.798498010000003</v>
      </c>
    </row>
    <row r="127" spans="1:8" x14ac:dyDescent="0.25">
      <c r="A127" s="312" t="s">
        <v>14</v>
      </c>
      <c r="B127" s="744" t="s">
        <v>82</v>
      </c>
      <c r="C127" s="745"/>
      <c r="D127" s="745"/>
      <c r="E127" s="745"/>
      <c r="F127" s="745"/>
      <c r="G127" s="746"/>
      <c r="H127" s="21">
        <f>H100</f>
        <v>196.24925534622102</v>
      </c>
    </row>
    <row r="128" spans="1:8" x14ac:dyDescent="0.25">
      <c r="A128" s="312" t="s">
        <v>38</v>
      </c>
      <c r="B128" s="744" t="s">
        <v>83</v>
      </c>
      <c r="C128" s="745"/>
      <c r="D128" s="745"/>
      <c r="E128" s="745"/>
      <c r="F128" s="745"/>
      <c r="G128" s="746"/>
      <c r="H128" s="21">
        <f>H107</f>
        <v>88.973333333333315</v>
      </c>
    </row>
    <row r="129" spans="1:8" x14ac:dyDescent="0.25">
      <c r="A129" s="757" t="s">
        <v>84</v>
      </c>
      <c r="B129" s="758"/>
      <c r="C129" s="758"/>
      <c r="D129" s="758"/>
      <c r="E129" s="758"/>
      <c r="F129" s="758"/>
      <c r="G129" s="759"/>
      <c r="H129" s="55">
        <f>SUM(H124:H128)</f>
        <v>2451.7922287895544</v>
      </c>
    </row>
    <row r="130" spans="1:8" x14ac:dyDescent="0.25">
      <c r="A130" s="312" t="s">
        <v>40</v>
      </c>
      <c r="B130" s="744" t="s">
        <v>85</v>
      </c>
      <c r="C130" s="745"/>
      <c r="D130" s="745"/>
      <c r="E130" s="745"/>
      <c r="F130" s="745"/>
      <c r="G130" s="746"/>
      <c r="H130" s="21">
        <f>H121</f>
        <v>621.50348489488567</v>
      </c>
    </row>
    <row r="131" spans="1:8" x14ac:dyDescent="0.25">
      <c r="A131" s="748" t="s">
        <v>86</v>
      </c>
      <c r="B131" s="749"/>
      <c r="C131" s="749"/>
      <c r="D131" s="749"/>
      <c r="E131" s="749"/>
      <c r="F131" s="749"/>
      <c r="G131" s="750"/>
      <c r="H131" s="56">
        <f>SUM(H129,H130)</f>
        <v>3073.2957136844402</v>
      </c>
    </row>
    <row r="132" spans="1:8" x14ac:dyDescent="0.25">
      <c r="A132" s="57"/>
      <c r="B132" s="58"/>
      <c r="C132" s="58"/>
      <c r="D132" s="58"/>
      <c r="E132" s="58"/>
      <c r="F132" s="58"/>
      <c r="G132" s="58"/>
      <c r="H132" s="58"/>
    </row>
    <row r="133" spans="1:8" x14ac:dyDescent="0.25">
      <c r="A133" s="751" t="s">
        <v>87</v>
      </c>
      <c r="B133" s="752"/>
      <c r="C133" s="752"/>
      <c r="D133" s="752"/>
      <c r="E133" s="752"/>
      <c r="F133" s="752"/>
      <c r="G133" s="752"/>
      <c r="H133" s="753"/>
    </row>
    <row r="134" spans="1:8" ht="45" x14ac:dyDescent="0.25">
      <c r="A134" s="599" t="s">
        <v>17</v>
      </c>
      <c r="B134" s="600"/>
      <c r="C134" s="601"/>
      <c r="D134" s="59" t="s">
        <v>88</v>
      </c>
      <c r="E134" s="59" t="s">
        <v>89</v>
      </c>
      <c r="F134" s="59" t="s">
        <v>90</v>
      </c>
      <c r="G134" s="59" t="s">
        <v>91</v>
      </c>
      <c r="H134" s="59" t="s">
        <v>92</v>
      </c>
    </row>
    <row r="135" spans="1:8" ht="24.75" customHeight="1" x14ac:dyDescent="0.25">
      <c r="A135" s="754" t="str">
        <f>A14</f>
        <v>RECEPCIONISTA COM CERTIFICADO</v>
      </c>
      <c r="B135" s="755"/>
      <c r="C135" s="756"/>
      <c r="D135" s="49">
        <f>H131</f>
        <v>3073.2957136844402</v>
      </c>
      <c r="E135" s="60">
        <v>1</v>
      </c>
      <c r="F135" s="61">
        <f>E135*D135</f>
        <v>3073.2957136844402</v>
      </c>
      <c r="G135" s="350">
        <f>G14</f>
        <v>2</v>
      </c>
      <c r="H135" s="61">
        <f>G135*F135</f>
        <v>6146.5914273688804</v>
      </c>
    </row>
  </sheetData>
  <mergeCells count="141">
    <mergeCell ref="B126:G126"/>
    <mergeCell ref="B127:G127"/>
    <mergeCell ref="B128:G128"/>
    <mergeCell ref="A129:G129"/>
    <mergeCell ref="B130:G130"/>
    <mergeCell ref="A131:G131"/>
    <mergeCell ref="A133:H133"/>
    <mergeCell ref="A134:C134"/>
    <mergeCell ref="A135:C135"/>
    <mergeCell ref="B117:G117"/>
    <mergeCell ref="B118:G118"/>
    <mergeCell ref="B119:F119"/>
    <mergeCell ref="A120:F120"/>
    <mergeCell ref="A121:F121"/>
    <mergeCell ref="A122:H122"/>
    <mergeCell ref="A123:H123"/>
    <mergeCell ref="B124:G124"/>
    <mergeCell ref="B125:G125"/>
    <mergeCell ref="B53:F53"/>
    <mergeCell ref="A54:F54"/>
    <mergeCell ref="A56:H56"/>
    <mergeCell ref="B61:G61"/>
    <mergeCell ref="A62:F62"/>
    <mergeCell ref="A64:H64"/>
    <mergeCell ref="B65:G65"/>
    <mergeCell ref="A63:H63"/>
    <mergeCell ref="A55:H55"/>
    <mergeCell ref="B57:G57"/>
    <mergeCell ref="B58:G58"/>
    <mergeCell ref="B59:G59"/>
    <mergeCell ref="B60:G60"/>
    <mergeCell ref="A6:H6"/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5:B5"/>
    <mergeCell ref="A7:H7"/>
    <mergeCell ref="A13:E13"/>
    <mergeCell ref="G13:H13"/>
    <mergeCell ref="A15:H15"/>
    <mergeCell ref="A16:H16"/>
    <mergeCell ref="B9:D9"/>
    <mergeCell ref="E9:H9"/>
    <mergeCell ref="B10:D10"/>
    <mergeCell ref="E10:H10"/>
    <mergeCell ref="B11:D11"/>
    <mergeCell ref="E11:H11"/>
    <mergeCell ref="A12:H12"/>
    <mergeCell ref="A14:E14"/>
    <mergeCell ref="G14:H14"/>
    <mergeCell ref="A17:H17"/>
    <mergeCell ref="B27:G27"/>
    <mergeCell ref="B28:G28"/>
    <mergeCell ref="B29:G29"/>
    <mergeCell ref="B19:F19"/>
    <mergeCell ref="G19:H19"/>
    <mergeCell ref="G20:H20"/>
    <mergeCell ref="B21:F21"/>
    <mergeCell ref="G21:H21"/>
    <mergeCell ref="A18:H18"/>
    <mergeCell ref="B20:F20"/>
    <mergeCell ref="G22:H22"/>
    <mergeCell ref="B23:F23"/>
    <mergeCell ref="G23:H23"/>
    <mergeCell ref="A24:H24"/>
    <mergeCell ref="A36:H36"/>
    <mergeCell ref="B39:F39"/>
    <mergeCell ref="B40:F40"/>
    <mergeCell ref="B30:G30"/>
    <mergeCell ref="B31:G31"/>
    <mergeCell ref="A35:H35"/>
    <mergeCell ref="B32:G32"/>
    <mergeCell ref="B33:G33"/>
    <mergeCell ref="A34:G34"/>
    <mergeCell ref="A37:H37"/>
    <mergeCell ref="A38:H38"/>
    <mergeCell ref="B41:F41"/>
    <mergeCell ref="B49:F49"/>
    <mergeCell ref="B50:F50"/>
    <mergeCell ref="B51:F51"/>
    <mergeCell ref="B52:F52"/>
    <mergeCell ref="A43:H43"/>
    <mergeCell ref="B45:F45"/>
    <mergeCell ref="B46:F46"/>
    <mergeCell ref="B47:F47"/>
    <mergeCell ref="A42:F42"/>
    <mergeCell ref="A44:H44"/>
    <mergeCell ref="B66:G66"/>
    <mergeCell ref="B67:G67"/>
    <mergeCell ref="B75:F75"/>
    <mergeCell ref="B76:F76"/>
    <mergeCell ref="A68:G68"/>
    <mergeCell ref="A70:H70"/>
    <mergeCell ref="B72:F72"/>
    <mergeCell ref="B73:F73"/>
    <mergeCell ref="B74:F74"/>
    <mergeCell ref="A77:F77"/>
    <mergeCell ref="D78:H78"/>
    <mergeCell ref="A79:H79"/>
    <mergeCell ref="A90:H90"/>
    <mergeCell ref="B92:F92"/>
    <mergeCell ref="A80:H80"/>
    <mergeCell ref="A81:H81"/>
    <mergeCell ref="B82:F82"/>
    <mergeCell ref="B83:F83"/>
    <mergeCell ref="B84:F84"/>
    <mergeCell ref="B85:F85"/>
    <mergeCell ref="B86:F86"/>
    <mergeCell ref="B87:F87"/>
    <mergeCell ref="B88:F88"/>
    <mergeCell ref="A89:F89"/>
    <mergeCell ref="A91:H91"/>
    <mergeCell ref="B99:G99"/>
    <mergeCell ref="B93:F93"/>
    <mergeCell ref="B98:G98"/>
    <mergeCell ref="A94:G94"/>
    <mergeCell ref="A95:H95"/>
    <mergeCell ref="A96:H96"/>
    <mergeCell ref="B97:G97"/>
    <mergeCell ref="A100:G100"/>
    <mergeCell ref="A102:H102"/>
    <mergeCell ref="B112:F112"/>
    <mergeCell ref="B113:G113"/>
    <mergeCell ref="B114:G114"/>
    <mergeCell ref="B115:F115"/>
    <mergeCell ref="B116:F116"/>
    <mergeCell ref="B103:G103"/>
    <mergeCell ref="B104:G104"/>
    <mergeCell ref="B111:F111"/>
    <mergeCell ref="B105:G105"/>
    <mergeCell ref="B106:G106"/>
    <mergeCell ref="A107:G107"/>
    <mergeCell ref="A108:H108"/>
    <mergeCell ref="A109:H109"/>
    <mergeCell ref="B110:F110"/>
  </mergeCells>
  <pageMargins left="0.511811024" right="0.511811024" top="0.78740157499999996" bottom="0.78740157499999996" header="0.31496062000000002" footer="0.31496062000000002"/>
  <ignoredErrors>
    <ignoredError sqref="G1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515B4-F920-45D5-890C-67378A765A86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00"/>
      <c r="D5" s="300"/>
      <c r="E5" s="300"/>
      <c r="F5" s="300"/>
      <c r="G5" s="300"/>
      <c r="H5" s="301"/>
    </row>
    <row r="6" spans="1:8" x14ac:dyDescent="0.25">
      <c r="A6" s="828" t="s">
        <v>367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x14ac:dyDescent="0.25">
      <c r="A9" s="342" t="s">
        <v>9</v>
      </c>
      <c r="B9" s="747" t="s">
        <v>10</v>
      </c>
      <c r="C9" s="739"/>
      <c r="D9" s="740"/>
      <c r="E9" s="804" t="s">
        <v>11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97</v>
      </c>
      <c r="B14" s="812"/>
      <c r="C14" s="812"/>
      <c r="D14" s="812"/>
      <c r="E14" s="805"/>
      <c r="F14" s="317" t="s">
        <v>21</v>
      </c>
      <c r="G14" s="813">
        <f>IDENTIFICAÇÃO!C342</f>
        <v>13</v>
      </c>
      <c r="H14" s="805"/>
    </row>
    <row r="15" spans="1:8" ht="78.7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14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14">
        <v>2</v>
      </c>
      <c r="B20" s="747" t="s">
        <v>26</v>
      </c>
      <c r="C20" s="739"/>
      <c r="D20" s="739"/>
      <c r="E20" s="739"/>
      <c r="F20" s="740"/>
      <c r="G20" s="804" t="s">
        <v>27</v>
      </c>
      <c r="H20" s="805"/>
    </row>
    <row r="21" spans="1:8" x14ac:dyDescent="0.25">
      <c r="A21" s="314">
        <v>3</v>
      </c>
      <c r="B21" s="747" t="s">
        <v>28</v>
      </c>
      <c r="C21" s="739"/>
      <c r="D21" s="739"/>
      <c r="E21" s="739"/>
      <c r="F21" s="740"/>
      <c r="G21" s="791">
        <f>IDENTIFICAÇÃO!B6</f>
        <v>1101.55</v>
      </c>
      <c r="H21" s="792"/>
    </row>
    <row r="22" spans="1:8" x14ac:dyDescent="0.25">
      <c r="A22" s="314">
        <v>4</v>
      </c>
      <c r="B22" s="297" t="s">
        <v>29</v>
      </c>
      <c r="C22" s="298"/>
      <c r="D22" s="298"/>
      <c r="E22" s="298"/>
      <c r="F22" s="299"/>
      <c r="G22" s="791" t="s">
        <v>30</v>
      </c>
      <c r="H22" s="792"/>
    </row>
    <row r="23" spans="1:8" x14ac:dyDescent="0.25">
      <c r="A23" s="314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41.2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294"/>
      <c r="H25" s="295"/>
    </row>
    <row r="26" spans="1:8" x14ac:dyDescent="0.25">
      <c r="A26" s="315"/>
      <c r="B26" s="300"/>
      <c r="C26" s="300"/>
      <c r="D26" s="300"/>
      <c r="E26" s="300"/>
      <c r="F26" s="316"/>
      <c r="G26" s="302"/>
      <c r="H26" s="303"/>
    </row>
    <row r="27" spans="1:8" x14ac:dyDescent="0.25">
      <c r="A27" s="311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1101.55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1101.55</v>
      </c>
    </row>
    <row r="35" spans="1:8" ht="21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10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10" t="s">
        <v>34</v>
      </c>
    </row>
    <row r="40" spans="1:8" ht="44.25" customHeight="1" x14ac:dyDescent="0.25">
      <c r="A40" s="313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91.79583333333332</v>
      </c>
    </row>
    <row r="41" spans="1:8" ht="41.25" customHeight="1" x14ac:dyDescent="0.25">
      <c r="A41" s="313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33.321887499999995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125.11772083333332</v>
      </c>
    </row>
    <row r="43" spans="1:8" ht="146.2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10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10" t="s">
        <v>34</v>
      </c>
    </row>
    <row r="46" spans="1:8" x14ac:dyDescent="0.25">
      <c r="A46" s="313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245.33354416666668</v>
      </c>
    </row>
    <row r="47" spans="1:8" x14ac:dyDescent="0.25">
      <c r="A47" s="313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30.666693020833335</v>
      </c>
    </row>
    <row r="48" spans="1:8" ht="36.75" customHeight="1" x14ac:dyDescent="0.25">
      <c r="A48" s="313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 t="shared" si="0"/>
        <v>36.800031624999995</v>
      </c>
    </row>
    <row r="49" spans="1:8" x14ac:dyDescent="0.25">
      <c r="A49" s="313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18.400015812499998</v>
      </c>
    </row>
    <row r="50" spans="1:8" x14ac:dyDescent="0.25">
      <c r="A50" s="313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12.266677208333334</v>
      </c>
    </row>
    <row r="51" spans="1:8" x14ac:dyDescent="0.25">
      <c r="A51" s="317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7.3600063249999996</v>
      </c>
    </row>
    <row r="52" spans="1:8" x14ac:dyDescent="0.25">
      <c r="A52" s="313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2.4533354416666668</v>
      </c>
    </row>
    <row r="53" spans="1:8" x14ac:dyDescent="0.25">
      <c r="A53" s="313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98.133417666666674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451.4137212666667</v>
      </c>
    </row>
    <row r="55" spans="1:8" ht="81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296" t="s">
        <v>54</v>
      </c>
      <c r="B57" s="659" t="s">
        <v>55</v>
      </c>
      <c r="C57" s="660"/>
      <c r="D57" s="660"/>
      <c r="E57" s="660"/>
      <c r="F57" s="660"/>
      <c r="G57" s="661"/>
      <c r="H57" s="306" t="s">
        <v>34</v>
      </c>
    </row>
    <row r="58" spans="1:8" x14ac:dyDescent="0.25">
      <c r="A58" s="304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(IDENTIFICAÇÃO!B21*22*2)-(H28*6%)</f>
        <v>123.107</v>
      </c>
    </row>
    <row r="59" spans="1:8" x14ac:dyDescent="0.25">
      <c r="A59" s="304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IDENTIFICAÇÃO!D69</f>
        <v>290.24269999999996</v>
      </c>
    </row>
    <row r="60" spans="1:8" x14ac:dyDescent="0.25">
      <c r="A60" s="304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IDENTIFICAÇÃO!D85</f>
        <v>7</v>
      </c>
    </row>
    <row r="61" spans="1:8" x14ac:dyDescent="0.25">
      <c r="A61" s="304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IDENTIFICAÇÃO!D101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422.8897</v>
      </c>
    </row>
    <row r="63" spans="1:8" ht="79.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17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125.11772083333332</v>
      </c>
    </row>
    <row r="66" spans="1:8" x14ac:dyDescent="0.25">
      <c r="A66" s="317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451.4137212666667</v>
      </c>
    </row>
    <row r="67" spans="1:8" x14ac:dyDescent="0.25">
      <c r="A67" s="317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422.8897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999.4211421</v>
      </c>
    </row>
    <row r="69" spans="1:8" x14ac:dyDescent="0.25">
      <c r="A69" s="305"/>
      <c r="B69" s="309"/>
      <c r="C69" s="309"/>
      <c r="D69" s="309"/>
      <c r="E69" s="309"/>
      <c r="F69" s="309"/>
      <c r="G69" s="309"/>
      <c r="H69" s="309"/>
    </row>
    <row r="70" spans="1:8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ht="15" customHeight="1" x14ac:dyDescent="0.25">
      <c r="A71" s="310">
        <v>3</v>
      </c>
      <c r="B71" s="33" t="s">
        <v>58</v>
      </c>
      <c r="C71" s="34"/>
      <c r="D71" s="34"/>
      <c r="E71" s="34"/>
      <c r="F71" s="34"/>
      <c r="G71" s="19" t="s">
        <v>47</v>
      </c>
      <c r="H71" s="317" t="s">
        <v>34</v>
      </c>
    </row>
    <row r="72" spans="1:8" ht="20.25" customHeight="1" x14ac:dyDescent="0.25">
      <c r="A72" s="313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5.0946687499999994</v>
      </c>
    </row>
    <row r="73" spans="1:8" ht="18" customHeight="1" x14ac:dyDescent="0.25">
      <c r="A73" s="313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0.40757349999999998</v>
      </c>
    </row>
    <row r="74" spans="1:8" ht="45.75" customHeight="1" x14ac:dyDescent="0.25">
      <c r="A74" s="313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21.370069999999998</v>
      </c>
    </row>
    <row r="75" spans="1:8" ht="36" customHeight="1" x14ac:dyDescent="0.25">
      <c r="A75" s="313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7.8641857600000007</v>
      </c>
    </row>
    <row r="76" spans="1:8" ht="54.75" customHeight="1" x14ac:dyDescent="0.25">
      <c r="A76" s="313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44.061999999999998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78.798498010000003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7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11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41.25" customHeight="1" x14ac:dyDescent="0.25">
      <c r="A83" s="313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160.3026095649825</v>
      </c>
    </row>
    <row r="84" spans="1:8" ht="38.25" customHeight="1" x14ac:dyDescent="0.25">
      <c r="A84" s="313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1">G84*(SUM($H$34,$H$42,$H$54,$H$60,$H$61,$H$77))</f>
        <v>28.792645023792996</v>
      </c>
    </row>
    <row r="85" spans="1:8" ht="36" customHeight="1" x14ac:dyDescent="0.25">
      <c r="A85" s="313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0.35328398802200001</v>
      </c>
    </row>
    <row r="86" spans="1:8" ht="52.5" customHeight="1" x14ac:dyDescent="0.25">
      <c r="A86" s="313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 t="shared" si="1"/>
        <v>5.8291858023629999</v>
      </c>
    </row>
    <row r="87" spans="1:8" ht="45" customHeight="1" x14ac:dyDescent="0.25">
      <c r="A87" s="313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 t="shared" si="1"/>
        <v>0.97153096706050002</v>
      </c>
    </row>
    <row r="88" spans="1:8" x14ac:dyDescent="0.25">
      <c r="A88" s="313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196.24925534622102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11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13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11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13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196.24925534622102</v>
      </c>
    </row>
    <row r="99" spans="1:8" x14ac:dyDescent="0.25">
      <c r="A99" s="313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196.24925534622102</v>
      </c>
    </row>
    <row r="101" spans="1:8" x14ac:dyDescent="0.25">
      <c r="A101" s="307"/>
      <c r="B101" s="308"/>
      <c r="C101" s="308"/>
      <c r="D101" s="308"/>
      <c r="E101" s="308"/>
      <c r="F101" s="308"/>
      <c r="G101" s="308"/>
      <c r="H101" s="308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10" t="s">
        <v>34</v>
      </c>
    </row>
    <row r="104" spans="1:8" x14ac:dyDescent="0.25">
      <c r="A104" s="313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IDENTIFICAÇÃO!B228</f>
        <v>60.42499999999999</v>
      </c>
    </row>
    <row r="105" spans="1:8" x14ac:dyDescent="0.25">
      <c r="A105" s="313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IDENTIFICAÇÃO!C228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62.419999999999987</v>
      </c>
    </row>
    <row r="107" spans="1:8" ht="21" customHeight="1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10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73.153166863686636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170.53710103152176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51.609482443496908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237.71640398216755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IDENTIFICAÇÃO!B259</f>
        <v>0.05</v>
      </c>
      <c r="H118" s="50">
        <f>SUM($H$34,$H$68,$H$77,$H$100,$H$106,$H$110,$H$111)/(1-$G$119)*G118</f>
        <v>156.39237104089972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0.14250000000000002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0.24040000000000003</v>
      </c>
      <c r="H120" s="293">
        <f>SUM(H110,H111,H115,H114,H118)</f>
        <v>689.40852536177249</v>
      </c>
    </row>
    <row r="121" spans="1:8" ht="54.75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12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1101.55</v>
      </c>
    </row>
    <row r="124" spans="1:8" x14ac:dyDescent="0.25">
      <c r="A124" s="312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999.4211421</v>
      </c>
    </row>
    <row r="125" spans="1:8" x14ac:dyDescent="0.25">
      <c r="A125" s="312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78.798498010000003</v>
      </c>
    </row>
    <row r="126" spans="1:8" x14ac:dyDescent="0.25">
      <c r="A126" s="312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196.24925534622102</v>
      </c>
    </row>
    <row r="127" spans="1:8" x14ac:dyDescent="0.25">
      <c r="A127" s="312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62.419999999999987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2438.4388954562214</v>
      </c>
    </row>
    <row r="129" spans="1:8" x14ac:dyDescent="0.25">
      <c r="A129" s="312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689.40852536177249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3127.8474208179941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2.5" customHeight="1" x14ac:dyDescent="0.25">
      <c r="A134" s="754" t="str">
        <f>A14</f>
        <v>RECEPCIONISTA SEM CERTIFICADO</v>
      </c>
      <c r="B134" s="755"/>
      <c r="C134" s="756"/>
      <c r="D134" s="49">
        <f>H130</f>
        <v>3127.8474208179941</v>
      </c>
      <c r="E134" s="60">
        <v>1</v>
      </c>
      <c r="F134" s="61">
        <f>E134*D134</f>
        <v>3127.8474208179941</v>
      </c>
      <c r="G134" s="347">
        <f>G14</f>
        <v>13</v>
      </c>
      <c r="H134" s="61">
        <f>G134*F134</f>
        <v>40662.016470633927</v>
      </c>
    </row>
  </sheetData>
  <mergeCells count="140">
    <mergeCell ref="B129:G129"/>
    <mergeCell ref="A130:G130"/>
    <mergeCell ref="A132:H132"/>
    <mergeCell ref="A133:C133"/>
    <mergeCell ref="A134:C134"/>
    <mergeCell ref="A120:F120"/>
    <mergeCell ref="A121:H121"/>
    <mergeCell ref="A122:H122"/>
    <mergeCell ref="B123:G123"/>
    <mergeCell ref="B124:G124"/>
    <mergeCell ref="B125:G125"/>
    <mergeCell ref="B126:G126"/>
    <mergeCell ref="B127:G127"/>
    <mergeCell ref="A128:G128"/>
    <mergeCell ref="B111:F111"/>
    <mergeCell ref="B112:G112"/>
    <mergeCell ref="B113:G113"/>
    <mergeCell ref="B114:F114"/>
    <mergeCell ref="B115:F115"/>
    <mergeCell ref="B116:G116"/>
    <mergeCell ref="B117:G117"/>
    <mergeCell ref="B118:F118"/>
    <mergeCell ref="A119:F119"/>
    <mergeCell ref="A102:H102"/>
    <mergeCell ref="B103:G103"/>
    <mergeCell ref="B104:G104"/>
    <mergeCell ref="B105:G105"/>
    <mergeCell ref="A106:G106"/>
    <mergeCell ref="A107:H107"/>
    <mergeCell ref="A108:H108"/>
    <mergeCell ref="B109:F109"/>
    <mergeCell ref="B110:F110"/>
    <mergeCell ref="A89:F89"/>
    <mergeCell ref="A94:G94"/>
    <mergeCell ref="A95:H95"/>
    <mergeCell ref="A96:H96"/>
    <mergeCell ref="B97:G97"/>
    <mergeCell ref="B98:G98"/>
    <mergeCell ref="A100:G100"/>
    <mergeCell ref="A90:H90"/>
    <mergeCell ref="A91:H91"/>
    <mergeCell ref="B93:F93"/>
    <mergeCell ref="B92:F92"/>
    <mergeCell ref="B99:G99"/>
    <mergeCell ref="A79:H79"/>
    <mergeCell ref="A80:H80"/>
    <mergeCell ref="A81:H81"/>
    <mergeCell ref="B83:F83"/>
    <mergeCell ref="B84:F84"/>
    <mergeCell ref="B85:F85"/>
    <mergeCell ref="B86:F86"/>
    <mergeCell ref="B87:F87"/>
    <mergeCell ref="B88:F88"/>
    <mergeCell ref="B67:G67"/>
    <mergeCell ref="A68:G68"/>
    <mergeCell ref="A70:H70"/>
    <mergeCell ref="B72:F72"/>
    <mergeCell ref="B73:F73"/>
    <mergeCell ref="B74:F74"/>
    <mergeCell ref="B75:F75"/>
    <mergeCell ref="A77:F77"/>
    <mergeCell ref="D78:H78"/>
    <mergeCell ref="B76:F76"/>
    <mergeCell ref="B65:G65"/>
    <mergeCell ref="B66:G66"/>
    <mergeCell ref="A64:H64"/>
    <mergeCell ref="B39:F39"/>
    <mergeCell ref="B28:G28"/>
    <mergeCell ref="B29:G29"/>
    <mergeCell ref="B30:G30"/>
    <mergeCell ref="B31:G31"/>
    <mergeCell ref="B32:G32"/>
    <mergeCell ref="A63:H63"/>
    <mergeCell ref="B57:G57"/>
    <mergeCell ref="B58:G58"/>
    <mergeCell ref="B59:G59"/>
    <mergeCell ref="B60:G60"/>
    <mergeCell ref="B61:G61"/>
    <mergeCell ref="A1:H1"/>
    <mergeCell ref="A3:B3"/>
    <mergeCell ref="A4:B4"/>
    <mergeCell ref="A5:B5"/>
    <mergeCell ref="E8:H8"/>
    <mergeCell ref="B9:D9"/>
    <mergeCell ref="E9:H9"/>
    <mergeCell ref="C3:H3"/>
    <mergeCell ref="C4:H4"/>
    <mergeCell ref="A6:H6"/>
    <mergeCell ref="A7:H7"/>
    <mergeCell ref="B8:D8"/>
    <mergeCell ref="A2:B2"/>
    <mergeCell ref="C2:H2"/>
    <mergeCell ref="G21:H21"/>
    <mergeCell ref="G22:H22"/>
    <mergeCell ref="A17:H17"/>
    <mergeCell ref="B27:G27"/>
    <mergeCell ref="A37:H37"/>
    <mergeCell ref="A35:H35"/>
    <mergeCell ref="A36:H36"/>
    <mergeCell ref="B82:F82"/>
    <mergeCell ref="B52:F52"/>
    <mergeCell ref="B53:F53"/>
    <mergeCell ref="A54:F54"/>
    <mergeCell ref="A55:H55"/>
    <mergeCell ref="A62:F62"/>
    <mergeCell ref="B41:F41"/>
    <mergeCell ref="A42:F42"/>
    <mergeCell ref="B45:F45"/>
    <mergeCell ref="A44:H44"/>
    <mergeCell ref="B40:F40"/>
    <mergeCell ref="B23:F23"/>
    <mergeCell ref="G23:H23"/>
    <mergeCell ref="A24:H24"/>
    <mergeCell ref="B33:G33"/>
    <mergeCell ref="A34:G34"/>
    <mergeCell ref="A56:H56"/>
    <mergeCell ref="B10:D10"/>
    <mergeCell ref="E10:H10"/>
    <mergeCell ref="B11:D11"/>
    <mergeCell ref="E11:H11"/>
    <mergeCell ref="A18:H18"/>
    <mergeCell ref="B21:F21"/>
    <mergeCell ref="B50:F50"/>
    <mergeCell ref="B51:F51"/>
    <mergeCell ref="G19:H19"/>
    <mergeCell ref="A38:H38"/>
    <mergeCell ref="A43:H43"/>
    <mergeCell ref="B19:F19"/>
    <mergeCell ref="B20:F20"/>
    <mergeCell ref="G20:H20"/>
    <mergeCell ref="B46:F46"/>
    <mergeCell ref="B47:F47"/>
    <mergeCell ref="B49:F49"/>
    <mergeCell ref="A16:H16"/>
    <mergeCell ref="A12:H12"/>
    <mergeCell ref="A13:E13"/>
    <mergeCell ref="G13:H13"/>
    <mergeCell ref="A14:E14"/>
    <mergeCell ref="G14:H14"/>
    <mergeCell ref="A15:H1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G1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3614A-998F-4D05-9719-A7D51AF5345F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00"/>
      <c r="D5" s="300"/>
      <c r="E5" s="300"/>
      <c r="F5" s="300"/>
      <c r="G5" s="300"/>
      <c r="H5" s="301"/>
    </row>
    <row r="6" spans="1:8" x14ac:dyDescent="0.25">
      <c r="A6" s="828" t="s">
        <v>345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94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97</v>
      </c>
      <c r="B14" s="812"/>
      <c r="C14" s="812"/>
      <c r="D14" s="812"/>
      <c r="E14" s="805"/>
      <c r="F14" s="317" t="s">
        <v>21</v>
      </c>
      <c r="G14" s="813">
        <f>IDENTIFICAÇÃO!C343</f>
        <v>2</v>
      </c>
      <c r="H14" s="805"/>
    </row>
    <row r="15" spans="1:8" ht="95.2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14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14">
        <v>2</v>
      </c>
      <c r="B20" s="747" t="s">
        <v>26</v>
      </c>
      <c r="C20" s="739"/>
      <c r="D20" s="739"/>
      <c r="E20" s="739"/>
      <c r="F20" s="740"/>
      <c r="G20" s="804" t="s">
        <v>27</v>
      </c>
      <c r="H20" s="805"/>
    </row>
    <row r="21" spans="1:8" x14ac:dyDescent="0.25">
      <c r="A21" s="314">
        <v>3</v>
      </c>
      <c r="B21" s="747" t="s">
        <v>28</v>
      </c>
      <c r="C21" s="739"/>
      <c r="D21" s="739"/>
      <c r="E21" s="739"/>
      <c r="F21" s="740"/>
      <c r="G21" s="791">
        <f>IDENTIFICAÇÃO!B6</f>
        <v>1101.55</v>
      </c>
      <c r="H21" s="792"/>
    </row>
    <row r="22" spans="1:8" x14ac:dyDescent="0.25">
      <c r="A22" s="314">
        <v>4</v>
      </c>
      <c r="B22" s="297" t="s">
        <v>29</v>
      </c>
      <c r="C22" s="298"/>
      <c r="D22" s="298"/>
      <c r="E22" s="298"/>
      <c r="F22" s="299"/>
      <c r="G22" s="791" t="s">
        <v>30</v>
      </c>
      <c r="H22" s="792"/>
    </row>
    <row r="23" spans="1:8" x14ac:dyDescent="0.25">
      <c r="A23" s="314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38.2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294"/>
      <c r="H25" s="295"/>
    </row>
    <row r="26" spans="1:8" x14ac:dyDescent="0.25">
      <c r="A26" s="315"/>
      <c r="B26" s="300"/>
      <c r="C26" s="300"/>
      <c r="D26" s="300"/>
      <c r="E26" s="300"/>
      <c r="F26" s="316"/>
      <c r="G26" s="302"/>
      <c r="H26" s="303"/>
    </row>
    <row r="27" spans="1:8" x14ac:dyDescent="0.25">
      <c r="A27" s="311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1101.55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1101.55</v>
      </c>
    </row>
    <row r="35" spans="1:8" ht="21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10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10" t="s">
        <v>34</v>
      </c>
    </row>
    <row r="40" spans="1:8" ht="36.75" customHeight="1" x14ac:dyDescent="0.25">
      <c r="A40" s="313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91.79583333333332</v>
      </c>
    </row>
    <row r="41" spans="1:8" ht="36.75" customHeight="1" x14ac:dyDescent="0.25">
      <c r="A41" s="313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33.321887499999995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125.11772083333332</v>
      </c>
    </row>
    <row r="43" spans="1:8" ht="162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10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10" t="s">
        <v>34</v>
      </c>
    </row>
    <row r="46" spans="1:8" x14ac:dyDescent="0.25">
      <c r="A46" s="313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245.33354416666668</v>
      </c>
    </row>
    <row r="47" spans="1:8" x14ac:dyDescent="0.25">
      <c r="A47" s="313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30.666693020833335</v>
      </c>
    </row>
    <row r="48" spans="1:8" ht="30" x14ac:dyDescent="0.25">
      <c r="A48" s="313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 t="shared" si="0"/>
        <v>36.800031624999995</v>
      </c>
    </row>
    <row r="49" spans="1:8" x14ac:dyDescent="0.25">
      <c r="A49" s="313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18.400015812499998</v>
      </c>
    </row>
    <row r="50" spans="1:8" x14ac:dyDescent="0.25">
      <c r="A50" s="313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12.266677208333334</v>
      </c>
    </row>
    <row r="51" spans="1:8" x14ac:dyDescent="0.25">
      <c r="A51" s="317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7.3600063249999996</v>
      </c>
    </row>
    <row r="52" spans="1:8" x14ac:dyDescent="0.25">
      <c r="A52" s="313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2.4533354416666668</v>
      </c>
    </row>
    <row r="53" spans="1:8" x14ac:dyDescent="0.25">
      <c r="A53" s="313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98.133417666666674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451.4137212666667</v>
      </c>
    </row>
    <row r="55" spans="1:8" ht="84.7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296" t="s">
        <v>54</v>
      </c>
      <c r="B57" s="659" t="s">
        <v>55</v>
      </c>
      <c r="C57" s="660"/>
      <c r="D57" s="660"/>
      <c r="E57" s="660"/>
      <c r="F57" s="660"/>
      <c r="G57" s="661"/>
      <c r="H57" s="306" t="s">
        <v>34</v>
      </c>
    </row>
    <row r="58" spans="1:8" x14ac:dyDescent="0.25">
      <c r="A58" s="304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(IDENTIFICAÇÃO!B22*22*2)-(H28*6%)</f>
        <v>109.90700000000001</v>
      </c>
    </row>
    <row r="59" spans="1:8" x14ac:dyDescent="0.25">
      <c r="A59" s="304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IDENTIFICAÇÃO!D69</f>
        <v>290.24269999999996</v>
      </c>
    </row>
    <row r="60" spans="1:8" x14ac:dyDescent="0.25">
      <c r="A60" s="304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IDENTIFICAÇÃO!D85</f>
        <v>7</v>
      </c>
    </row>
    <row r="61" spans="1:8" x14ac:dyDescent="0.25">
      <c r="A61" s="304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IDENTIFICAÇÃO!D101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409.68969999999996</v>
      </c>
    </row>
    <row r="63" spans="1:8" ht="70.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17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125.11772083333332</v>
      </c>
    </row>
    <row r="66" spans="1:8" ht="15" customHeight="1" x14ac:dyDescent="0.25">
      <c r="A66" s="317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451.4137212666667</v>
      </c>
    </row>
    <row r="67" spans="1:8" x14ac:dyDescent="0.25">
      <c r="A67" s="317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409.68969999999996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986.22114209999995</v>
      </c>
    </row>
    <row r="69" spans="1:8" x14ac:dyDescent="0.25">
      <c r="A69" s="305"/>
      <c r="B69" s="309"/>
      <c r="C69" s="309"/>
      <c r="D69" s="309"/>
      <c r="E69" s="309"/>
      <c r="F69" s="309"/>
      <c r="G69" s="309"/>
      <c r="H69" s="309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10">
        <v>3</v>
      </c>
      <c r="B71" s="33" t="s">
        <v>58</v>
      </c>
      <c r="C71" s="34"/>
      <c r="D71" s="34"/>
      <c r="E71" s="34"/>
      <c r="F71" s="34"/>
      <c r="G71" s="19" t="s">
        <v>47</v>
      </c>
      <c r="H71" s="317" t="s">
        <v>34</v>
      </c>
    </row>
    <row r="72" spans="1:8" ht="19.5" customHeight="1" x14ac:dyDescent="0.25">
      <c r="A72" s="313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5.0946687499999994</v>
      </c>
    </row>
    <row r="73" spans="1:8" ht="18" customHeight="1" x14ac:dyDescent="0.25">
      <c r="A73" s="313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0.40757349999999998</v>
      </c>
    </row>
    <row r="74" spans="1:8" ht="33.75" customHeight="1" x14ac:dyDescent="0.25">
      <c r="A74" s="313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21.370069999999998</v>
      </c>
    </row>
    <row r="75" spans="1:8" ht="33" customHeight="1" x14ac:dyDescent="0.25">
      <c r="A75" s="313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7.8641857600000007</v>
      </c>
    </row>
    <row r="76" spans="1:8" ht="50.25" customHeight="1" x14ac:dyDescent="0.25">
      <c r="A76" s="313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44.061999999999998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78.798498010000003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7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11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9" customHeight="1" x14ac:dyDescent="0.25">
      <c r="A83" s="313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160.3026095649825</v>
      </c>
    </row>
    <row r="84" spans="1:8" ht="36" customHeight="1" x14ac:dyDescent="0.25">
      <c r="A84" s="313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1">G84*(SUM($H$34,$H$42,$H$54,$H$60,$H$61,$H$77))</f>
        <v>28.792645023792996</v>
      </c>
    </row>
    <row r="85" spans="1:8" ht="37.5" customHeight="1" x14ac:dyDescent="0.25">
      <c r="A85" s="313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0.35328398802200001</v>
      </c>
    </row>
    <row r="86" spans="1:8" ht="54" customHeight="1" x14ac:dyDescent="0.25">
      <c r="A86" s="313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 t="shared" si="1"/>
        <v>5.8291858023629999</v>
      </c>
    </row>
    <row r="87" spans="1:8" ht="40.5" customHeight="1" x14ac:dyDescent="0.25">
      <c r="A87" s="313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 t="shared" si="1"/>
        <v>0.97153096706050002</v>
      </c>
    </row>
    <row r="88" spans="1:8" ht="15" customHeight="1" x14ac:dyDescent="0.25">
      <c r="A88" s="313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196.24925534622102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11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13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11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13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196.24925534622102</v>
      </c>
    </row>
    <row r="99" spans="1:8" x14ac:dyDescent="0.25">
      <c r="A99" s="313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196.24925534622102</v>
      </c>
    </row>
    <row r="101" spans="1:8" x14ac:dyDescent="0.25">
      <c r="A101" s="307"/>
      <c r="B101" s="308"/>
      <c r="C101" s="308"/>
      <c r="D101" s="308"/>
      <c r="E101" s="308"/>
      <c r="F101" s="308"/>
      <c r="G101" s="308"/>
      <c r="H101" s="308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10" t="s">
        <v>34</v>
      </c>
    </row>
    <row r="104" spans="1:8" x14ac:dyDescent="0.25">
      <c r="A104" s="313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IDENTIFICAÇÃO!B228</f>
        <v>60.42499999999999</v>
      </c>
    </row>
    <row r="105" spans="1:8" x14ac:dyDescent="0.25">
      <c r="A105" s="313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IDENTIFICAÇÃO!C228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62.419999999999987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10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72.757166863686635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169.61393263152172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50.160187939257646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231.04086565961097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IDENTIFICAÇÃO!B260</f>
        <v>0.03</v>
      </c>
      <c r="H118" s="50">
        <f>SUM($H$34,$H$68,$H$77,$H$100,$H$106,$H$110,$H$111)/(1-$G$119)*G118</f>
        <v>91.200341707741174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0.1225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0.22040000000000001</v>
      </c>
      <c r="H120" s="293">
        <f>SUM(H110,H111,H115,H114,H118)</f>
        <v>614.77249480181808</v>
      </c>
    </row>
    <row r="121" spans="1:8" ht="56.25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12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1101.55</v>
      </c>
    </row>
    <row r="124" spans="1:8" x14ac:dyDescent="0.25">
      <c r="A124" s="312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986.22114209999995</v>
      </c>
    </row>
    <row r="125" spans="1:8" x14ac:dyDescent="0.25">
      <c r="A125" s="312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78.798498010000003</v>
      </c>
    </row>
    <row r="126" spans="1:8" x14ac:dyDescent="0.25">
      <c r="A126" s="312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196.24925534622102</v>
      </c>
    </row>
    <row r="127" spans="1:8" x14ac:dyDescent="0.25">
      <c r="A127" s="312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62.419999999999987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2425.2388954562211</v>
      </c>
    </row>
    <row r="129" spans="1:8" x14ac:dyDescent="0.25">
      <c r="A129" s="312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614.77249480181808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3040.0113902580392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59.25" customHeight="1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4" customHeight="1" x14ac:dyDescent="0.25">
      <c r="A134" s="754" t="str">
        <f>A14</f>
        <v>RECEPCIONISTA SEM CERTIFICADO</v>
      </c>
      <c r="B134" s="755"/>
      <c r="C134" s="756"/>
      <c r="D134" s="49">
        <f>H130</f>
        <v>3040.0113902580392</v>
      </c>
      <c r="E134" s="60">
        <v>1</v>
      </c>
      <c r="F134" s="61">
        <f>E134*D134</f>
        <v>3040.0113902580392</v>
      </c>
      <c r="G134" s="347">
        <f>G14</f>
        <v>2</v>
      </c>
      <c r="H134" s="61">
        <f>G134*F134</f>
        <v>6080.0227805160785</v>
      </c>
    </row>
  </sheetData>
  <mergeCells count="140">
    <mergeCell ref="B126:G126"/>
    <mergeCell ref="B127:G127"/>
    <mergeCell ref="A128:G128"/>
    <mergeCell ref="B129:G129"/>
    <mergeCell ref="A130:G130"/>
    <mergeCell ref="A132:H132"/>
    <mergeCell ref="A133:C133"/>
    <mergeCell ref="A134:C134"/>
    <mergeCell ref="B117:G117"/>
    <mergeCell ref="B118:F118"/>
    <mergeCell ref="A119:F119"/>
    <mergeCell ref="A120:F120"/>
    <mergeCell ref="A121:H121"/>
    <mergeCell ref="A122:H122"/>
    <mergeCell ref="B123:G123"/>
    <mergeCell ref="B124:G124"/>
    <mergeCell ref="B125:G125"/>
    <mergeCell ref="B114:F114"/>
    <mergeCell ref="B115:F115"/>
    <mergeCell ref="B116:G116"/>
    <mergeCell ref="B92:F92"/>
    <mergeCell ref="B93:F93"/>
    <mergeCell ref="B98:G98"/>
    <mergeCell ref="B99:G99"/>
    <mergeCell ref="A94:G94"/>
    <mergeCell ref="A95:H95"/>
    <mergeCell ref="A96:H96"/>
    <mergeCell ref="B97:G97"/>
    <mergeCell ref="A100:G100"/>
    <mergeCell ref="A102:H102"/>
    <mergeCell ref="B103:G103"/>
    <mergeCell ref="B104:G104"/>
    <mergeCell ref="B111:F111"/>
    <mergeCell ref="B105:G105"/>
    <mergeCell ref="A106:G106"/>
    <mergeCell ref="A107:H107"/>
    <mergeCell ref="A108:H108"/>
    <mergeCell ref="B109:F109"/>
    <mergeCell ref="B110:F110"/>
    <mergeCell ref="B112:G112"/>
    <mergeCell ref="B113:G113"/>
    <mergeCell ref="A91:H91"/>
    <mergeCell ref="B75:F75"/>
    <mergeCell ref="B76:F76"/>
    <mergeCell ref="B73:F73"/>
    <mergeCell ref="B74:F74"/>
    <mergeCell ref="A77:F77"/>
    <mergeCell ref="D78:H78"/>
    <mergeCell ref="A79:H79"/>
    <mergeCell ref="A80:H80"/>
    <mergeCell ref="A81:H81"/>
    <mergeCell ref="A90:H90"/>
    <mergeCell ref="B82:F82"/>
    <mergeCell ref="B83:F83"/>
    <mergeCell ref="B84:F84"/>
    <mergeCell ref="B85:F85"/>
    <mergeCell ref="B86:F86"/>
    <mergeCell ref="B87:F87"/>
    <mergeCell ref="B88:F88"/>
    <mergeCell ref="A89:F89"/>
    <mergeCell ref="A63:H63"/>
    <mergeCell ref="A64:H64"/>
    <mergeCell ref="B65:G65"/>
    <mergeCell ref="B66:G66"/>
    <mergeCell ref="B67:G67"/>
    <mergeCell ref="A68:G68"/>
    <mergeCell ref="A70:H70"/>
    <mergeCell ref="B72:F72"/>
    <mergeCell ref="A55:H55"/>
    <mergeCell ref="B57:G57"/>
    <mergeCell ref="B58:G58"/>
    <mergeCell ref="B59:G59"/>
    <mergeCell ref="B60:G60"/>
    <mergeCell ref="A54:F54"/>
    <mergeCell ref="A56:H56"/>
    <mergeCell ref="B61:G61"/>
    <mergeCell ref="A62:F62"/>
    <mergeCell ref="B45:F45"/>
    <mergeCell ref="B46:F46"/>
    <mergeCell ref="B47:F47"/>
    <mergeCell ref="B49:F49"/>
    <mergeCell ref="B50:F50"/>
    <mergeCell ref="B51:F51"/>
    <mergeCell ref="B52:F52"/>
    <mergeCell ref="B53:F53"/>
    <mergeCell ref="A44:H44"/>
    <mergeCell ref="B27:G27"/>
    <mergeCell ref="B28:G28"/>
    <mergeCell ref="B29:G29"/>
    <mergeCell ref="B30:G30"/>
    <mergeCell ref="B31:G31"/>
    <mergeCell ref="B32:G32"/>
    <mergeCell ref="B33:G33"/>
    <mergeCell ref="A34:G34"/>
    <mergeCell ref="A35:H35"/>
    <mergeCell ref="A36:H36"/>
    <mergeCell ref="B39:F39"/>
    <mergeCell ref="B40:F40"/>
    <mergeCell ref="A43:H43"/>
    <mergeCell ref="A37:H37"/>
    <mergeCell ref="A38:H38"/>
    <mergeCell ref="B41:F41"/>
    <mergeCell ref="A42:F42"/>
    <mergeCell ref="A24:H24"/>
    <mergeCell ref="A13:E13"/>
    <mergeCell ref="G13:H13"/>
    <mergeCell ref="A15:H15"/>
    <mergeCell ref="A16:H16"/>
    <mergeCell ref="A12:H12"/>
    <mergeCell ref="A14:E14"/>
    <mergeCell ref="G14:H14"/>
    <mergeCell ref="A17:H17"/>
    <mergeCell ref="B19:F19"/>
    <mergeCell ref="G19:H19"/>
    <mergeCell ref="G20:H20"/>
    <mergeCell ref="B21:F21"/>
    <mergeCell ref="G21:H21"/>
    <mergeCell ref="A18:H18"/>
    <mergeCell ref="B20:F20"/>
    <mergeCell ref="G22:H22"/>
    <mergeCell ref="B23:F23"/>
    <mergeCell ref="G23:H23"/>
    <mergeCell ref="B8:D8"/>
    <mergeCell ref="E8:H8"/>
    <mergeCell ref="B9:D9"/>
    <mergeCell ref="E9:H9"/>
    <mergeCell ref="B10:D10"/>
    <mergeCell ref="E10:H10"/>
    <mergeCell ref="A7:H7"/>
    <mergeCell ref="B11:D11"/>
    <mergeCell ref="E11:H11"/>
    <mergeCell ref="A1:H1"/>
    <mergeCell ref="A2:B2"/>
    <mergeCell ref="C2:H2"/>
    <mergeCell ref="A3:B3"/>
    <mergeCell ref="C3:H3"/>
    <mergeCell ref="A4:B4"/>
    <mergeCell ref="C4:H4"/>
    <mergeCell ref="A6:H6"/>
    <mergeCell ref="A5:B5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C33B1-45AE-41BA-ADC6-8C7D052AE2D1}">
  <dimension ref="A1:H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00"/>
      <c r="D5" s="300"/>
      <c r="E5" s="300"/>
      <c r="F5" s="300"/>
      <c r="G5" s="300"/>
      <c r="H5" s="301"/>
    </row>
    <row r="6" spans="1:8" x14ac:dyDescent="0.25">
      <c r="A6" s="828" t="s">
        <v>346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96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97</v>
      </c>
      <c r="B14" s="812"/>
      <c r="C14" s="812"/>
      <c r="D14" s="812"/>
      <c r="E14" s="805"/>
      <c r="F14" s="317" t="s">
        <v>21</v>
      </c>
      <c r="G14" s="813">
        <f>IDENTIFICAÇÃO!C344</f>
        <v>2</v>
      </c>
      <c r="H14" s="805"/>
    </row>
    <row r="15" spans="1:8" ht="84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14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14">
        <v>2</v>
      </c>
      <c r="B20" s="747" t="s">
        <v>26</v>
      </c>
      <c r="C20" s="739"/>
      <c r="D20" s="739"/>
      <c r="E20" s="739"/>
      <c r="F20" s="740"/>
      <c r="G20" s="804" t="s">
        <v>27</v>
      </c>
      <c r="H20" s="805"/>
    </row>
    <row r="21" spans="1:8" x14ac:dyDescent="0.25">
      <c r="A21" s="314">
        <v>3</v>
      </c>
      <c r="B21" s="747" t="s">
        <v>28</v>
      </c>
      <c r="C21" s="739"/>
      <c r="D21" s="739"/>
      <c r="E21" s="739"/>
      <c r="F21" s="740"/>
      <c r="G21" s="791">
        <f>IDENTIFICAÇÃO!B6</f>
        <v>1101.55</v>
      </c>
      <c r="H21" s="792"/>
    </row>
    <row r="22" spans="1:8" x14ac:dyDescent="0.25">
      <c r="A22" s="314">
        <v>4</v>
      </c>
      <c r="B22" s="297" t="s">
        <v>29</v>
      </c>
      <c r="C22" s="298"/>
      <c r="D22" s="298"/>
      <c r="E22" s="298"/>
      <c r="F22" s="299"/>
      <c r="G22" s="791" t="s">
        <v>30</v>
      </c>
      <c r="H22" s="792"/>
    </row>
    <row r="23" spans="1:8" x14ac:dyDescent="0.25">
      <c r="A23" s="314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39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294"/>
      <c r="H25" s="295"/>
    </row>
    <row r="26" spans="1:8" x14ac:dyDescent="0.25">
      <c r="A26" s="315"/>
      <c r="B26" s="300"/>
      <c r="C26" s="300"/>
      <c r="D26" s="300"/>
      <c r="E26" s="300"/>
      <c r="F26" s="316"/>
      <c r="G26" s="302"/>
      <c r="H26" s="303"/>
    </row>
    <row r="27" spans="1:8" x14ac:dyDescent="0.25">
      <c r="A27" s="311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1101.55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1101.55</v>
      </c>
    </row>
    <row r="35" spans="1:8" ht="21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10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10" t="s">
        <v>34</v>
      </c>
    </row>
    <row r="40" spans="1:8" ht="39.75" customHeight="1" x14ac:dyDescent="0.25">
      <c r="A40" s="313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91.79583333333332</v>
      </c>
    </row>
    <row r="41" spans="1:8" ht="36" customHeight="1" x14ac:dyDescent="0.25">
      <c r="A41" s="313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33.321887499999995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125.11772083333332</v>
      </c>
    </row>
    <row r="43" spans="1:8" ht="159.7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10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10" t="s">
        <v>34</v>
      </c>
    </row>
    <row r="46" spans="1:8" x14ac:dyDescent="0.25">
      <c r="A46" s="313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245.33354416666668</v>
      </c>
    </row>
    <row r="47" spans="1:8" x14ac:dyDescent="0.25">
      <c r="A47" s="313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30.666693020833335</v>
      </c>
    </row>
    <row r="48" spans="1:8" ht="30" x14ac:dyDescent="0.25">
      <c r="A48" s="313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 t="shared" si="0"/>
        <v>36.800031624999995</v>
      </c>
    </row>
    <row r="49" spans="1:8" x14ac:dyDescent="0.25">
      <c r="A49" s="313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18.400015812499998</v>
      </c>
    </row>
    <row r="50" spans="1:8" x14ac:dyDescent="0.25">
      <c r="A50" s="313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12.266677208333334</v>
      </c>
    </row>
    <row r="51" spans="1:8" x14ac:dyDescent="0.25">
      <c r="A51" s="317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7.3600063249999996</v>
      </c>
    </row>
    <row r="52" spans="1:8" x14ac:dyDescent="0.25">
      <c r="A52" s="313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2.4533354416666668</v>
      </c>
    </row>
    <row r="53" spans="1:8" x14ac:dyDescent="0.25">
      <c r="A53" s="313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98.133417666666674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451.4137212666667</v>
      </c>
    </row>
    <row r="55" spans="1:8" ht="1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296" t="s">
        <v>54</v>
      </c>
      <c r="B57" s="659" t="s">
        <v>55</v>
      </c>
      <c r="C57" s="660"/>
      <c r="D57" s="660"/>
      <c r="E57" s="660"/>
      <c r="F57" s="660"/>
      <c r="G57" s="661"/>
      <c r="H57" s="306" t="s">
        <v>34</v>
      </c>
    </row>
    <row r="58" spans="1:8" x14ac:dyDescent="0.25">
      <c r="A58" s="304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(IDENTIFICAÇÃO!B23*22*2)-(H28*6%)</f>
        <v>109.90700000000001</v>
      </c>
    </row>
    <row r="59" spans="1:8" x14ac:dyDescent="0.25">
      <c r="A59" s="304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IDENTIFICAÇÃO!D69</f>
        <v>290.24269999999996</v>
      </c>
    </row>
    <row r="60" spans="1:8" x14ac:dyDescent="0.25">
      <c r="A60" s="304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IDENTIFICAÇÃO!D85</f>
        <v>7</v>
      </c>
    </row>
    <row r="61" spans="1:8" x14ac:dyDescent="0.25">
      <c r="A61" s="304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IDENTIFICAÇÃO!D101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409.68969999999996</v>
      </c>
    </row>
    <row r="63" spans="1:8" ht="1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17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125.11772083333332</v>
      </c>
    </row>
    <row r="66" spans="1:8" ht="15" customHeight="1" x14ac:dyDescent="0.25">
      <c r="A66" s="317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451.4137212666667</v>
      </c>
    </row>
    <row r="67" spans="1:8" x14ac:dyDescent="0.25">
      <c r="A67" s="317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409.68969999999996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986.22114209999995</v>
      </c>
    </row>
    <row r="69" spans="1:8" x14ac:dyDescent="0.25">
      <c r="A69" s="305"/>
      <c r="B69" s="309"/>
      <c r="C69" s="309"/>
      <c r="D69" s="309"/>
      <c r="E69" s="309"/>
      <c r="F69" s="309"/>
      <c r="G69" s="309"/>
      <c r="H69" s="309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10">
        <v>3</v>
      </c>
      <c r="B71" s="33" t="s">
        <v>58</v>
      </c>
      <c r="C71" s="34"/>
      <c r="D71" s="34"/>
      <c r="E71" s="34"/>
      <c r="F71" s="34"/>
      <c r="G71" s="19" t="s">
        <v>47</v>
      </c>
      <c r="H71" s="317" t="s">
        <v>34</v>
      </c>
    </row>
    <row r="72" spans="1:8" ht="24" customHeight="1" x14ac:dyDescent="0.25">
      <c r="A72" s="313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5.0946687499999994</v>
      </c>
    </row>
    <row r="73" spans="1:8" ht="18.75" customHeight="1" x14ac:dyDescent="0.25">
      <c r="A73" s="313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0.40757349999999998</v>
      </c>
    </row>
    <row r="74" spans="1:8" ht="38.25" customHeight="1" x14ac:dyDescent="0.25">
      <c r="A74" s="313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21.370069999999998</v>
      </c>
    </row>
    <row r="75" spans="1:8" ht="33" customHeight="1" x14ac:dyDescent="0.25">
      <c r="A75" s="313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7.8641857600000007</v>
      </c>
    </row>
    <row r="76" spans="1:8" ht="54.75" customHeight="1" x14ac:dyDescent="0.25">
      <c r="A76" s="313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44.061999999999998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78.798498010000003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74.2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11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40.5" customHeight="1" x14ac:dyDescent="0.25">
      <c r="A83" s="313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160.3026095649825</v>
      </c>
    </row>
    <row r="84" spans="1:8" ht="49.5" customHeight="1" x14ac:dyDescent="0.25">
      <c r="A84" s="313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1">G84*(SUM($H$34,$H$42,$H$54,$H$60,$H$61,$H$77))</f>
        <v>28.792645023792996</v>
      </c>
    </row>
    <row r="85" spans="1:8" ht="44.25" customHeight="1" x14ac:dyDescent="0.25">
      <c r="A85" s="313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0.35328398802200001</v>
      </c>
    </row>
    <row r="86" spans="1:8" ht="54.75" customHeight="1" x14ac:dyDescent="0.25">
      <c r="A86" s="313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 t="shared" si="1"/>
        <v>5.8291858023629999</v>
      </c>
    </row>
    <row r="87" spans="1:8" ht="47.25" customHeight="1" x14ac:dyDescent="0.25">
      <c r="A87" s="313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 t="shared" si="1"/>
        <v>0.97153096706050002</v>
      </c>
    </row>
    <row r="88" spans="1:8" ht="15" customHeight="1" x14ac:dyDescent="0.25">
      <c r="A88" s="313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196.24925534622102</v>
      </c>
    </row>
    <row r="90" spans="1:8" ht="15" customHeight="1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11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13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ht="15" customHeight="1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11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13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196.24925534622102</v>
      </c>
    </row>
    <row r="99" spans="1:8" x14ac:dyDescent="0.25">
      <c r="A99" s="313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196.24925534622102</v>
      </c>
    </row>
    <row r="101" spans="1:8" x14ac:dyDescent="0.25">
      <c r="A101" s="307"/>
      <c r="B101" s="308"/>
      <c r="C101" s="308"/>
      <c r="D101" s="308"/>
      <c r="E101" s="308"/>
      <c r="F101" s="308"/>
      <c r="G101" s="308"/>
      <c r="H101" s="308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10" t="s">
        <v>34</v>
      </c>
    </row>
    <row r="104" spans="1:8" x14ac:dyDescent="0.25">
      <c r="A104" s="313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IDENTIFICAÇÃO!B228</f>
        <v>60.42499999999999</v>
      </c>
    </row>
    <row r="105" spans="1:8" x14ac:dyDescent="0.25">
      <c r="A105" s="313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IDENTIFICAÇÃO!C228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62.419999999999987</v>
      </c>
    </row>
    <row r="107" spans="1:8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10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72.757166863686635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169.61393263152172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50.160187939257646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231.04086565961097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IDENTIFICAÇÃO!B261</f>
        <v>0.03</v>
      </c>
      <c r="H118" s="50">
        <f>SUM($H$34,$H$68,$H$77,$H$100,$H$106,$H$110,$H$111)/(1-$G$119)*G118</f>
        <v>91.200341707741174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0.1225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0.22040000000000001</v>
      </c>
      <c r="H120" s="293">
        <f>SUM(H110,H111,H115,H114,H118)</f>
        <v>614.77249480181808</v>
      </c>
    </row>
    <row r="121" spans="1:8" ht="54.75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12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1101.55</v>
      </c>
    </row>
    <row r="124" spans="1:8" x14ac:dyDescent="0.25">
      <c r="A124" s="312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986.22114209999995</v>
      </c>
    </row>
    <row r="125" spans="1:8" x14ac:dyDescent="0.25">
      <c r="A125" s="312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78.798498010000003</v>
      </c>
    </row>
    <row r="126" spans="1:8" x14ac:dyDescent="0.25">
      <c r="A126" s="312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196.24925534622102</v>
      </c>
    </row>
    <row r="127" spans="1:8" x14ac:dyDescent="0.25">
      <c r="A127" s="312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62.419999999999987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2425.2388954562211</v>
      </c>
    </row>
    <row r="129" spans="1:8" x14ac:dyDescent="0.25">
      <c r="A129" s="312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614.77249480181808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3040.0113902580392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66.75" customHeight="1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3.25" customHeight="1" x14ac:dyDescent="0.25">
      <c r="A134" s="754" t="str">
        <f>A14</f>
        <v>RECEPCIONISTA SEM CERTIFICADO</v>
      </c>
      <c r="B134" s="755"/>
      <c r="C134" s="756"/>
      <c r="D134" s="49">
        <f>H130</f>
        <v>3040.0113902580392</v>
      </c>
      <c r="E134" s="60">
        <v>1</v>
      </c>
      <c r="F134" s="61">
        <f>E134*D134</f>
        <v>3040.0113902580392</v>
      </c>
      <c r="G134" s="350">
        <f>G14</f>
        <v>2</v>
      </c>
      <c r="H134" s="61">
        <f>G134*F134</f>
        <v>6080.0227805160785</v>
      </c>
    </row>
  </sheetData>
  <mergeCells count="140">
    <mergeCell ref="B126:G126"/>
    <mergeCell ref="B127:G127"/>
    <mergeCell ref="A128:G128"/>
    <mergeCell ref="B129:G129"/>
    <mergeCell ref="A130:G130"/>
    <mergeCell ref="A132:H132"/>
    <mergeCell ref="A133:C133"/>
    <mergeCell ref="A134:C134"/>
    <mergeCell ref="B117:G117"/>
    <mergeCell ref="B118:F118"/>
    <mergeCell ref="A119:F119"/>
    <mergeCell ref="A120:F120"/>
    <mergeCell ref="A121:H121"/>
    <mergeCell ref="A122:H122"/>
    <mergeCell ref="B123:G123"/>
    <mergeCell ref="B124:G124"/>
    <mergeCell ref="B125:G125"/>
    <mergeCell ref="B114:F114"/>
    <mergeCell ref="B115:F115"/>
    <mergeCell ref="B116:G116"/>
    <mergeCell ref="B92:F92"/>
    <mergeCell ref="B93:F93"/>
    <mergeCell ref="B98:G98"/>
    <mergeCell ref="B99:G99"/>
    <mergeCell ref="A94:G94"/>
    <mergeCell ref="A95:H95"/>
    <mergeCell ref="A96:H96"/>
    <mergeCell ref="B97:G97"/>
    <mergeCell ref="A100:G100"/>
    <mergeCell ref="A102:H102"/>
    <mergeCell ref="B103:G103"/>
    <mergeCell ref="B104:G104"/>
    <mergeCell ref="B111:F111"/>
    <mergeCell ref="B105:G105"/>
    <mergeCell ref="A106:G106"/>
    <mergeCell ref="A107:H107"/>
    <mergeCell ref="A108:H108"/>
    <mergeCell ref="B109:F109"/>
    <mergeCell ref="B110:F110"/>
    <mergeCell ref="B112:G112"/>
    <mergeCell ref="B113:G113"/>
    <mergeCell ref="A91:H91"/>
    <mergeCell ref="B75:F75"/>
    <mergeCell ref="B76:F76"/>
    <mergeCell ref="B73:F73"/>
    <mergeCell ref="B74:F74"/>
    <mergeCell ref="A77:F77"/>
    <mergeCell ref="D78:H78"/>
    <mergeCell ref="A79:H79"/>
    <mergeCell ref="A80:H80"/>
    <mergeCell ref="A81:H81"/>
    <mergeCell ref="A90:H90"/>
    <mergeCell ref="B82:F82"/>
    <mergeCell ref="B83:F83"/>
    <mergeCell ref="B84:F84"/>
    <mergeCell ref="B85:F85"/>
    <mergeCell ref="B86:F86"/>
    <mergeCell ref="B87:F87"/>
    <mergeCell ref="B88:F88"/>
    <mergeCell ref="A89:F89"/>
    <mergeCell ref="A63:H63"/>
    <mergeCell ref="A64:H64"/>
    <mergeCell ref="B65:G65"/>
    <mergeCell ref="B66:G66"/>
    <mergeCell ref="B67:G67"/>
    <mergeCell ref="A68:G68"/>
    <mergeCell ref="A70:H70"/>
    <mergeCell ref="B72:F72"/>
    <mergeCell ref="A55:H55"/>
    <mergeCell ref="B57:G57"/>
    <mergeCell ref="B58:G58"/>
    <mergeCell ref="B59:G59"/>
    <mergeCell ref="B60:G60"/>
    <mergeCell ref="A54:F54"/>
    <mergeCell ref="A56:H56"/>
    <mergeCell ref="B61:G61"/>
    <mergeCell ref="A62:F62"/>
    <mergeCell ref="B45:F45"/>
    <mergeCell ref="B46:F46"/>
    <mergeCell ref="B47:F47"/>
    <mergeCell ref="B49:F49"/>
    <mergeCell ref="B50:F50"/>
    <mergeCell ref="B51:F51"/>
    <mergeCell ref="B52:F52"/>
    <mergeCell ref="B53:F53"/>
    <mergeCell ref="A44:H44"/>
    <mergeCell ref="B27:G27"/>
    <mergeCell ref="B28:G28"/>
    <mergeCell ref="B29:G29"/>
    <mergeCell ref="B30:G30"/>
    <mergeCell ref="B31:G31"/>
    <mergeCell ref="B32:G32"/>
    <mergeCell ref="B33:G33"/>
    <mergeCell ref="A34:G34"/>
    <mergeCell ref="A35:H35"/>
    <mergeCell ref="A36:H36"/>
    <mergeCell ref="B39:F39"/>
    <mergeCell ref="B40:F40"/>
    <mergeCell ref="A43:H43"/>
    <mergeCell ref="A37:H37"/>
    <mergeCell ref="A38:H38"/>
    <mergeCell ref="B41:F41"/>
    <mergeCell ref="A42:F42"/>
    <mergeCell ref="A24:H24"/>
    <mergeCell ref="A13:E13"/>
    <mergeCell ref="G13:H13"/>
    <mergeCell ref="A15:H15"/>
    <mergeCell ref="A16:H16"/>
    <mergeCell ref="A12:H12"/>
    <mergeCell ref="A14:E14"/>
    <mergeCell ref="G14:H14"/>
    <mergeCell ref="A17:H17"/>
    <mergeCell ref="B19:F19"/>
    <mergeCell ref="G19:H19"/>
    <mergeCell ref="G20:H20"/>
    <mergeCell ref="B21:F21"/>
    <mergeCell ref="G21:H21"/>
    <mergeCell ref="A18:H18"/>
    <mergeCell ref="B20:F20"/>
    <mergeCell ref="G22:H22"/>
    <mergeCell ref="B23:F23"/>
    <mergeCell ref="G23:H23"/>
    <mergeCell ref="B8:D8"/>
    <mergeCell ref="E8:H8"/>
    <mergeCell ref="B9:D9"/>
    <mergeCell ref="E9:H9"/>
    <mergeCell ref="B10:D10"/>
    <mergeCell ref="E10:H10"/>
    <mergeCell ref="A7:H7"/>
    <mergeCell ref="B11:D11"/>
    <mergeCell ref="E11:H11"/>
    <mergeCell ref="A1:H1"/>
    <mergeCell ref="A2:B2"/>
    <mergeCell ref="C2:H2"/>
    <mergeCell ref="A3:B3"/>
    <mergeCell ref="C3:H3"/>
    <mergeCell ref="A4:B4"/>
    <mergeCell ref="C4:H4"/>
    <mergeCell ref="A6:H6"/>
    <mergeCell ref="A5:B5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20A62-F5FA-43BE-A150-F6743A7388A7}">
  <dimension ref="A1:I134"/>
  <sheetViews>
    <sheetView showGridLines="0" workbookViewId="0">
      <selection activeCell="G84" sqref="G84:G88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24"/>
      <c r="D5" s="324"/>
      <c r="E5" s="324"/>
      <c r="F5" s="324"/>
      <c r="G5" s="324"/>
      <c r="H5" s="325"/>
    </row>
    <row r="6" spans="1:8" x14ac:dyDescent="0.25">
      <c r="A6" s="828" t="s">
        <v>347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102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97</v>
      </c>
      <c r="B14" s="812"/>
      <c r="C14" s="812"/>
      <c r="D14" s="812"/>
      <c r="E14" s="805"/>
      <c r="F14" s="336" t="s">
        <v>21</v>
      </c>
      <c r="G14" s="813">
        <f>IDENTIFICAÇÃO!C345</f>
        <v>2</v>
      </c>
      <c r="H14" s="805"/>
    </row>
    <row r="15" spans="1:8" ht="89.2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37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37">
        <v>2</v>
      </c>
      <c r="B20" s="747" t="s">
        <v>26</v>
      </c>
      <c r="C20" s="739"/>
      <c r="D20" s="739"/>
      <c r="E20" s="739"/>
      <c r="F20" s="740"/>
      <c r="G20" s="804" t="s">
        <v>27</v>
      </c>
      <c r="H20" s="805"/>
    </row>
    <row r="21" spans="1:8" x14ac:dyDescent="0.25">
      <c r="A21" s="337">
        <v>3</v>
      </c>
      <c r="B21" s="747" t="s">
        <v>28</v>
      </c>
      <c r="C21" s="739"/>
      <c r="D21" s="739"/>
      <c r="E21" s="739"/>
      <c r="F21" s="740"/>
      <c r="G21" s="791">
        <f>IDENTIFICAÇÃO!B6</f>
        <v>1101.55</v>
      </c>
      <c r="H21" s="792"/>
    </row>
    <row r="22" spans="1:8" x14ac:dyDescent="0.25">
      <c r="A22" s="337">
        <v>4</v>
      </c>
      <c r="B22" s="326" t="s">
        <v>29</v>
      </c>
      <c r="C22" s="322"/>
      <c r="D22" s="322"/>
      <c r="E22" s="322"/>
      <c r="F22" s="323"/>
      <c r="G22" s="791" t="s">
        <v>30</v>
      </c>
      <c r="H22" s="792"/>
    </row>
    <row r="23" spans="1:8" x14ac:dyDescent="0.25">
      <c r="A23" s="337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44.2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18"/>
      <c r="H25" s="319"/>
    </row>
    <row r="26" spans="1:8" x14ac:dyDescent="0.25">
      <c r="A26" s="338"/>
      <c r="B26" s="324"/>
      <c r="C26" s="324"/>
      <c r="D26" s="324"/>
      <c r="E26" s="324"/>
      <c r="F26" s="339"/>
      <c r="G26" s="327"/>
      <c r="H26" s="328"/>
    </row>
    <row r="27" spans="1:8" x14ac:dyDescent="0.25">
      <c r="A27" s="330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1101.55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1101.55</v>
      </c>
    </row>
    <row r="35" spans="1:8" ht="22.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29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29" t="s">
        <v>34</v>
      </c>
    </row>
    <row r="40" spans="1:8" ht="38.25" customHeight="1" x14ac:dyDescent="0.25">
      <c r="A40" s="340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91.79583333333332</v>
      </c>
    </row>
    <row r="41" spans="1:8" ht="39" customHeight="1" x14ac:dyDescent="0.25">
      <c r="A41" s="340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33.321887499999995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125.11772083333332</v>
      </c>
    </row>
    <row r="43" spans="1:8" ht="144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29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29" t="s">
        <v>34</v>
      </c>
    </row>
    <row r="46" spans="1:8" x14ac:dyDescent="0.25">
      <c r="A46" s="340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245.33354416666668</v>
      </c>
    </row>
    <row r="47" spans="1:8" x14ac:dyDescent="0.25">
      <c r="A47" s="340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30.666693020833335</v>
      </c>
    </row>
    <row r="48" spans="1:8" ht="30" x14ac:dyDescent="0.25">
      <c r="A48" s="340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 t="shared" si="0"/>
        <v>36.800031624999995</v>
      </c>
    </row>
    <row r="49" spans="1:8" x14ac:dyDescent="0.25">
      <c r="A49" s="340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18.400015812499998</v>
      </c>
    </row>
    <row r="50" spans="1:8" x14ac:dyDescent="0.25">
      <c r="A50" s="340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12.266677208333334</v>
      </c>
    </row>
    <row r="51" spans="1:8" x14ac:dyDescent="0.25">
      <c r="A51" s="336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7.3600063249999996</v>
      </c>
    </row>
    <row r="52" spans="1:8" x14ac:dyDescent="0.25">
      <c r="A52" s="340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2.4533354416666668</v>
      </c>
    </row>
    <row r="53" spans="1:8" x14ac:dyDescent="0.25">
      <c r="A53" s="340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98.133417666666674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451.4137212666667</v>
      </c>
    </row>
    <row r="55" spans="1:8" ht="88.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20" t="s">
        <v>54</v>
      </c>
      <c r="B57" s="659" t="s">
        <v>55</v>
      </c>
      <c r="C57" s="660"/>
      <c r="D57" s="660"/>
      <c r="E57" s="660"/>
      <c r="F57" s="660"/>
      <c r="G57" s="661"/>
      <c r="H57" s="335" t="s">
        <v>34</v>
      </c>
    </row>
    <row r="58" spans="1:8" x14ac:dyDescent="0.25">
      <c r="A58" s="333" t="s">
        <v>7</v>
      </c>
      <c r="B58" s="744" t="s">
        <v>362</v>
      </c>
      <c r="C58" s="745"/>
      <c r="D58" s="745"/>
      <c r="E58" s="745"/>
      <c r="F58" s="745"/>
      <c r="G58" s="746"/>
      <c r="H58" s="345">
        <f>(IDENTIFICAÇÃO!B24*22*2)-(H28*6%)</f>
        <v>65.907000000000011</v>
      </c>
    </row>
    <row r="59" spans="1:8" x14ac:dyDescent="0.25">
      <c r="A59" s="33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IDENTIFICAÇÃO!D69</f>
        <v>290.24269999999996</v>
      </c>
    </row>
    <row r="60" spans="1:8" x14ac:dyDescent="0.25">
      <c r="A60" s="33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IDENTIFICAÇÃO!D85</f>
        <v>7</v>
      </c>
    </row>
    <row r="61" spans="1:8" x14ac:dyDescent="0.25">
      <c r="A61" s="33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IDENTIFICAÇÃO!D101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365.68969999999996</v>
      </c>
    </row>
    <row r="63" spans="1:8" ht="67.5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36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125.11772083333332</v>
      </c>
    </row>
    <row r="66" spans="1:8" ht="15" customHeight="1" x14ac:dyDescent="0.25">
      <c r="A66" s="336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451.4137212666667</v>
      </c>
    </row>
    <row r="67" spans="1:8" x14ac:dyDescent="0.25">
      <c r="A67" s="336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365.68969999999996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942.22114209999995</v>
      </c>
    </row>
    <row r="69" spans="1:8" x14ac:dyDescent="0.25">
      <c r="A69" s="334"/>
      <c r="B69" s="332"/>
      <c r="C69" s="332"/>
      <c r="D69" s="332"/>
      <c r="E69" s="332"/>
      <c r="F69" s="332"/>
      <c r="G69" s="332"/>
      <c r="H69" s="332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29">
        <v>3</v>
      </c>
      <c r="B71" s="33" t="s">
        <v>58</v>
      </c>
      <c r="C71" s="34"/>
      <c r="D71" s="34"/>
      <c r="E71" s="34"/>
      <c r="F71" s="34"/>
      <c r="G71" s="19" t="s">
        <v>47</v>
      </c>
      <c r="H71" s="336" t="s">
        <v>34</v>
      </c>
    </row>
    <row r="72" spans="1:8" ht="16.5" customHeight="1" x14ac:dyDescent="0.25">
      <c r="A72" s="340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5.0946687499999994</v>
      </c>
    </row>
    <row r="73" spans="1:8" ht="17.25" customHeight="1" x14ac:dyDescent="0.25">
      <c r="A73" s="340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0.40757349999999998</v>
      </c>
    </row>
    <row r="74" spans="1:8" ht="29.25" customHeight="1" x14ac:dyDescent="0.25">
      <c r="A74" s="340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21.370069999999998</v>
      </c>
    </row>
    <row r="75" spans="1:8" ht="33" customHeight="1" x14ac:dyDescent="0.25">
      <c r="A75" s="340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7.8641857600000007</v>
      </c>
    </row>
    <row r="76" spans="1:8" ht="54" customHeight="1" x14ac:dyDescent="0.25">
      <c r="A76" s="340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44.061999999999998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78.798498010000003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70.5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30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5.25" customHeight="1" x14ac:dyDescent="0.25">
      <c r="A83" s="340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160.3026095649825</v>
      </c>
    </row>
    <row r="84" spans="1:8" ht="45" customHeight="1" x14ac:dyDescent="0.25">
      <c r="A84" s="340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1">G84*(SUM($H$34,$H$42,$H$54,$H$60,$H$61,$H$77))</f>
        <v>28.792645023792996</v>
      </c>
    </row>
    <row r="85" spans="1:8" ht="41.25" customHeight="1" x14ac:dyDescent="0.25">
      <c r="A85" s="340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0.35328398802200001</v>
      </c>
    </row>
    <row r="86" spans="1:8" ht="51" customHeight="1" x14ac:dyDescent="0.25">
      <c r="A86" s="340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 t="shared" si="1"/>
        <v>5.8291858023629999</v>
      </c>
    </row>
    <row r="87" spans="1:8" ht="33" customHeight="1" x14ac:dyDescent="0.25">
      <c r="A87" s="340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 t="shared" si="1"/>
        <v>0.97153096706050002</v>
      </c>
    </row>
    <row r="88" spans="1:8" ht="15" customHeight="1" x14ac:dyDescent="0.25">
      <c r="A88" s="340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196.24925534622102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30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40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30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40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196.24925534622102</v>
      </c>
    </row>
    <row r="99" spans="1:8" x14ac:dyDescent="0.25">
      <c r="A99" s="340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196.24925534622102</v>
      </c>
    </row>
    <row r="101" spans="1:8" x14ac:dyDescent="0.25">
      <c r="A101" s="321"/>
      <c r="B101" s="331"/>
      <c r="C101" s="331"/>
      <c r="D101" s="331"/>
      <c r="E101" s="331"/>
      <c r="F101" s="331"/>
      <c r="G101" s="331"/>
      <c r="H101" s="331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29" t="s">
        <v>34</v>
      </c>
    </row>
    <row r="104" spans="1:8" x14ac:dyDescent="0.25">
      <c r="A104" s="340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IDENTIFICAÇÃO!B228</f>
        <v>60.42499999999999</v>
      </c>
    </row>
    <row r="105" spans="1:8" x14ac:dyDescent="0.25">
      <c r="A105" s="340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IDENTIFICAÇÃO!C228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62.419999999999987</v>
      </c>
    </row>
    <row r="107" spans="1:8" ht="21.75" customHeight="1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29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71.437166863686627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166.53670463152176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9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  <c r="I113" s="376"/>
    </row>
    <row r="114" spans="1:9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49.817879717231811</v>
      </c>
    </row>
    <row r="115" spans="1:9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229.46417324300711</v>
      </c>
    </row>
    <row r="116" spans="1:9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9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9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IDENTIFICAÇÃO!B262</f>
        <v>0.04</v>
      </c>
      <c r="H118" s="50">
        <f>SUM($H$34,$H$68,$H$77,$H$100,$H$106,$H$110,$H$111)/(1-$G$119)*G118</f>
        <v>120.77061749631955</v>
      </c>
    </row>
    <row r="119" spans="1:9" x14ac:dyDescent="0.25">
      <c r="A119" s="599"/>
      <c r="B119" s="600"/>
      <c r="C119" s="600"/>
      <c r="D119" s="600"/>
      <c r="E119" s="600"/>
      <c r="F119" s="601"/>
      <c r="G119" s="179">
        <f>SUM(G115,G114,G118)</f>
        <v>0.13250000000000001</v>
      </c>
      <c r="H119" s="50"/>
    </row>
    <row r="120" spans="1:9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0.23040000000000002</v>
      </c>
      <c r="H120" s="293">
        <f>SUM(H110,H111,H115,H114,H118)</f>
        <v>638.02654195176683</v>
      </c>
    </row>
    <row r="121" spans="1:9" ht="50.25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9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9" x14ac:dyDescent="0.25">
      <c r="A123" s="341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1101.55</v>
      </c>
    </row>
    <row r="124" spans="1:9" x14ac:dyDescent="0.25">
      <c r="A124" s="341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942.22114209999995</v>
      </c>
    </row>
    <row r="125" spans="1:9" x14ac:dyDescent="0.25">
      <c r="A125" s="341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78.798498010000003</v>
      </c>
    </row>
    <row r="126" spans="1:9" x14ac:dyDescent="0.25">
      <c r="A126" s="341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196.24925534622102</v>
      </c>
    </row>
    <row r="127" spans="1:9" x14ac:dyDescent="0.25">
      <c r="A127" s="341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62.419999999999987</v>
      </c>
    </row>
    <row r="128" spans="1:9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2381.2388954562211</v>
      </c>
    </row>
    <row r="129" spans="1:8" x14ac:dyDescent="0.25">
      <c r="A129" s="341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638.02654195176683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3019.265437407988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6.25" customHeight="1" x14ac:dyDescent="0.25">
      <c r="A134" s="754" t="str">
        <f>A14</f>
        <v>RECEPCIONISTA SEM CERTIFICADO</v>
      </c>
      <c r="B134" s="755"/>
      <c r="C134" s="756"/>
      <c r="D134" s="49">
        <f>H130</f>
        <v>3019.265437407988</v>
      </c>
      <c r="E134" s="60">
        <v>1</v>
      </c>
      <c r="F134" s="61">
        <f>E134*D134</f>
        <v>3019.265437407988</v>
      </c>
      <c r="G134" s="350">
        <f>G14</f>
        <v>2</v>
      </c>
      <c r="H134" s="61">
        <f>G134*F134</f>
        <v>6038.5308748159759</v>
      </c>
    </row>
  </sheetData>
  <mergeCells count="140">
    <mergeCell ref="B112:G112"/>
    <mergeCell ref="B113:G113"/>
    <mergeCell ref="B114:F114"/>
    <mergeCell ref="B115:F115"/>
    <mergeCell ref="B116:G116"/>
    <mergeCell ref="A100:G100"/>
    <mergeCell ref="A102:H102"/>
    <mergeCell ref="B103:G103"/>
    <mergeCell ref="B104:G104"/>
    <mergeCell ref="A106:G106"/>
    <mergeCell ref="A107:H107"/>
    <mergeCell ref="B111:F111"/>
    <mergeCell ref="B105:G105"/>
    <mergeCell ref="A108:H108"/>
    <mergeCell ref="B109:F109"/>
    <mergeCell ref="B110:F110"/>
    <mergeCell ref="A91:H91"/>
    <mergeCell ref="B92:F92"/>
    <mergeCell ref="B93:F93"/>
    <mergeCell ref="B98:G98"/>
    <mergeCell ref="B99:G99"/>
    <mergeCell ref="A94:G94"/>
    <mergeCell ref="A95:H95"/>
    <mergeCell ref="A96:H96"/>
    <mergeCell ref="B97:G97"/>
    <mergeCell ref="A77:F77"/>
    <mergeCell ref="D78:H78"/>
    <mergeCell ref="A79:H79"/>
    <mergeCell ref="A80:H80"/>
    <mergeCell ref="A81:H81"/>
    <mergeCell ref="A90:H90"/>
    <mergeCell ref="B82:F82"/>
    <mergeCell ref="B83:F83"/>
    <mergeCell ref="B84:F84"/>
    <mergeCell ref="B85:F85"/>
    <mergeCell ref="B86:F86"/>
    <mergeCell ref="B87:F87"/>
    <mergeCell ref="B88:F88"/>
    <mergeCell ref="A89:F89"/>
    <mergeCell ref="A64:H64"/>
    <mergeCell ref="B65:G65"/>
    <mergeCell ref="B66:G66"/>
    <mergeCell ref="B67:G67"/>
    <mergeCell ref="A68:G68"/>
    <mergeCell ref="A70:H70"/>
    <mergeCell ref="B72:F72"/>
    <mergeCell ref="B75:F75"/>
    <mergeCell ref="B76:F76"/>
    <mergeCell ref="B73:F73"/>
    <mergeCell ref="B74:F74"/>
    <mergeCell ref="B57:G57"/>
    <mergeCell ref="B58:G58"/>
    <mergeCell ref="B59:G59"/>
    <mergeCell ref="B60:G60"/>
    <mergeCell ref="A54:F54"/>
    <mergeCell ref="A56:H56"/>
    <mergeCell ref="B61:G61"/>
    <mergeCell ref="A62:F62"/>
    <mergeCell ref="A63:H63"/>
    <mergeCell ref="B45:F45"/>
    <mergeCell ref="B46:F46"/>
    <mergeCell ref="B47:F47"/>
    <mergeCell ref="B49:F49"/>
    <mergeCell ref="B50:F50"/>
    <mergeCell ref="B51:F51"/>
    <mergeCell ref="B52:F52"/>
    <mergeCell ref="B53:F53"/>
    <mergeCell ref="A55:H55"/>
    <mergeCell ref="A36:H36"/>
    <mergeCell ref="B39:F39"/>
    <mergeCell ref="B40:F40"/>
    <mergeCell ref="A43:H43"/>
    <mergeCell ref="A37:H37"/>
    <mergeCell ref="A38:H38"/>
    <mergeCell ref="B41:F41"/>
    <mergeCell ref="A42:F42"/>
    <mergeCell ref="A44:H44"/>
    <mergeCell ref="B27:G27"/>
    <mergeCell ref="B28:G28"/>
    <mergeCell ref="B29:G29"/>
    <mergeCell ref="B30:G30"/>
    <mergeCell ref="B31:G31"/>
    <mergeCell ref="B32:G32"/>
    <mergeCell ref="B33:G33"/>
    <mergeCell ref="A34:G34"/>
    <mergeCell ref="A35:H35"/>
    <mergeCell ref="G20:H20"/>
    <mergeCell ref="B21:F21"/>
    <mergeCell ref="G21:H21"/>
    <mergeCell ref="A18:H18"/>
    <mergeCell ref="B20:F20"/>
    <mergeCell ref="G22:H22"/>
    <mergeCell ref="B23:F23"/>
    <mergeCell ref="G23:H23"/>
    <mergeCell ref="A24:H24"/>
    <mergeCell ref="A13:E13"/>
    <mergeCell ref="G13:H13"/>
    <mergeCell ref="A15:H15"/>
    <mergeCell ref="A16:H16"/>
    <mergeCell ref="A12:H12"/>
    <mergeCell ref="A14:E14"/>
    <mergeCell ref="G14:H14"/>
    <mergeCell ref="A17:H17"/>
    <mergeCell ref="B19:F19"/>
    <mergeCell ref="G19:H19"/>
    <mergeCell ref="B8:D8"/>
    <mergeCell ref="E8:H8"/>
    <mergeCell ref="B9:D9"/>
    <mergeCell ref="E9:H9"/>
    <mergeCell ref="B10:D10"/>
    <mergeCell ref="E10:H10"/>
    <mergeCell ref="A7:H7"/>
    <mergeCell ref="B11:D11"/>
    <mergeCell ref="E11:H11"/>
    <mergeCell ref="A1:H1"/>
    <mergeCell ref="A2:B2"/>
    <mergeCell ref="C2:H2"/>
    <mergeCell ref="A3:B3"/>
    <mergeCell ref="C3:H3"/>
    <mergeCell ref="A4:B4"/>
    <mergeCell ref="C4:H4"/>
    <mergeCell ref="A6:H6"/>
    <mergeCell ref="A5:B5"/>
    <mergeCell ref="B126:G126"/>
    <mergeCell ref="B127:G127"/>
    <mergeCell ref="A128:G128"/>
    <mergeCell ref="B129:G129"/>
    <mergeCell ref="A130:G130"/>
    <mergeCell ref="A132:H132"/>
    <mergeCell ref="A133:C133"/>
    <mergeCell ref="A134:C134"/>
    <mergeCell ref="B117:G117"/>
    <mergeCell ref="B118:F118"/>
    <mergeCell ref="A119:F119"/>
    <mergeCell ref="A120:F120"/>
    <mergeCell ref="A121:H121"/>
    <mergeCell ref="A122:H122"/>
    <mergeCell ref="B123:G123"/>
    <mergeCell ref="B124:G124"/>
    <mergeCell ref="B125:G12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G13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C7028-C86B-4A89-B495-534DDBAB9CCC}">
  <dimension ref="A1:H134"/>
  <sheetViews>
    <sheetView showGridLines="0" workbookViewId="0">
      <selection activeCell="K89" sqref="K89"/>
    </sheetView>
  </sheetViews>
  <sheetFormatPr defaultRowHeight="15" x14ac:dyDescent="0.25"/>
  <cols>
    <col min="2" max="2" width="33.7109375" customWidth="1"/>
    <col min="3" max="3" width="16.140625" customWidth="1"/>
    <col min="4" max="5" width="14" customWidth="1"/>
    <col min="6" max="6" width="16.140625" customWidth="1"/>
    <col min="7" max="7" width="16.7109375" customWidth="1"/>
    <col min="8" max="8" width="19.5703125" customWidth="1"/>
  </cols>
  <sheetData>
    <row r="1" spans="1:8" x14ac:dyDescent="0.25">
      <c r="A1" s="806" t="s">
        <v>0</v>
      </c>
      <c r="B1" s="807"/>
      <c r="C1" s="807"/>
      <c r="D1" s="807"/>
      <c r="E1" s="807"/>
      <c r="F1" s="807"/>
      <c r="G1" s="807"/>
      <c r="H1" s="808"/>
    </row>
    <row r="2" spans="1:8" x14ac:dyDescent="0.25">
      <c r="A2" s="744" t="s">
        <v>1</v>
      </c>
      <c r="B2" s="746"/>
      <c r="C2" s="744"/>
      <c r="D2" s="745"/>
      <c r="E2" s="745"/>
      <c r="F2" s="745"/>
      <c r="G2" s="745"/>
      <c r="H2" s="746"/>
    </row>
    <row r="3" spans="1:8" x14ac:dyDescent="0.25">
      <c r="A3" s="744" t="s">
        <v>2</v>
      </c>
      <c r="B3" s="746"/>
      <c r="C3" s="809"/>
      <c r="D3" s="810"/>
      <c r="E3" s="810"/>
      <c r="F3" s="810"/>
      <c r="G3" s="810"/>
      <c r="H3" s="811"/>
    </row>
    <row r="4" spans="1:8" x14ac:dyDescent="0.25">
      <c r="A4" s="744" t="s">
        <v>3</v>
      </c>
      <c r="B4" s="746"/>
      <c r="C4" s="744" t="s">
        <v>4</v>
      </c>
      <c r="D4" s="745"/>
      <c r="E4" s="745"/>
      <c r="F4" s="745"/>
      <c r="G4" s="745"/>
      <c r="H4" s="746"/>
    </row>
    <row r="5" spans="1:8" x14ac:dyDescent="0.25">
      <c r="A5" s="734" t="s">
        <v>296</v>
      </c>
      <c r="B5" s="734"/>
      <c r="C5" s="324"/>
      <c r="D5" s="324"/>
      <c r="E5" s="324"/>
      <c r="F5" s="324"/>
      <c r="G5" s="324"/>
      <c r="H5" s="325"/>
    </row>
    <row r="6" spans="1:8" x14ac:dyDescent="0.25">
      <c r="A6" s="828" t="s">
        <v>348</v>
      </c>
      <c r="B6" s="829"/>
      <c r="C6" s="829"/>
      <c r="D6" s="829"/>
      <c r="E6" s="829"/>
      <c r="F6" s="829"/>
      <c r="G6" s="829"/>
      <c r="H6" s="830"/>
    </row>
    <row r="7" spans="1:8" x14ac:dyDescent="0.25">
      <c r="A7" s="757" t="s">
        <v>6</v>
      </c>
      <c r="B7" s="758"/>
      <c r="C7" s="758"/>
      <c r="D7" s="758"/>
      <c r="E7" s="758"/>
      <c r="F7" s="758"/>
      <c r="G7" s="758"/>
      <c r="H7" s="759"/>
    </row>
    <row r="8" spans="1:8" x14ac:dyDescent="0.25">
      <c r="A8" s="1" t="s">
        <v>7</v>
      </c>
      <c r="B8" s="744" t="s">
        <v>8</v>
      </c>
      <c r="C8" s="745"/>
      <c r="D8" s="746"/>
      <c r="E8" s="831"/>
      <c r="F8" s="832"/>
      <c r="G8" s="832"/>
      <c r="H8" s="833"/>
    </row>
    <row r="9" spans="1:8" ht="15" customHeight="1" x14ac:dyDescent="0.25">
      <c r="A9" s="342" t="s">
        <v>9</v>
      </c>
      <c r="B9" s="747" t="s">
        <v>10</v>
      </c>
      <c r="C9" s="739"/>
      <c r="D9" s="740"/>
      <c r="E9" s="804" t="s">
        <v>103</v>
      </c>
      <c r="F9" s="812"/>
      <c r="G9" s="812"/>
      <c r="H9" s="805"/>
    </row>
    <row r="10" spans="1:8" ht="15" customHeight="1" x14ac:dyDescent="0.25">
      <c r="A10" s="342" t="s">
        <v>12</v>
      </c>
      <c r="B10" s="747" t="s">
        <v>13</v>
      </c>
      <c r="C10" s="739"/>
      <c r="D10" s="740"/>
      <c r="E10" s="814" t="s">
        <v>344</v>
      </c>
      <c r="F10" s="815"/>
      <c r="G10" s="815"/>
      <c r="H10" s="816"/>
    </row>
    <row r="11" spans="1:8" x14ac:dyDescent="0.25">
      <c r="A11" s="343" t="s">
        <v>14</v>
      </c>
      <c r="B11" s="747" t="s">
        <v>15</v>
      </c>
      <c r="C11" s="739"/>
      <c r="D11" s="740"/>
      <c r="E11" s="817">
        <v>30</v>
      </c>
      <c r="F11" s="784"/>
      <c r="G11" s="784"/>
      <c r="H11" s="818"/>
    </row>
    <row r="12" spans="1:8" ht="15" customHeight="1" x14ac:dyDescent="0.25">
      <c r="A12" s="602" t="s">
        <v>16</v>
      </c>
      <c r="B12" s="603"/>
      <c r="C12" s="603"/>
      <c r="D12" s="603"/>
      <c r="E12" s="603"/>
      <c r="F12" s="603"/>
      <c r="G12" s="603"/>
      <c r="H12" s="604"/>
    </row>
    <row r="13" spans="1:8" ht="15" customHeight="1" x14ac:dyDescent="0.25">
      <c r="A13" s="819" t="s">
        <v>17</v>
      </c>
      <c r="B13" s="820"/>
      <c r="C13" s="820"/>
      <c r="D13" s="820"/>
      <c r="E13" s="821"/>
      <c r="F13" s="344" t="s">
        <v>18</v>
      </c>
      <c r="G13" s="822" t="s">
        <v>19</v>
      </c>
      <c r="H13" s="823"/>
    </row>
    <row r="14" spans="1:8" x14ac:dyDescent="0.25">
      <c r="A14" s="804" t="s">
        <v>97</v>
      </c>
      <c r="B14" s="812"/>
      <c r="C14" s="812"/>
      <c r="D14" s="812"/>
      <c r="E14" s="805"/>
      <c r="F14" s="336" t="s">
        <v>21</v>
      </c>
      <c r="G14" s="813">
        <f>IDENTIFICAÇÃO!C346</f>
        <v>1</v>
      </c>
      <c r="H14" s="805"/>
    </row>
    <row r="15" spans="1:8" ht="75.75" customHeight="1" x14ac:dyDescent="0.25">
      <c r="A15" s="738" t="s">
        <v>276</v>
      </c>
      <c r="B15" s="739"/>
      <c r="C15" s="739"/>
      <c r="D15" s="739"/>
      <c r="E15" s="739"/>
      <c r="F15" s="739"/>
      <c r="G15" s="739"/>
      <c r="H15" s="740"/>
    </row>
    <row r="16" spans="1:8" x14ac:dyDescent="0.25">
      <c r="A16" s="817"/>
      <c r="B16" s="784"/>
      <c r="C16" s="784"/>
      <c r="D16" s="784"/>
      <c r="E16" s="784"/>
      <c r="F16" s="784"/>
      <c r="G16" s="784"/>
      <c r="H16" s="818"/>
    </row>
    <row r="17" spans="1:8" x14ac:dyDescent="0.25">
      <c r="A17" s="659" t="s">
        <v>22</v>
      </c>
      <c r="B17" s="660"/>
      <c r="C17" s="660"/>
      <c r="D17" s="660"/>
      <c r="E17" s="660"/>
      <c r="F17" s="660"/>
      <c r="G17" s="660"/>
      <c r="H17" s="661"/>
    </row>
    <row r="18" spans="1:8" x14ac:dyDescent="0.25">
      <c r="A18" s="659" t="s">
        <v>23</v>
      </c>
      <c r="B18" s="660"/>
      <c r="C18" s="660"/>
      <c r="D18" s="660"/>
      <c r="E18" s="660"/>
      <c r="F18" s="660"/>
      <c r="G18" s="660"/>
      <c r="H18" s="661"/>
    </row>
    <row r="19" spans="1:8" x14ac:dyDescent="0.25">
      <c r="A19" s="337">
        <v>1</v>
      </c>
      <c r="B19" s="747" t="s">
        <v>24</v>
      </c>
      <c r="C19" s="739"/>
      <c r="D19" s="739"/>
      <c r="E19" s="739"/>
      <c r="F19" s="740"/>
      <c r="G19" s="817" t="s">
        <v>25</v>
      </c>
      <c r="H19" s="818"/>
    </row>
    <row r="20" spans="1:8" x14ac:dyDescent="0.25">
      <c r="A20" s="337">
        <v>2</v>
      </c>
      <c r="B20" s="747" t="s">
        <v>26</v>
      </c>
      <c r="C20" s="739"/>
      <c r="D20" s="739"/>
      <c r="E20" s="739"/>
      <c r="F20" s="740"/>
      <c r="G20" s="804" t="s">
        <v>27</v>
      </c>
      <c r="H20" s="805"/>
    </row>
    <row r="21" spans="1:8" x14ac:dyDescent="0.25">
      <c r="A21" s="337">
        <v>3</v>
      </c>
      <c r="B21" s="747" t="s">
        <v>28</v>
      </c>
      <c r="C21" s="739"/>
      <c r="D21" s="739"/>
      <c r="E21" s="739"/>
      <c r="F21" s="740"/>
      <c r="G21" s="791">
        <f>IDENTIFICAÇÃO!B6</f>
        <v>1101.55</v>
      </c>
      <c r="H21" s="792"/>
    </row>
    <row r="22" spans="1:8" x14ac:dyDescent="0.25">
      <c r="A22" s="337">
        <v>4</v>
      </c>
      <c r="B22" s="326" t="s">
        <v>29</v>
      </c>
      <c r="C22" s="322"/>
      <c r="D22" s="322"/>
      <c r="E22" s="322"/>
      <c r="F22" s="323"/>
      <c r="G22" s="791" t="s">
        <v>30</v>
      </c>
      <c r="H22" s="792"/>
    </row>
    <row r="23" spans="1:8" x14ac:dyDescent="0.25">
      <c r="A23" s="337">
        <v>5</v>
      </c>
      <c r="B23" s="747" t="s">
        <v>31</v>
      </c>
      <c r="C23" s="739"/>
      <c r="D23" s="739"/>
      <c r="E23" s="739"/>
      <c r="F23" s="740"/>
      <c r="G23" s="793" t="s">
        <v>101</v>
      </c>
      <c r="H23" s="794"/>
    </row>
    <row r="24" spans="1:8" ht="36.75" customHeight="1" x14ac:dyDescent="0.25">
      <c r="A24" s="738" t="s">
        <v>277</v>
      </c>
      <c r="B24" s="739"/>
      <c r="C24" s="739"/>
      <c r="D24" s="739"/>
      <c r="E24" s="739"/>
      <c r="F24" s="739"/>
      <c r="G24" s="739"/>
      <c r="H24" s="740"/>
    </row>
    <row r="25" spans="1:8" x14ac:dyDescent="0.25">
      <c r="A25" s="4" t="s">
        <v>32</v>
      </c>
      <c r="B25" s="5"/>
      <c r="C25" s="5"/>
      <c r="D25" s="5"/>
      <c r="E25" s="5"/>
      <c r="F25" s="6"/>
      <c r="G25" s="318"/>
      <c r="H25" s="319"/>
    </row>
    <row r="26" spans="1:8" x14ac:dyDescent="0.25">
      <c r="A26" s="338"/>
      <c r="B26" s="324"/>
      <c r="C26" s="324"/>
      <c r="D26" s="324"/>
      <c r="E26" s="324"/>
      <c r="F26" s="339"/>
      <c r="G26" s="327"/>
      <c r="H26" s="328"/>
    </row>
    <row r="27" spans="1:8" x14ac:dyDescent="0.25">
      <c r="A27" s="330">
        <v>1</v>
      </c>
      <c r="B27" s="699" t="s">
        <v>33</v>
      </c>
      <c r="C27" s="700"/>
      <c r="D27" s="700"/>
      <c r="E27" s="700"/>
      <c r="F27" s="700"/>
      <c r="G27" s="701"/>
      <c r="H27" s="14" t="s">
        <v>34</v>
      </c>
    </row>
    <row r="28" spans="1:8" x14ac:dyDescent="0.25">
      <c r="A28" s="15" t="s">
        <v>7</v>
      </c>
      <c r="B28" s="798" t="s">
        <v>35</v>
      </c>
      <c r="C28" s="799"/>
      <c r="D28" s="799"/>
      <c r="E28" s="799"/>
      <c r="F28" s="799"/>
      <c r="G28" s="800"/>
      <c r="H28" s="349">
        <f>G21</f>
        <v>1101.55</v>
      </c>
    </row>
    <row r="29" spans="1:8" x14ac:dyDescent="0.25">
      <c r="A29" s="15" t="s">
        <v>9</v>
      </c>
      <c r="B29" s="798" t="s">
        <v>343</v>
      </c>
      <c r="C29" s="799"/>
      <c r="D29" s="799"/>
      <c r="E29" s="799"/>
      <c r="F29" s="799"/>
      <c r="G29" s="800"/>
      <c r="H29" s="409"/>
    </row>
    <row r="30" spans="1:8" x14ac:dyDescent="0.25">
      <c r="A30" s="15" t="s">
        <v>12</v>
      </c>
      <c r="B30" s="798" t="s">
        <v>36</v>
      </c>
      <c r="C30" s="799"/>
      <c r="D30" s="799"/>
      <c r="E30" s="799"/>
      <c r="F30" s="799"/>
      <c r="G30" s="800"/>
      <c r="H30" s="16"/>
    </row>
    <row r="31" spans="1:8" x14ac:dyDescent="0.25">
      <c r="A31" s="15" t="s">
        <v>14</v>
      </c>
      <c r="B31" s="798" t="s">
        <v>37</v>
      </c>
      <c r="C31" s="799"/>
      <c r="D31" s="799"/>
      <c r="E31" s="799"/>
      <c r="F31" s="799"/>
      <c r="G31" s="800"/>
      <c r="H31" s="16"/>
    </row>
    <row r="32" spans="1:8" x14ac:dyDescent="0.25">
      <c r="A32" s="15" t="s">
        <v>38</v>
      </c>
      <c r="B32" s="798" t="s">
        <v>39</v>
      </c>
      <c r="C32" s="799"/>
      <c r="D32" s="799"/>
      <c r="E32" s="799"/>
      <c r="F32" s="799"/>
      <c r="G32" s="800"/>
      <c r="H32" s="16"/>
    </row>
    <row r="33" spans="1:8" x14ac:dyDescent="0.25">
      <c r="A33" s="15" t="s">
        <v>40</v>
      </c>
      <c r="B33" s="798" t="s">
        <v>41</v>
      </c>
      <c r="C33" s="799"/>
      <c r="D33" s="799"/>
      <c r="E33" s="799"/>
      <c r="F33" s="799"/>
      <c r="G33" s="800"/>
      <c r="H33" s="16"/>
    </row>
    <row r="34" spans="1:8" x14ac:dyDescent="0.25">
      <c r="A34" s="801" t="s">
        <v>42</v>
      </c>
      <c r="B34" s="802"/>
      <c r="C34" s="802"/>
      <c r="D34" s="802"/>
      <c r="E34" s="802"/>
      <c r="F34" s="802"/>
      <c r="G34" s="803"/>
      <c r="H34" s="17">
        <f>SUM(H28:H33)</f>
        <v>1101.55</v>
      </c>
    </row>
    <row r="35" spans="1:8" ht="14.25" customHeight="1" x14ac:dyDescent="0.25">
      <c r="A35" s="798" t="s">
        <v>278</v>
      </c>
      <c r="B35" s="799"/>
      <c r="C35" s="799"/>
      <c r="D35" s="799"/>
      <c r="E35" s="799"/>
      <c r="F35" s="799"/>
      <c r="G35" s="799"/>
      <c r="H35" s="800"/>
    </row>
    <row r="36" spans="1:8" x14ac:dyDescent="0.25">
      <c r="A36" s="699" t="s">
        <v>43</v>
      </c>
      <c r="B36" s="700"/>
      <c r="C36" s="700"/>
      <c r="D36" s="700"/>
      <c r="E36" s="700"/>
      <c r="F36" s="700"/>
      <c r="G36" s="700"/>
      <c r="H36" s="701"/>
    </row>
    <row r="37" spans="1:8" x14ac:dyDescent="0.25">
      <c r="A37" s="757"/>
      <c r="B37" s="758"/>
      <c r="C37" s="758"/>
      <c r="D37" s="758"/>
      <c r="E37" s="758"/>
      <c r="F37" s="758"/>
      <c r="G37" s="758"/>
      <c r="H37" s="758"/>
    </row>
    <row r="38" spans="1:8" x14ac:dyDescent="0.25">
      <c r="A38" s="699" t="s">
        <v>44</v>
      </c>
      <c r="B38" s="700"/>
      <c r="C38" s="700"/>
      <c r="D38" s="700"/>
      <c r="E38" s="700"/>
      <c r="F38" s="700"/>
      <c r="G38" s="700"/>
      <c r="H38" s="701"/>
    </row>
    <row r="39" spans="1:8" x14ac:dyDescent="0.25">
      <c r="A39" s="329" t="s">
        <v>45</v>
      </c>
      <c r="B39" s="659" t="s">
        <v>46</v>
      </c>
      <c r="C39" s="660"/>
      <c r="D39" s="660"/>
      <c r="E39" s="660"/>
      <c r="F39" s="661"/>
      <c r="G39" s="19" t="s">
        <v>47</v>
      </c>
      <c r="H39" s="329" t="s">
        <v>34</v>
      </c>
    </row>
    <row r="40" spans="1:8" ht="39.75" customHeight="1" x14ac:dyDescent="0.25">
      <c r="A40" s="340" t="s">
        <v>7</v>
      </c>
      <c r="B40" s="741" t="s">
        <v>333</v>
      </c>
      <c r="C40" s="742"/>
      <c r="D40" s="742"/>
      <c r="E40" s="742"/>
      <c r="F40" s="743"/>
      <c r="G40" s="20">
        <v>8.3333333333333329E-2</v>
      </c>
      <c r="H40" s="21">
        <f>H34*G40</f>
        <v>91.79583333333332</v>
      </c>
    </row>
    <row r="41" spans="1:8" ht="40.5" customHeight="1" x14ac:dyDescent="0.25">
      <c r="A41" s="340" t="s">
        <v>9</v>
      </c>
      <c r="B41" s="741" t="s">
        <v>334</v>
      </c>
      <c r="C41" s="742"/>
      <c r="D41" s="742"/>
      <c r="E41" s="742"/>
      <c r="F41" s="743"/>
      <c r="G41" s="200">
        <v>3.0249999999999999E-2</v>
      </c>
      <c r="H41" s="21">
        <f>H34*G41</f>
        <v>33.321887499999995</v>
      </c>
    </row>
    <row r="42" spans="1:8" x14ac:dyDescent="0.25">
      <c r="A42" s="795" t="s">
        <v>42</v>
      </c>
      <c r="B42" s="796"/>
      <c r="C42" s="796"/>
      <c r="D42" s="796"/>
      <c r="E42" s="796"/>
      <c r="F42" s="797"/>
      <c r="G42" s="22">
        <f>SUM(G40:G41)</f>
        <v>0.11358333333333333</v>
      </c>
      <c r="H42" s="23">
        <f>SUM(H40:H41)</f>
        <v>125.11772083333332</v>
      </c>
    </row>
    <row r="43" spans="1:8" ht="156.75" customHeight="1" x14ac:dyDescent="0.25">
      <c r="A43" s="826" t="s">
        <v>279</v>
      </c>
      <c r="B43" s="799"/>
      <c r="C43" s="799"/>
      <c r="D43" s="799"/>
      <c r="E43" s="799"/>
      <c r="F43" s="799"/>
      <c r="G43" s="799"/>
      <c r="H43" s="800"/>
    </row>
    <row r="44" spans="1:8" x14ac:dyDescent="0.25">
      <c r="A44" s="790" t="s">
        <v>48</v>
      </c>
      <c r="B44" s="790"/>
      <c r="C44" s="790"/>
      <c r="D44" s="790"/>
      <c r="E44" s="790"/>
      <c r="F44" s="790"/>
      <c r="G44" s="790"/>
      <c r="H44" s="790"/>
    </row>
    <row r="45" spans="1:8" x14ac:dyDescent="0.25">
      <c r="A45" s="329" t="s">
        <v>49</v>
      </c>
      <c r="B45" s="659" t="s">
        <v>50</v>
      </c>
      <c r="C45" s="660"/>
      <c r="D45" s="660"/>
      <c r="E45" s="660"/>
      <c r="F45" s="661"/>
      <c r="G45" s="19" t="s">
        <v>47</v>
      </c>
      <c r="H45" s="329" t="s">
        <v>34</v>
      </c>
    </row>
    <row r="46" spans="1:8" x14ac:dyDescent="0.25">
      <c r="A46" s="340" t="s">
        <v>7</v>
      </c>
      <c r="B46" s="744" t="s">
        <v>269</v>
      </c>
      <c r="C46" s="745"/>
      <c r="D46" s="745"/>
      <c r="E46" s="745"/>
      <c r="F46" s="746"/>
      <c r="G46" s="24">
        <v>0.2</v>
      </c>
      <c r="H46" s="21">
        <f>(H$34+H$42)*G46</f>
        <v>245.33354416666668</v>
      </c>
    </row>
    <row r="47" spans="1:8" x14ac:dyDescent="0.25">
      <c r="A47" s="340" t="s">
        <v>9</v>
      </c>
      <c r="B47" s="744" t="s">
        <v>270</v>
      </c>
      <c r="C47" s="745"/>
      <c r="D47" s="745"/>
      <c r="E47" s="745"/>
      <c r="F47" s="746"/>
      <c r="G47" s="24">
        <v>2.5000000000000001E-2</v>
      </c>
      <c r="H47" s="21">
        <f t="shared" ref="H47:H53" si="0">(H$34+H$42)*G47</f>
        <v>30.666693020833335</v>
      </c>
    </row>
    <row r="48" spans="1:8" ht="30" x14ac:dyDescent="0.25">
      <c r="A48" s="340" t="s">
        <v>12</v>
      </c>
      <c r="B48" s="288" t="s">
        <v>338</v>
      </c>
      <c r="C48" s="287" t="s">
        <v>318</v>
      </c>
      <c r="D48" s="287"/>
      <c r="E48" s="287" t="s">
        <v>319</v>
      </c>
      <c r="F48" s="287"/>
      <c r="G48" s="62">
        <v>0.03</v>
      </c>
      <c r="H48" s="21">
        <f t="shared" si="0"/>
        <v>36.800031624999995</v>
      </c>
    </row>
    <row r="49" spans="1:8" x14ac:dyDescent="0.25">
      <c r="A49" s="340" t="s">
        <v>14</v>
      </c>
      <c r="B49" s="744" t="s">
        <v>271</v>
      </c>
      <c r="C49" s="745"/>
      <c r="D49" s="745"/>
      <c r="E49" s="745"/>
      <c r="F49" s="746"/>
      <c r="G49" s="24">
        <v>1.4999999999999999E-2</v>
      </c>
      <c r="H49" s="21">
        <f t="shared" si="0"/>
        <v>18.400015812499998</v>
      </c>
    </row>
    <row r="50" spans="1:8" x14ac:dyDescent="0.25">
      <c r="A50" s="340" t="s">
        <v>38</v>
      </c>
      <c r="B50" s="744" t="s">
        <v>272</v>
      </c>
      <c r="C50" s="745"/>
      <c r="D50" s="745"/>
      <c r="E50" s="745"/>
      <c r="F50" s="746"/>
      <c r="G50" s="24">
        <v>0.01</v>
      </c>
      <c r="H50" s="21">
        <f t="shared" si="0"/>
        <v>12.266677208333334</v>
      </c>
    </row>
    <row r="51" spans="1:8" x14ac:dyDescent="0.25">
      <c r="A51" s="336" t="s">
        <v>40</v>
      </c>
      <c r="B51" s="747" t="s">
        <v>273</v>
      </c>
      <c r="C51" s="739"/>
      <c r="D51" s="739"/>
      <c r="E51" s="739"/>
      <c r="F51" s="740"/>
      <c r="G51" s="20">
        <v>6.0000000000000001E-3</v>
      </c>
      <c r="H51" s="21">
        <f t="shared" si="0"/>
        <v>7.3600063249999996</v>
      </c>
    </row>
    <row r="52" spans="1:8" x14ac:dyDescent="0.25">
      <c r="A52" s="340" t="s">
        <v>51</v>
      </c>
      <c r="B52" s="744" t="s">
        <v>274</v>
      </c>
      <c r="C52" s="745"/>
      <c r="D52" s="745"/>
      <c r="E52" s="745"/>
      <c r="F52" s="746"/>
      <c r="G52" s="24">
        <v>2E-3</v>
      </c>
      <c r="H52" s="21">
        <f t="shared" si="0"/>
        <v>2.4533354416666668</v>
      </c>
    </row>
    <row r="53" spans="1:8" x14ac:dyDescent="0.25">
      <c r="A53" s="340" t="s">
        <v>52</v>
      </c>
      <c r="B53" s="744" t="s">
        <v>275</v>
      </c>
      <c r="C53" s="745"/>
      <c r="D53" s="745"/>
      <c r="E53" s="745"/>
      <c r="F53" s="746"/>
      <c r="G53" s="24">
        <v>0.08</v>
      </c>
      <c r="H53" s="21">
        <f t="shared" si="0"/>
        <v>98.133417666666674</v>
      </c>
    </row>
    <row r="54" spans="1:8" x14ac:dyDescent="0.25">
      <c r="A54" s="659" t="s">
        <v>42</v>
      </c>
      <c r="B54" s="660"/>
      <c r="C54" s="660"/>
      <c r="D54" s="660"/>
      <c r="E54" s="660"/>
      <c r="F54" s="661"/>
      <c r="G54" s="26">
        <f>SUM(G46:G53)</f>
        <v>0.36800000000000005</v>
      </c>
      <c r="H54" s="27">
        <f>SUM(H46:H53)</f>
        <v>451.4137212666667</v>
      </c>
    </row>
    <row r="55" spans="1:8" ht="76.5" customHeight="1" x14ac:dyDescent="0.25">
      <c r="A55" s="788" t="s">
        <v>280</v>
      </c>
      <c r="B55" s="789"/>
      <c r="C55" s="789"/>
      <c r="D55" s="789"/>
      <c r="E55" s="789"/>
      <c r="F55" s="789"/>
      <c r="G55" s="789"/>
      <c r="H55" s="789"/>
    </row>
    <row r="56" spans="1:8" x14ac:dyDescent="0.25">
      <c r="A56" s="699" t="s">
        <v>53</v>
      </c>
      <c r="B56" s="700"/>
      <c r="C56" s="700"/>
      <c r="D56" s="700"/>
      <c r="E56" s="700"/>
      <c r="F56" s="700"/>
      <c r="G56" s="700"/>
      <c r="H56" s="701"/>
    </row>
    <row r="57" spans="1:8" x14ac:dyDescent="0.25">
      <c r="A57" s="320" t="s">
        <v>54</v>
      </c>
      <c r="B57" s="659" t="s">
        <v>55</v>
      </c>
      <c r="C57" s="660"/>
      <c r="D57" s="660"/>
      <c r="E57" s="660"/>
      <c r="F57" s="660"/>
      <c r="G57" s="661"/>
      <c r="H57" s="335" t="s">
        <v>34</v>
      </c>
    </row>
    <row r="58" spans="1:8" x14ac:dyDescent="0.25">
      <c r="A58" s="333" t="s">
        <v>7</v>
      </c>
      <c r="B58" s="744" t="s">
        <v>362</v>
      </c>
      <c r="C58" s="745"/>
      <c r="D58" s="745"/>
      <c r="E58" s="745"/>
      <c r="F58" s="745"/>
      <c r="G58" s="746"/>
      <c r="H58" s="345"/>
    </row>
    <row r="59" spans="1:8" x14ac:dyDescent="0.25">
      <c r="A59" s="333" t="s">
        <v>9</v>
      </c>
      <c r="B59" s="744" t="s">
        <v>363</v>
      </c>
      <c r="C59" s="745"/>
      <c r="D59" s="745"/>
      <c r="E59" s="745"/>
      <c r="F59" s="745"/>
      <c r="G59" s="746"/>
      <c r="H59" s="345">
        <f>IDENTIFICAÇÃO!D69</f>
        <v>290.24269999999996</v>
      </c>
    </row>
    <row r="60" spans="1:8" x14ac:dyDescent="0.25">
      <c r="A60" s="333" t="s">
        <v>12</v>
      </c>
      <c r="B60" s="744" t="s">
        <v>341</v>
      </c>
      <c r="C60" s="745"/>
      <c r="D60" s="745"/>
      <c r="E60" s="745"/>
      <c r="F60" s="745"/>
      <c r="G60" s="746"/>
      <c r="H60" s="345">
        <f>IDENTIFICAÇÃO!D85</f>
        <v>7</v>
      </c>
    </row>
    <row r="61" spans="1:8" x14ac:dyDescent="0.25">
      <c r="A61" s="333" t="s">
        <v>14</v>
      </c>
      <c r="B61" s="747" t="s">
        <v>342</v>
      </c>
      <c r="C61" s="739"/>
      <c r="D61" s="739"/>
      <c r="E61" s="739"/>
      <c r="F61" s="739"/>
      <c r="G61" s="740"/>
      <c r="H61" s="345">
        <f>IDENTIFICAÇÃO!D101</f>
        <v>2.54</v>
      </c>
    </row>
    <row r="62" spans="1:8" x14ac:dyDescent="0.25">
      <c r="A62" s="659" t="s">
        <v>56</v>
      </c>
      <c r="B62" s="660"/>
      <c r="C62" s="660"/>
      <c r="D62" s="660"/>
      <c r="E62" s="660"/>
      <c r="F62" s="660"/>
      <c r="G62" s="32"/>
      <c r="H62" s="27">
        <f>SUM(H58:H61)</f>
        <v>299.78269999999998</v>
      </c>
    </row>
    <row r="63" spans="1:8" ht="72" customHeight="1" x14ac:dyDescent="0.25">
      <c r="A63" s="738" t="s">
        <v>281</v>
      </c>
      <c r="B63" s="739"/>
      <c r="C63" s="739"/>
      <c r="D63" s="739"/>
      <c r="E63" s="739"/>
      <c r="F63" s="739"/>
      <c r="G63" s="739"/>
      <c r="H63" s="740"/>
    </row>
    <row r="64" spans="1:8" x14ac:dyDescent="0.25">
      <c r="A64" s="699" t="s">
        <v>325</v>
      </c>
      <c r="B64" s="700"/>
      <c r="C64" s="700"/>
      <c r="D64" s="700"/>
      <c r="E64" s="700"/>
      <c r="F64" s="700"/>
      <c r="G64" s="700"/>
      <c r="H64" s="701"/>
    </row>
    <row r="65" spans="1:8" x14ac:dyDescent="0.25">
      <c r="A65" s="336" t="s">
        <v>7</v>
      </c>
      <c r="B65" s="747" t="s">
        <v>316</v>
      </c>
      <c r="C65" s="739"/>
      <c r="D65" s="739"/>
      <c r="E65" s="739"/>
      <c r="F65" s="739"/>
      <c r="G65" s="740"/>
      <c r="H65" s="31">
        <f>H42</f>
        <v>125.11772083333332</v>
      </c>
    </row>
    <row r="66" spans="1:8" ht="15" customHeight="1" x14ac:dyDescent="0.25">
      <c r="A66" s="336" t="s">
        <v>9</v>
      </c>
      <c r="B66" s="738" t="s">
        <v>48</v>
      </c>
      <c r="C66" s="779"/>
      <c r="D66" s="779"/>
      <c r="E66" s="779"/>
      <c r="F66" s="779"/>
      <c r="G66" s="780"/>
      <c r="H66" s="31">
        <f>H54</f>
        <v>451.4137212666667</v>
      </c>
    </row>
    <row r="67" spans="1:8" x14ac:dyDescent="0.25">
      <c r="A67" s="336" t="s">
        <v>12</v>
      </c>
      <c r="B67" s="747" t="s">
        <v>53</v>
      </c>
      <c r="C67" s="739"/>
      <c r="D67" s="739"/>
      <c r="E67" s="739"/>
      <c r="F67" s="739"/>
      <c r="G67" s="740"/>
      <c r="H67" s="31">
        <f>H62</f>
        <v>299.78269999999998</v>
      </c>
    </row>
    <row r="68" spans="1:8" x14ac:dyDescent="0.25">
      <c r="A68" s="699" t="s">
        <v>42</v>
      </c>
      <c r="B68" s="700"/>
      <c r="C68" s="700"/>
      <c r="D68" s="700"/>
      <c r="E68" s="700"/>
      <c r="F68" s="700"/>
      <c r="G68" s="701"/>
      <c r="H68" s="290">
        <f>SUM(H65:H67)</f>
        <v>876.31414210000003</v>
      </c>
    </row>
    <row r="69" spans="1:8" x14ac:dyDescent="0.25">
      <c r="A69" s="334"/>
      <c r="B69" s="332"/>
      <c r="C69" s="332"/>
      <c r="D69" s="332"/>
      <c r="E69" s="332"/>
      <c r="F69" s="332"/>
      <c r="G69" s="332"/>
      <c r="H69" s="332"/>
    </row>
    <row r="70" spans="1:8" ht="15" customHeight="1" x14ac:dyDescent="0.25">
      <c r="A70" s="699" t="s">
        <v>57</v>
      </c>
      <c r="B70" s="700"/>
      <c r="C70" s="700"/>
      <c r="D70" s="700"/>
      <c r="E70" s="700"/>
      <c r="F70" s="700"/>
      <c r="G70" s="700"/>
      <c r="H70" s="701"/>
    </row>
    <row r="71" spans="1:8" x14ac:dyDescent="0.25">
      <c r="A71" s="329">
        <v>3</v>
      </c>
      <c r="B71" s="33" t="s">
        <v>58</v>
      </c>
      <c r="C71" s="34"/>
      <c r="D71" s="34"/>
      <c r="E71" s="34"/>
      <c r="F71" s="34"/>
      <c r="G71" s="19" t="s">
        <v>47</v>
      </c>
      <c r="H71" s="336" t="s">
        <v>34</v>
      </c>
    </row>
    <row r="72" spans="1:8" ht="15" customHeight="1" x14ac:dyDescent="0.25">
      <c r="A72" s="340" t="s">
        <v>7</v>
      </c>
      <c r="B72" s="741" t="s">
        <v>314</v>
      </c>
      <c r="C72" s="742"/>
      <c r="D72" s="742"/>
      <c r="E72" s="742"/>
      <c r="F72" s="743"/>
      <c r="G72" s="35">
        <f>(1/12)*5.55%</f>
        <v>4.6249999999999998E-3</v>
      </c>
      <c r="H72" s="36">
        <f>G72*H34</f>
        <v>5.0946687499999994</v>
      </c>
    </row>
    <row r="73" spans="1:8" ht="16.5" customHeight="1" x14ac:dyDescent="0.25">
      <c r="A73" s="340" t="s">
        <v>9</v>
      </c>
      <c r="B73" s="741" t="s">
        <v>315</v>
      </c>
      <c r="C73" s="742"/>
      <c r="D73" s="742"/>
      <c r="E73" s="742"/>
      <c r="F73" s="743"/>
      <c r="G73" s="35">
        <f>8%*G72</f>
        <v>3.6999999999999999E-4</v>
      </c>
      <c r="H73" s="36">
        <f>G73*H34</f>
        <v>0.40757349999999998</v>
      </c>
    </row>
    <row r="74" spans="1:8" ht="40.5" customHeight="1" x14ac:dyDescent="0.25">
      <c r="A74" s="340" t="s">
        <v>14</v>
      </c>
      <c r="B74" s="741" t="s">
        <v>312</v>
      </c>
      <c r="C74" s="742"/>
      <c r="D74" s="742"/>
      <c r="E74" s="742"/>
      <c r="F74" s="743"/>
      <c r="G74" s="35">
        <v>1.9400000000000001E-2</v>
      </c>
      <c r="H74" s="36">
        <f>G74*H34</f>
        <v>21.370069999999998</v>
      </c>
    </row>
    <row r="75" spans="1:8" ht="32.25" customHeight="1" x14ac:dyDescent="0.25">
      <c r="A75" s="340" t="s">
        <v>38</v>
      </c>
      <c r="B75" s="741" t="s">
        <v>313</v>
      </c>
      <c r="C75" s="742"/>
      <c r="D75" s="742"/>
      <c r="E75" s="742"/>
      <c r="F75" s="743"/>
      <c r="G75" s="35">
        <f>G54*G74</f>
        <v>7.1392000000000009E-3</v>
      </c>
      <c r="H75" s="36">
        <f>G75*H34</f>
        <v>7.8641857600000007</v>
      </c>
    </row>
    <row r="76" spans="1:8" ht="48.75" customHeight="1" x14ac:dyDescent="0.25">
      <c r="A76" s="340" t="s">
        <v>40</v>
      </c>
      <c r="B76" s="781" t="s">
        <v>335</v>
      </c>
      <c r="C76" s="782"/>
      <c r="D76" s="782"/>
      <c r="E76" s="782"/>
      <c r="F76" s="783"/>
      <c r="G76" s="40">
        <v>0.04</v>
      </c>
      <c r="H76" s="36">
        <f>G76*H34</f>
        <v>44.061999999999998</v>
      </c>
    </row>
    <row r="77" spans="1:8" x14ac:dyDescent="0.25">
      <c r="A77" s="659" t="s">
        <v>42</v>
      </c>
      <c r="B77" s="660"/>
      <c r="C77" s="660"/>
      <c r="D77" s="660"/>
      <c r="E77" s="660"/>
      <c r="F77" s="661"/>
      <c r="G77" s="26"/>
      <c r="H77" s="27">
        <f>SUM(H72:H76)</f>
        <v>78.798498010000003</v>
      </c>
    </row>
    <row r="78" spans="1:8" x14ac:dyDescent="0.25">
      <c r="A78" s="37"/>
      <c r="B78" s="38"/>
      <c r="C78" s="38"/>
      <c r="D78" s="784"/>
      <c r="E78" s="784"/>
      <c r="F78" s="784"/>
      <c r="G78" s="784"/>
      <c r="H78" s="784"/>
    </row>
    <row r="79" spans="1:8" x14ac:dyDescent="0.25">
      <c r="A79" s="699" t="s">
        <v>59</v>
      </c>
      <c r="B79" s="700"/>
      <c r="C79" s="700"/>
      <c r="D79" s="700"/>
      <c r="E79" s="700"/>
      <c r="F79" s="700"/>
      <c r="G79" s="700"/>
      <c r="H79" s="701"/>
    </row>
    <row r="80" spans="1:8" ht="63" customHeight="1" x14ac:dyDescent="0.25">
      <c r="A80" s="785" t="s">
        <v>329</v>
      </c>
      <c r="B80" s="786"/>
      <c r="C80" s="786"/>
      <c r="D80" s="786"/>
      <c r="E80" s="786"/>
      <c r="F80" s="786"/>
      <c r="G80" s="786"/>
      <c r="H80" s="787"/>
    </row>
    <row r="81" spans="1:8" x14ac:dyDescent="0.25">
      <c r="A81" s="737" t="s">
        <v>60</v>
      </c>
      <c r="B81" s="737"/>
      <c r="C81" s="737"/>
      <c r="D81" s="737"/>
      <c r="E81" s="737"/>
      <c r="F81" s="737"/>
      <c r="G81" s="737"/>
      <c r="H81" s="737"/>
    </row>
    <row r="82" spans="1:8" x14ac:dyDescent="0.25">
      <c r="A82" s="330" t="s">
        <v>61</v>
      </c>
      <c r="B82" s="699" t="s">
        <v>62</v>
      </c>
      <c r="C82" s="700"/>
      <c r="D82" s="700"/>
      <c r="E82" s="700"/>
      <c r="F82" s="701"/>
      <c r="G82" s="39" t="s">
        <v>47</v>
      </c>
      <c r="H82" s="14" t="s">
        <v>34</v>
      </c>
    </row>
    <row r="83" spans="1:8" ht="36" customHeight="1" x14ac:dyDescent="0.25">
      <c r="A83" s="340" t="s">
        <v>7</v>
      </c>
      <c r="B83" s="738" t="s">
        <v>328</v>
      </c>
      <c r="C83" s="779"/>
      <c r="D83" s="779"/>
      <c r="E83" s="779"/>
      <c r="F83" s="780"/>
      <c r="G83" s="200">
        <v>9.0749999999999997E-2</v>
      </c>
      <c r="H83" s="273">
        <f>G83*(SUM($H$34,$H$42,$H$54,$H$60,$H$61,$H$77))</f>
        <v>160.3026095649825</v>
      </c>
    </row>
    <row r="84" spans="1:8" ht="37.5" customHeight="1" x14ac:dyDescent="0.25">
      <c r="A84" s="340" t="s">
        <v>9</v>
      </c>
      <c r="B84" s="741" t="s">
        <v>337</v>
      </c>
      <c r="C84" s="742"/>
      <c r="D84" s="742"/>
      <c r="E84" s="742"/>
      <c r="F84" s="743"/>
      <c r="G84" s="62">
        <v>1.6299999999999999E-2</v>
      </c>
      <c r="H84" s="273">
        <f t="shared" ref="H84:H88" si="1">G84*(SUM($H$34,$H$42,$H$54,$H$60,$H$61,$H$77))</f>
        <v>28.792645023792996</v>
      </c>
    </row>
    <row r="85" spans="1:8" ht="40.5" customHeight="1" x14ac:dyDescent="0.25">
      <c r="A85" s="340" t="s">
        <v>12</v>
      </c>
      <c r="B85" s="741" t="s">
        <v>331</v>
      </c>
      <c r="C85" s="742"/>
      <c r="D85" s="742"/>
      <c r="E85" s="742"/>
      <c r="F85" s="743"/>
      <c r="G85" s="62">
        <v>2.0000000000000001E-4</v>
      </c>
      <c r="H85" s="273">
        <f t="shared" si="1"/>
        <v>0.35328398802200001</v>
      </c>
    </row>
    <row r="86" spans="1:8" ht="53.25" customHeight="1" x14ac:dyDescent="0.25">
      <c r="A86" s="340" t="s">
        <v>14</v>
      </c>
      <c r="B86" s="741" t="s">
        <v>330</v>
      </c>
      <c r="C86" s="742"/>
      <c r="D86" s="742"/>
      <c r="E86" s="742"/>
      <c r="F86" s="743"/>
      <c r="G86" s="62">
        <v>3.3E-3</v>
      </c>
      <c r="H86" s="273">
        <f t="shared" si="1"/>
        <v>5.8291858023629999</v>
      </c>
    </row>
    <row r="87" spans="1:8" ht="38.25" customHeight="1" x14ac:dyDescent="0.25">
      <c r="A87" s="340" t="s">
        <v>38</v>
      </c>
      <c r="B87" s="741" t="s">
        <v>332</v>
      </c>
      <c r="C87" s="742"/>
      <c r="D87" s="742"/>
      <c r="E87" s="742"/>
      <c r="F87" s="743"/>
      <c r="G87" s="537">
        <v>5.5000000000000003E-4</v>
      </c>
      <c r="H87" s="273">
        <f t="shared" si="1"/>
        <v>0.97153096706050002</v>
      </c>
    </row>
    <row r="88" spans="1:8" ht="15" customHeight="1" x14ac:dyDescent="0.25">
      <c r="A88" s="340" t="s">
        <v>40</v>
      </c>
      <c r="B88" s="742" t="s">
        <v>63</v>
      </c>
      <c r="C88" s="742"/>
      <c r="D88" s="742"/>
      <c r="E88" s="742"/>
      <c r="F88" s="743"/>
      <c r="G88" s="62">
        <v>0</v>
      </c>
      <c r="H88" s="273">
        <f t="shared" si="1"/>
        <v>0</v>
      </c>
    </row>
    <row r="89" spans="1:8" x14ac:dyDescent="0.25">
      <c r="A89" s="775" t="s">
        <v>42</v>
      </c>
      <c r="B89" s="775"/>
      <c r="C89" s="775"/>
      <c r="D89" s="775"/>
      <c r="E89" s="775"/>
      <c r="F89" s="775"/>
      <c r="G89" s="26">
        <f>SUM(G83:G88)</f>
        <v>0.11109999999999999</v>
      </c>
      <c r="H89" s="41">
        <f>SUM(H83:H88)</f>
        <v>196.24925534622102</v>
      </c>
    </row>
    <row r="90" spans="1:8" x14ac:dyDescent="0.25">
      <c r="A90" s="827" t="s">
        <v>320</v>
      </c>
      <c r="B90" s="827"/>
      <c r="C90" s="827"/>
      <c r="D90" s="827"/>
      <c r="E90" s="827"/>
      <c r="F90" s="827"/>
      <c r="G90" s="827"/>
      <c r="H90" s="827"/>
    </row>
    <row r="91" spans="1:8" x14ac:dyDescent="0.25">
      <c r="A91" s="737" t="s">
        <v>336</v>
      </c>
      <c r="B91" s="737"/>
      <c r="C91" s="737"/>
      <c r="D91" s="737"/>
      <c r="E91" s="737"/>
      <c r="F91" s="737"/>
      <c r="G91" s="737"/>
      <c r="H91" s="737"/>
    </row>
    <row r="92" spans="1:8" x14ac:dyDescent="0.25">
      <c r="A92" s="330" t="s">
        <v>321</v>
      </c>
      <c r="B92" s="699" t="s">
        <v>322</v>
      </c>
      <c r="C92" s="700"/>
      <c r="D92" s="700"/>
      <c r="E92" s="700"/>
      <c r="F92" s="701"/>
      <c r="G92" s="39" t="s">
        <v>47</v>
      </c>
      <c r="H92" s="14" t="s">
        <v>34</v>
      </c>
    </row>
    <row r="93" spans="1:8" x14ac:dyDescent="0.25">
      <c r="A93" s="340" t="s">
        <v>7</v>
      </c>
      <c r="B93" s="747" t="s">
        <v>323</v>
      </c>
      <c r="C93" s="739"/>
      <c r="D93" s="739"/>
      <c r="E93" s="739"/>
      <c r="F93" s="740"/>
      <c r="G93" s="20">
        <v>0</v>
      </c>
      <c r="H93" s="273">
        <f>G93*H34</f>
        <v>0</v>
      </c>
    </row>
    <row r="94" spans="1:8" x14ac:dyDescent="0.25">
      <c r="A94" s="659" t="s">
        <v>42</v>
      </c>
      <c r="B94" s="660"/>
      <c r="C94" s="660"/>
      <c r="D94" s="660"/>
      <c r="E94" s="660"/>
      <c r="F94" s="660"/>
      <c r="G94" s="661"/>
      <c r="H94" s="273">
        <f>$H$34*G94</f>
        <v>0</v>
      </c>
    </row>
    <row r="95" spans="1:8" x14ac:dyDescent="0.25">
      <c r="A95" s="777"/>
      <c r="B95" s="778"/>
      <c r="C95" s="778"/>
      <c r="D95" s="778"/>
      <c r="E95" s="778"/>
      <c r="F95" s="778"/>
      <c r="G95" s="778"/>
      <c r="H95" s="778"/>
    </row>
    <row r="96" spans="1:8" x14ac:dyDescent="0.25">
      <c r="A96" s="776" t="s">
        <v>324</v>
      </c>
      <c r="B96" s="776"/>
      <c r="C96" s="776"/>
      <c r="D96" s="776"/>
      <c r="E96" s="776"/>
      <c r="F96" s="776"/>
      <c r="G96" s="776"/>
      <c r="H96" s="776"/>
    </row>
    <row r="97" spans="1:8" x14ac:dyDescent="0.25">
      <c r="A97" s="330">
        <v>4</v>
      </c>
      <c r="B97" s="699" t="s">
        <v>326</v>
      </c>
      <c r="C97" s="700"/>
      <c r="D97" s="700"/>
      <c r="E97" s="700"/>
      <c r="F97" s="700"/>
      <c r="G97" s="701"/>
      <c r="H97" s="14" t="s">
        <v>34</v>
      </c>
    </row>
    <row r="98" spans="1:8" x14ac:dyDescent="0.25">
      <c r="A98" s="340" t="s">
        <v>7</v>
      </c>
      <c r="B98" s="747" t="s">
        <v>327</v>
      </c>
      <c r="C98" s="739"/>
      <c r="D98" s="739"/>
      <c r="E98" s="739"/>
      <c r="F98" s="739"/>
      <c r="G98" s="740"/>
      <c r="H98" s="273">
        <f>H89</f>
        <v>196.24925534622102</v>
      </c>
    </row>
    <row r="99" spans="1:8" x14ac:dyDescent="0.25">
      <c r="A99" s="340" t="s">
        <v>9</v>
      </c>
      <c r="B99" s="744" t="s">
        <v>322</v>
      </c>
      <c r="C99" s="745"/>
      <c r="D99" s="745"/>
      <c r="E99" s="745"/>
      <c r="F99" s="745"/>
      <c r="G99" s="746"/>
      <c r="H99" s="273">
        <f>H94</f>
        <v>0</v>
      </c>
    </row>
    <row r="100" spans="1:8" x14ac:dyDescent="0.25">
      <c r="A100" s="699" t="s">
        <v>42</v>
      </c>
      <c r="B100" s="700"/>
      <c r="C100" s="700"/>
      <c r="D100" s="700"/>
      <c r="E100" s="700"/>
      <c r="F100" s="700"/>
      <c r="G100" s="701"/>
      <c r="H100" s="291">
        <f>SUM(H98:H99)</f>
        <v>196.24925534622102</v>
      </c>
    </row>
    <row r="101" spans="1:8" x14ac:dyDescent="0.25">
      <c r="A101" s="321"/>
      <c r="B101" s="331"/>
      <c r="C101" s="331"/>
      <c r="D101" s="331"/>
      <c r="E101" s="331"/>
      <c r="F101" s="331"/>
      <c r="G101" s="331"/>
      <c r="H101" s="331"/>
    </row>
    <row r="102" spans="1:8" x14ac:dyDescent="0.25">
      <c r="A102" s="699" t="s">
        <v>64</v>
      </c>
      <c r="B102" s="700"/>
      <c r="C102" s="700"/>
      <c r="D102" s="700"/>
      <c r="E102" s="700"/>
      <c r="F102" s="700"/>
      <c r="G102" s="700"/>
      <c r="H102" s="701"/>
    </row>
    <row r="103" spans="1:8" x14ac:dyDescent="0.25">
      <c r="A103" s="42">
        <v>5</v>
      </c>
      <c r="B103" s="659" t="s">
        <v>65</v>
      </c>
      <c r="C103" s="660"/>
      <c r="D103" s="660"/>
      <c r="E103" s="660"/>
      <c r="F103" s="660"/>
      <c r="G103" s="661"/>
      <c r="H103" s="329" t="s">
        <v>34</v>
      </c>
    </row>
    <row r="104" spans="1:8" x14ac:dyDescent="0.25">
      <c r="A104" s="340" t="s">
        <v>7</v>
      </c>
      <c r="B104" s="744" t="s">
        <v>266</v>
      </c>
      <c r="C104" s="745"/>
      <c r="D104" s="745"/>
      <c r="E104" s="745"/>
      <c r="F104" s="745"/>
      <c r="G104" s="746"/>
      <c r="H104" s="348">
        <f>IDENTIFICAÇÃO!B228</f>
        <v>60.42499999999999</v>
      </c>
    </row>
    <row r="105" spans="1:8" x14ac:dyDescent="0.25">
      <c r="A105" s="340" t="s">
        <v>9</v>
      </c>
      <c r="B105" s="747" t="s">
        <v>267</v>
      </c>
      <c r="C105" s="739"/>
      <c r="D105" s="739"/>
      <c r="E105" s="739"/>
      <c r="F105" s="739"/>
      <c r="G105" s="740"/>
      <c r="H105" s="348">
        <f>IDENTIFICAÇÃO!C228</f>
        <v>1.9950000000000001</v>
      </c>
    </row>
    <row r="106" spans="1:8" x14ac:dyDescent="0.25">
      <c r="A106" s="699" t="s">
        <v>56</v>
      </c>
      <c r="B106" s="700"/>
      <c r="C106" s="700"/>
      <c r="D106" s="700"/>
      <c r="E106" s="700"/>
      <c r="F106" s="700"/>
      <c r="G106" s="701"/>
      <c r="H106" s="43">
        <f>SUM(H104:H105)</f>
        <v>62.419999999999987</v>
      </c>
    </row>
    <row r="107" spans="1:8" ht="21" customHeight="1" x14ac:dyDescent="0.25">
      <c r="A107" s="747" t="s">
        <v>282</v>
      </c>
      <c r="B107" s="739"/>
      <c r="C107" s="739"/>
      <c r="D107" s="739"/>
      <c r="E107" s="739"/>
      <c r="F107" s="739"/>
      <c r="G107" s="739"/>
      <c r="H107" s="739"/>
    </row>
    <row r="108" spans="1:8" x14ac:dyDescent="0.25">
      <c r="A108" s="699" t="s">
        <v>66</v>
      </c>
      <c r="B108" s="700"/>
      <c r="C108" s="700"/>
      <c r="D108" s="700"/>
      <c r="E108" s="700"/>
      <c r="F108" s="700"/>
      <c r="G108" s="700"/>
      <c r="H108" s="701"/>
    </row>
    <row r="109" spans="1:8" x14ac:dyDescent="0.25">
      <c r="A109" s="329">
        <v>6</v>
      </c>
      <c r="B109" s="659" t="s">
        <v>67</v>
      </c>
      <c r="C109" s="660"/>
      <c r="D109" s="660"/>
      <c r="E109" s="660"/>
      <c r="F109" s="661"/>
      <c r="G109" s="19" t="s">
        <v>47</v>
      </c>
      <c r="H109" s="46" t="s">
        <v>68</v>
      </c>
    </row>
    <row r="110" spans="1:8" x14ac:dyDescent="0.25">
      <c r="A110" s="47" t="s">
        <v>7</v>
      </c>
      <c r="B110" s="763" t="s">
        <v>264</v>
      </c>
      <c r="C110" s="764"/>
      <c r="D110" s="764"/>
      <c r="E110" s="764"/>
      <c r="F110" s="765"/>
      <c r="G110" s="346">
        <v>0.03</v>
      </c>
      <c r="H110" s="49">
        <f>SUM($H$34,$H$68,$H$77,$H$100,$H$106)*G110</f>
        <v>69.459956863686642</v>
      </c>
    </row>
    <row r="111" spans="1:8" x14ac:dyDescent="0.25">
      <c r="A111" s="47" t="s">
        <v>9</v>
      </c>
      <c r="B111" s="763" t="s">
        <v>100</v>
      </c>
      <c r="C111" s="764"/>
      <c r="D111" s="764"/>
      <c r="E111" s="764"/>
      <c r="F111" s="765"/>
      <c r="G111" s="346">
        <v>6.7900000000000002E-2</v>
      </c>
      <c r="H111" s="49">
        <f>SUM($H$34,$H$68,$H$77,$H$100,$H$106,H110)*G111</f>
        <v>161.92736677252176</v>
      </c>
    </row>
    <row r="112" spans="1:8" x14ac:dyDescent="0.25">
      <c r="A112" s="47" t="s">
        <v>12</v>
      </c>
      <c r="B112" s="769" t="s">
        <v>71</v>
      </c>
      <c r="C112" s="770"/>
      <c r="D112" s="770"/>
      <c r="E112" s="770"/>
      <c r="F112" s="770"/>
      <c r="G112" s="771"/>
      <c r="H112" s="50"/>
    </row>
    <row r="113" spans="1:8" x14ac:dyDescent="0.25">
      <c r="A113" s="47"/>
      <c r="B113" s="772" t="s">
        <v>72</v>
      </c>
      <c r="C113" s="773"/>
      <c r="D113" s="773"/>
      <c r="E113" s="773"/>
      <c r="F113" s="773"/>
      <c r="G113" s="774"/>
      <c r="H113" s="50"/>
    </row>
    <row r="114" spans="1:8" x14ac:dyDescent="0.25">
      <c r="A114" s="47"/>
      <c r="B114" s="763" t="s">
        <v>98</v>
      </c>
      <c r="C114" s="764"/>
      <c r="D114" s="764"/>
      <c r="E114" s="764"/>
      <c r="F114" s="765"/>
      <c r="G114" s="351">
        <v>1.6500000000000001E-2</v>
      </c>
      <c r="H114" s="50">
        <f>SUM($H$34,$H$68,$H$77,$H$100,$H$106,$H$110,$H$111)/(1-$G$119)*G114</f>
        <v>47.615713444787644</v>
      </c>
    </row>
    <row r="115" spans="1:8" x14ac:dyDescent="0.25">
      <c r="A115" s="47"/>
      <c r="B115" s="763" t="s">
        <v>99</v>
      </c>
      <c r="C115" s="764"/>
      <c r="D115" s="764"/>
      <c r="E115" s="764"/>
      <c r="F115" s="765"/>
      <c r="G115" s="346">
        <v>7.5999999999999998E-2</v>
      </c>
      <c r="H115" s="50">
        <f>SUM($H$34,$H$68,$H$77,$H$100,$H$106,$H$110,$H$111)/(1-$G$119)*G115</f>
        <v>219.32086192750671</v>
      </c>
    </row>
    <row r="116" spans="1:8" ht="15" customHeight="1" x14ac:dyDescent="0.25">
      <c r="A116" s="47"/>
      <c r="B116" s="769" t="s">
        <v>75</v>
      </c>
      <c r="C116" s="770"/>
      <c r="D116" s="770"/>
      <c r="E116" s="770"/>
      <c r="F116" s="770"/>
      <c r="G116" s="771"/>
      <c r="H116" s="50"/>
    </row>
    <row r="117" spans="1:8" x14ac:dyDescent="0.25">
      <c r="A117" s="47"/>
      <c r="B117" s="760" t="s">
        <v>76</v>
      </c>
      <c r="C117" s="761"/>
      <c r="D117" s="761"/>
      <c r="E117" s="761"/>
      <c r="F117" s="761"/>
      <c r="G117" s="762"/>
      <c r="H117" s="50"/>
    </row>
    <row r="118" spans="1:8" x14ac:dyDescent="0.25">
      <c r="A118" s="47"/>
      <c r="B118" s="763" t="s">
        <v>265</v>
      </c>
      <c r="C118" s="764"/>
      <c r="D118" s="764"/>
      <c r="E118" s="764"/>
      <c r="F118" s="765"/>
      <c r="G118" s="346">
        <f>IDENTIFICAÇÃO!B263</f>
        <v>2.5000000000000001E-2</v>
      </c>
      <c r="H118" s="50">
        <f>SUM($H$34,$H$68,$H$77,$H$100,$H$106,$H$110,$H$111)/(1-$G$119)*G118</f>
        <v>72.145020370890379</v>
      </c>
    </row>
    <row r="119" spans="1:8" x14ac:dyDescent="0.25">
      <c r="A119" s="599"/>
      <c r="B119" s="600"/>
      <c r="C119" s="600"/>
      <c r="D119" s="600"/>
      <c r="E119" s="600"/>
      <c r="F119" s="601"/>
      <c r="G119" s="179">
        <f>SUM(G115,G114,G118)</f>
        <v>0.11749999999999999</v>
      </c>
      <c r="H119" s="50"/>
    </row>
    <row r="120" spans="1:8" x14ac:dyDescent="0.25">
      <c r="A120" s="766" t="s">
        <v>56</v>
      </c>
      <c r="B120" s="767"/>
      <c r="C120" s="767"/>
      <c r="D120" s="767"/>
      <c r="E120" s="767"/>
      <c r="F120" s="768"/>
      <c r="G120" s="292">
        <f>G119+G111+G110</f>
        <v>0.21540000000000001</v>
      </c>
      <c r="H120" s="293">
        <f>SUM(H110,H111,H115,H114,H118)</f>
        <v>570.46891937939313</v>
      </c>
    </row>
    <row r="121" spans="1:8" ht="52.5" customHeight="1" x14ac:dyDescent="0.25">
      <c r="A121" s="738" t="s">
        <v>283</v>
      </c>
      <c r="B121" s="739"/>
      <c r="C121" s="739"/>
      <c r="D121" s="739"/>
      <c r="E121" s="739"/>
      <c r="F121" s="739"/>
      <c r="G121" s="739"/>
      <c r="H121" s="740"/>
    </row>
    <row r="122" spans="1:8" x14ac:dyDescent="0.25">
      <c r="A122" s="699" t="s">
        <v>78</v>
      </c>
      <c r="B122" s="700"/>
      <c r="C122" s="700"/>
      <c r="D122" s="700"/>
      <c r="E122" s="700"/>
      <c r="F122" s="700"/>
      <c r="G122" s="700"/>
      <c r="H122" s="701"/>
    </row>
    <row r="123" spans="1:8" x14ac:dyDescent="0.25">
      <c r="A123" s="341" t="s">
        <v>7</v>
      </c>
      <c r="B123" s="744" t="s">
        <v>79</v>
      </c>
      <c r="C123" s="745"/>
      <c r="D123" s="745"/>
      <c r="E123" s="745"/>
      <c r="F123" s="745"/>
      <c r="G123" s="746"/>
      <c r="H123" s="21">
        <f>H34</f>
        <v>1101.55</v>
      </c>
    </row>
    <row r="124" spans="1:8" x14ac:dyDescent="0.25">
      <c r="A124" s="341" t="s">
        <v>9</v>
      </c>
      <c r="B124" s="744" t="s">
        <v>80</v>
      </c>
      <c r="C124" s="745"/>
      <c r="D124" s="745"/>
      <c r="E124" s="745"/>
      <c r="F124" s="745"/>
      <c r="G124" s="746"/>
      <c r="H124" s="21">
        <f>H68</f>
        <v>876.31414210000003</v>
      </c>
    </row>
    <row r="125" spans="1:8" x14ac:dyDescent="0.25">
      <c r="A125" s="341" t="s">
        <v>12</v>
      </c>
      <c r="B125" s="744" t="s">
        <v>81</v>
      </c>
      <c r="C125" s="745"/>
      <c r="D125" s="745"/>
      <c r="E125" s="745"/>
      <c r="F125" s="745"/>
      <c r="G125" s="746"/>
      <c r="H125" s="21">
        <f>H77</f>
        <v>78.798498010000003</v>
      </c>
    </row>
    <row r="126" spans="1:8" x14ac:dyDescent="0.25">
      <c r="A126" s="341" t="s">
        <v>14</v>
      </c>
      <c r="B126" s="744" t="s">
        <v>82</v>
      </c>
      <c r="C126" s="745"/>
      <c r="D126" s="745"/>
      <c r="E126" s="745"/>
      <c r="F126" s="745"/>
      <c r="G126" s="746"/>
      <c r="H126" s="21">
        <f>H100</f>
        <v>196.24925534622102</v>
      </c>
    </row>
    <row r="127" spans="1:8" x14ac:dyDescent="0.25">
      <c r="A127" s="341" t="s">
        <v>38</v>
      </c>
      <c r="B127" s="744" t="s">
        <v>83</v>
      </c>
      <c r="C127" s="745"/>
      <c r="D127" s="745"/>
      <c r="E127" s="745"/>
      <c r="F127" s="745"/>
      <c r="G127" s="746"/>
      <c r="H127" s="21">
        <f>H106</f>
        <v>62.419999999999987</v>
      </c>
    </row>
    <row r="128" spans="1:8" x14ac:dyDescent="0.25">
      <c r="A128" s="757" t="s">
        <v>84</v>
      </c>
      <c r="B128" s="758"/>
      <c r="C128" s="758"/>
      <c r="D128" s="758"/>
      <c r="E128" s="758"/>
      <c r="F128" s="758"/>
      <c r="G128" s="759"/>
      <c r="H128" s="55">
        <f>SUM(H123:H127)</f>
        <v>2315.3318954562214</v>
      </c>
    </row>
    <row r="129" spans="1:8" x14ac:dyDescent="0.25">
      <c r="A129" s="341" t="s">
        <v>40</v>
      </c>
      <c r="B129" s="744" t="s">
        <v>85</v>
      </c>
      <c r="C129" s="745"/>
      <c r="D129" s="745"/>
      <c r="E129" s="745"/>
      <c r="F129" s="745"/>
      <c r="G129" s="746"/>
      <c r="H129" s="21">
        <f>H120</f>
        <v>570.46891937939313</v>
      </c>
    </row>
    <row r="130" spans="1:8" x14ac:dyDescent="0.25">
      <c r="A130" s="748" t="s">
        <v>86</v>
      </c>
      <c r="B130" s="749"/>
      <c r="C130" s="749"/>
      <c r="D130" s="749"/>
      <c r="E130" s="749"/>
      <c r="F130" s="749"/>
      <c r="G130" s="750"/>
      <c r="H130" s="56">
        <f>SUM(H128,H129)</f>
        <v>2885.8008148356148</v>
      </c>
    </row>
    <row r="131" spans="1:8" x14ac:dyDescent="0.25">
      <c r="A131" s="57"/>
      <c r="B131" s="58"/>
      <c r="C131" s="58"/>
      <c r="D131" s="58"/>
      <c r="E131" s="58"/>
      <c r="F131" s="58"/>
      <c r="G131" s="58"/>
      <c r="H131" s="58"/>
    </row>
    <row r="132" spans="1:8" x14ac:dyDescent="0.25">
      <c r="A132" s="751" t="s">
        <v>87</v>
      </c>
      <c r="B132" s="752"/>
      <c r="C132" s="752"/>
      <c r="D132" s="752"/>
      <c r="E132" s="752"/>
      <c r="F132" s="752"/>
      <c r="G132" s="752"/>
      <c r="H132" s="753"/>
    </row>
    <row r="133" spans="1:8" ht="45" x14ac:dyDescent="0.25">
      <c r="A133" s="599" t="s">
        <v>17</v>
      </c>
      <c r="B133" s="600"/>
      <c r="C133" s="601"/>
      <c r="D133" s="59" t="s">
        <v>88</v>
      </c>
      <c r="E133" s="59" t="s">
        <v>89</v>
      </c>
      <c r="F133" s="59" t="s">
        <v>90</v>
      </c>
      <c r="G133" s="59" t="s">
        <v>91</v>
      </c>
      <c r="H133" s="59" t="s">
        <v>92</v>
      </c>
    </row>
    <row r="134" spans="1:8" ht="21.75" customHeight="1" x14ac:dyDescent="0.25">
      <c r="A134" s="754" t="str">
        <f>A14</f>
        <v>RECEPCIONISTA SEM CERTIFICADO</v>
      </c>
      <c r="B134" s="755"/>
      <c r="C134" s="756"/>
      <c r="D134" s="49">
        <f>H130</f>
        <v>2885.8008148356148</v>
      </c>
      <c r="E134" s="60">
        <v>1</v>
      </c>
      <c r="F134" s="61">
        <f>E134*D134</f>
        <v>2885.8008148356148</v>
      </c>
      <c r="G134" s="350">
        <f>G14</f>
        <v>1</v>
      </c>
      <c r="H134" s="61">
        <f>G134*F134</f>
        <v>2885.8008148356148</v>
      </c>
    </row>
  </sheetData>
  <mergeCells count="140">
    <mergeCell ref="A6:H6"/>
    <mergeCell ref="B8:D8"/>
    <mergeCell ref="E8:H8"/>
    <mergeCell ref="A1:H1"/>
    <mergeCell ref="A2:B2"/>
    <mergeCell ref="C2:H2"/>
    <mergeCell ref="A3:B3"/>
    <mergeCell ref="C3:H3"/>
    <mergeCell ref="A4:B4"/>
    <mergeCell ref="C4:H4"/>
    <mergeCell ref="A5:B5"/>
    <mergeCell ref="A7:H7"/>
    <mergeCell ref="B9:D9"/>
    <mergeCell ref="E9:H9"/>
    <mergeCell ref="B10:D10"/>
    <mergeCell ref="E10:H10"/>
    <mergeCell ref="B11:D11"/>
    <mergeCell ref="E11:H11"/>
    <mergeCell ref="A12:H12"/>
    <mergeCell ref="A14:E14"/>
    <mergeCell ref="G14:H14"/>
    <mergeCell ref="A18:H18"/>
    <mergeCell ref="B20:F20"/>
    <mergeCell ref="G22:H22"/>
    <mergeCell ref="B23:F23"/>
    <mergeCell ref="G23:H23"/>
    <mergeCell ref="A24:H24"/>
    <mergeCell ref="A13:E13"/>
    <mergeCell ref="G13:H13"/>
    <mergeCell ref="A15:H15"/>
    <mergeCell ref="A16:H16"/>
    <mergeCell ref="A17:H17"/>
    <mergeCell ref="B41:F41"/>
    <mergeCell ref="B27:G27"/>
    <mergeCell ref="B28:G28"/>
    <mergeCell ref="B29:G29"/>
    <mergeCell ref="B19:F19"/>
    <mergeCell ref="G19:H19"/>
    <mergeCell ref="G20:H20"/>
    <mergeCell ref="B21:F21"/>
    <mergeCell ref="G21:H21"/>
    <mergeCell ref="A36:H36"/>
    <mergeCell ref="B39:F39"/>
    <mergeCell ref="B40:F40"/>
    <mergeCell ref="B30:G30"/>
    <mergeCell ref="B31:G31"/>
    <mergeCell ref="A35:H35"/>
    <mergeCell ref="B32:G32"/>
    <mergeCell ref="B33:G33"/>
    <mergeCell ref="A34:G34"/>
    <mergeCell ref="A37:H37"/>
    <mergeCell ref="A38:H38"/>
    <mergeCell ref="A79:H79"/>
    <mergeCell ref="A63:H63"/>
    <mergeCell ref="A55:H55"/>
    <mergeCell ref="B57:G57"/>
    <mergeCell ref="B58:G58"/>
    <mergeCell ref="B59:G59"/>
    <mergeCell ref="B60:G60"/>
    <mergeCell ref="B66:G66"/>
    <mergeCell ref="B67:G67"/>
    <mergeCell ref="B75:F75"/>
    <mergeCell ref="B76:F76"/>
    <mergeCell ref="A68:G68"/>
    <mergeCell ref="A70:H70"/>
    <mergeCell ref="B72:F72"/>
    <mergeCell ref="B73:F73"/>
    <mergeCell ref="B74:F74"/>
    <mergeCell ref="A77:F77"/>
    <mergeCell ref="D78:H78"/>
    <mergeCell ref="A90:H90"/>
    <mergeCell ref="B92:F92"/>
    <mergeCell ref="A80:H80"/>
    <mergeCell ref="A81:H81"/>
    <mergeCell ref="B82:F82"/>
    <mergeCell ref="B83:F83"/>
    <mergeCell ref="B84:F84"/>
    <mergeCell ref="B85:F85"/>
    <mergeCell ref="B86:F86"/>
    <mergeCell ref="B87:F87"/>
    <mergeCell ref="B88:F88"/>
    <mergeCell ref="A89:F89"/>
    <mergeCell ref="A91:H91"/>
    <mergeCell ref="B114:F114"/>
    <mergeCell ref="B115:F115"/>
    <mergeCell ref="B116:G116"/>
    <mergeCell ref="B99:G99"/>
    <mergeCell ref="B93:F93"/>
    <mergeCell ref="B98:G98"/>
    <mergeCell ref="A94:G94"/>
    <mergeCell ref="A95:H95"/>
    <mergeCell ref="A96:H96"/>
    <mergeCell ref="B97:G97"/>
    <mergeCell ref="A100:G100"/>
    <mergeCell ref="A102:H102"/>
    <mergeCell ref="B103:G103"/>
    <mergeCell ref="B104:G104"/>
    <mergeCell ref="B111:F111"/>
    <mergeCell ref="B105:G105"/>
    <mergeCell ref="A106:G106"/>
    <mergeCell ref="A107:H107"/>
    <mergeCell ref="A108:H108"/>
    <mergeCell ref="B109:F109"/>
    <mergeCell ref="B110:F110"/>
    <mergeCell ref="B112:G112"/>
    <mergeCell ref="B113:G113"/>
    <mergeCell ref="A42:F42"/>
    <mergeCell ref="A44:H44"/>
    <mergeCell ref="B53:F53"/>
    <mergeCell ref="A54:F54"/>
    <mergeCell ref="A56:H56"/>
    <mergeCell ref="B61:G61"/>
    <mergeCell ref="A62:F62"/>
    <mergeCell ref="A64:H64"/>
    <mergeCell ref="B65:G65"/>
    <mergeCell ref="B49:F49"/>
    <mergeCell ref="B50:F50"/>
    <mergeCell ref="B51:F51"/>
    <mergeCell ref="B52:F52"/>
    <mergeCell ref="A43:H43"/>
    <mergeCell ref="B45:F45"/>
    <mergeCell ref="B46:F46"/>
    <mergeCell ref="B47:F47"/>
    <mergeCell ref="B126:G126"/>
    <mergeCell ref="B127:G127"/>
    <mergeCell ref="A128:G128"/>
    <mergeCell ref="B129:G129"/>
    <mergeCell ref="A130:G130"/>
    <mergeCell ref="A132:H132"/>
    <mergeCell ref="A133:C133"/>
    <mergeCell ref="A134:C134"/>
    <mergeCell ref="B117:G117"/>
    <mergeCell ref="B118:F118"/>
    <mergeCell ref="A119:F119"/>
    <mergeCell ref="A120:F120"/>
    <mergeCell ref="A121:H121"/>
    <mergeCell ref="A122:H122"/>
    <mergeCell ref="B123:G123"/>
    <mergeCell ref="B124:G124"/>
    <mergeCell ref="B125:G125"/>
  </mergeCells>
  <pageMargins left="0.511811024" right="0.511811024" top="0.78740157499999996" bottom="0.78740157499999996" header="0.31496062000000002" footer="0.31496062000000002"/>
  <ignoredErrors>
    <ignoredError sqref="G1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29</vt:i4>
      </vt:variant>
    </vt:vector>
  </HeadingPairs>
  <TitlesOfParts>
    <vt:vector size="29" baseType="lpstr">
      <vt:lpstr>IDENTIFICAÇÃO</vt:lpstr>
      <vt:lpstr>RECEPC. CC GOIÂNIA</vt:lpstr>
      <vt:lpstr>RECEPC. CC ANÁPOLIS</vt:lpstr>
      <vt:lpstr>RECEPC. CC RIO VERDE</vt:lpstr>
      <vt:lpstr>RECEPC. SC GOIÂNIA</vt:lpstr>
      <vt:lpstr>RECEPC. SC ANÁPOLIS</vt:lpstr>
      <vt:lpstr>RECEPC. SC RIO VERDE</vt:lpstr>
      <vt:lpstr>RECEPC. SC JATAÍ</vt:lpstr>
      <vt:lpstr>RECEPC. SC CALDAS NOVAS</vt:lpstr>
      <vt:lpstr>RECEPC. SC CATALÃO</vt:lpstr>
      <vt:lpstr>RECEPC. SC ITUMBIARA</vt:lpstr>
      <vt:lpstr>RECEPC. SC GOIÁS</vt:lpstr>
      <vt:lpstr>RECEPC. SC CERES</vt:lpstr>
      <vt:lpstr>RECEPC. SC URUAÇU</vt:lpstr>
      <vt:lpstr>RECEPC. SC FORMOSA</vt:lpstr>
      <vt:lpstr>SECRETÁRIA GOIÂNIA</vt:lpstr>
      <vt:lpstr>SECRETÁRIA ANÁPOLIS</vt:lpstr>
      <vt:lpstr>COPEIRO(A) GOIÂNIA</vt:lpstr>
      <vt:lpstr>COPEIRO(A) ANÁPOLIS</vt:lpstr>
      <vt:lpstr>MOTORISTA GOIÂNIA</vt:lpstr>
      <vt:lpstr>MOTORISTA ANÁPOLIS</vt:lpstr>
      <vt:lpstr>MOTORISTA RIO VERDE</vt:lpstr>
      <vt:lpstr>AUX. MANUT. GOIÂNIA</vt:lpstr>
      <vt:lpstr>AUX. MANUT. ANÁPOLIS</vt:lpstr>
      <vt:lpstr>CARREGADOR GOIÂNIA</vt:lpstr>
      <vt:lpstr>CARREGADOR ANÁPOLIS</vt:lpstr>
      <vt:lpstr>PORTEIRO DIURNO 12X36 GOIÂNIA</vt:lpstr>
      <vt:lpstr>CONTÍNUO GOIÂNIA</vt:lpstr>
      <vt:lpstr>OP. DE EMPILH. GOIÂNIA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Santos</dc:creator>
  <cp:lastModifiedBy>Anna Santos</cp:lastModifiedBy>
  <dcterms:created xsi:type="dcterms:W3CDTF">2020-07-10T17:41:58Z</dcterms:created>
  <dcterms:modified xsi:type="dcterms:W3CDTF">2020-09-28T14:37:43Z</dcterms:modified>
</cp:coreProperties>
</file>