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omments3.xml" ContentType="application/vnd.openxmlformats-officedocument.spreadsheetml.comments+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comments5.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omments6.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omments7.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omments8.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16.xml" ContentType="application/vnd.openxmlformats-officedocument.drawing+xml"/>
  <Override PartName="/xl/charts/chart23.xml" ContentType="application/vnd.openxmlformats-officedocument.drawingml.chart+xml"/>
  <Override PartName="/xl/drawings/drawing17.xml" ContentType="application/vnd.openxmlformats-officedocument.drawing+xml"/>
  <Override PartName="/xl/charts/chart24.xml" ContentType="application/vnd.openxmlformats-officedocument.drawingml.chart+xml"/>
  <Override PartName="/xl/drawings/drawing1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9.xml" ContentType="application/vnd.openxmlformats-officedocument.drawing+xml"/>
  <Override PartName="/xl/charts/chart27.xml" ContentType="application/vnd.openxmlformats-officedocument.drawingml.chart+xml"/>
  <Override PartName="/xl/drawings/drawing2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21.xml" ContentType="application/vnd.openxmlformats-officedocument.drawing+xml"/>
  <Override PartName="/xl/charts/chart31.xml" ContentType="application/vnd.openxmlformats-officedocument.drawingml.chart+xml"/>
  <Override PartName="/xl/drawings/drawing22.xml" ContentType="application/vnd.openxmlformats-officedocument.drawing+xml"/>
  <Override PartName="/xl/comments12.xml" ContentType="application/vnd.openxmlformats-officedocument.spreadsheetml.comments+xml"/>
  <Override PartName="/xl/drawings/drawing23.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24.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5.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6.xml" ContentType="application/vnd.openxmlformats-officedocument.drawing+xml"/>
  <Override PartName="/xl/charts/chart44.xml" ContentType="application/vnd.openxmlformats-officedocument.drawingml.chart+xml"/>
  <Override PartName="/xl/drawings/drawing27.xml" ContentType="application/vnd.openxmlformats-officedocument.drawing+xml"/>
  <Override PartName="/xl/charts/chart45.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3"/>
  <workbookPr showInkAnnotation="0"/>
  <mc:AlternateContent xmlns:mc="http://schemas.openxmlformats.org/markup-compatibility/2006">
    <mc:Choice Requires="x15">
      <x15ac:absPath xmlns:x15ac="http://schemas.microsoft.com/office/spreadsheetml/2010/11/ac" url="L:\Unidade-Monitoramento-Avaliacao\Estatística\Documentos Estatistica\Relatorio Estatistico - 2o.Parte\Relatório 2º.Parte Ano 2022\01_Janeiro 2022\"/>
    </mc:Choice>
  </mc:AlternateContent>
  <xr:revisionPtr revIDLastSave="0" documentId="13_ncr:1_{B7C3ADA0-14B4-49A3-B0D5-196774578EC0}" xr6:coauthVersionLast="36" xr6:coauthVersionMax="36" xr10:uidLastSave="{00000000-0000-0000-0000-000000000000}"/>
  <bookViews>
    <workbookView xWindow="0" yWindow="0" windowWidth="28800" windowHeight="11925" tabRatio="857" firstSheet="1" activeTab="2" xr2:uid="{00000000-000D-0000-FFFF-FFFF00000000}"/>
  </bookViews>
  <sheets>
    <sheet name="HC_2018" sheetId="48" state="hidden" r:id="rId1"/>
    <sheet name="SUMÁRIO" sheetId="63" r:id="rId2"/>
    <sheet name="HC_GERAL" sheetId="51" r:id="rId3"/>
    <sheet name="Média_Especialidade" sheetId="60" r:id="rId4"/>
    <sheet name="Inter_Morb" sheetId="62" r:id="rId5"/>
    <sheet name="UNID GONEO" sheetId="2" r:id="rId6"/>
    <sheet name="UNID CIRURGIA ESPECIALIZADA" sheetId="3" r:id="rId7"/>
    <sheet name="UNID CLM" sheetId="4" r:id="rId8"/>
    <sheet name="UNID ASG" sheetId="5" r:id="rId9"/>
    <sheet name="UNID IAG" sheetId="6" r:id="rId10"/>
    <sheet name="UNID CARDIO" sheetId="7" r:id="rId11"/>
    <sheet name="UNID PEDIATRIA" sheetId="55" r:id="rId12"/>
    <sheet name="UNID GESTÃO AMBULATORIAL" sheetId="34" r:id="rId13"/>
    <sheet name="ONCO_HEMATOLOGIA" sheetId="58" r:id="rId14"/>
    <sheet name="PS" sheetId="14" r:id="rId15"/>
    <sheet name="Planilha2" sheetId="47" state="hidden" r:id="rId16"/>
    <sheet name="Plan2" sheetId="39" state="hidden" r:id="rId17"/>
    <sheet name="Plan3" sheetId="40" state="hidden" r:id="rId18"/>
    <sheet name="UNID MEDICINA LABORATORIAL" sheetId="32" r:id="rId19"/>
    <sheet name="UNID DE ANATOMIA PAT E NEC" sheetId="50" r:id="rId20"/>
    <sheet name="UDI" sheetId="16" r:id="rId21"/>
    <sheet name="HEMODIÁLISE" sheetId="15" r:id="rId22"/>
    <sheet name="UNID CCI" sheetId="33" r:id="rId23"/>
    <sheet name="UNID TRANSFUSIONAL" sheetId="45" r:id="rId24"/>
    <sheet name="UCIA" sheetId="56" r:id="rId25"/>
    <sheet name="UNID DE PROCESSAMENTO DE MAT" sheetId="49" r:id="rId26"/>
    <sheet name="UNID NUTRIÇÃO CLÍNICA" sheetId="31" r:id="rId27"/>
    <sheet name="UNID MULTIPROFISSIONAL" sheetId="52" r:id="rId28"/>
    <sheet name="Plan4" sheetId="41" state="hidden" r:id="rId29"/>
    <sheet name="UNID TELESSAÚDE" sheetId="53" r:id="rId30"/>
    <sheet name="UNID GOVERNAÇA E HIGIENIZAÇÃO" sheetId="29" state="hidden" r:id="rId31"/>
    <sheet name="SEST" sheetId="54" r:id="rId32"/>
    <sheet name="SAME" sheetId="36" r:id="rId33"/>
    <sheet name="CUSTOS" sheetId="35" state="hidden" r:id="rId34"/>
  </sheets>
  <definedNames>
    <definedName name="_xlnm._FilterDatabase" localSheetId="12" hidden="1">'UNID GESTÃO AMBULATORIAL'!$A$30:$S$504</definedName>
    <definedName name="_xlnm._FilterDatabase" localSheetId="18" hidden="1">'UNID MEDICINA LABORATORIAL'!$A$4:$C$539</definedName>
    <definedName name="_xlnm.Print_Area" localSheetId="2">HC_GERAL!$A$1:$P$73</definedName>
    <definedName name="_xlnm.Print_Area" localSheetId="13">ONCO_HEMATOLOGIA!$A$1:$U$3</definedName>
    <definedName name="_xlnm.Print_Area" localSheetId="24">UCIA!$A$1:$H$3</definedName>
    <definedName name="_xlnm.Print_Area" localSheetId="19">'UNID DE ANATOMIA PAT E NEC'!$A$1:$AK$33</definedName>
    <definedName name="_xlnm.Print_Area" localSheetId="25">'UNID DE PROCESSAMENTO DE MAT'!$A$1:$X$30</definedName>
    <definedName name="_xlnm.Print_Area" localSheetId="5">'UNID GONEO'!$A$1:$AN$99</definedName>
    <definedName name="_xlnm.Print_Area" localSheetId="9">'UNID IAG'!$A$1:$AY$44</definedName>
    <definedName name="_xlnm.Print_Area" localSheetId="11">'UNID PEDIATRIA'!$A$1:$I$3</definedName>
    <definedName name="_xlnm.Print_Area" localSheetId="23">'UNID TRANSFUSIONAL'!$A$1:$O$24</definedName>
    <definedName name="_xlnm.Print_Titles" localSheetId="9">'UNID IAG'!$A:$B</definedName>
  </definedNames>
  <calcPr calcId="191029"/>
</workbook>
</file>

<file path=xl/calcChain.xml><?xml version="1.0" encoding="utf-8"?>
<calcChain xmlns="http://schemas.openxmlformats.org/spreadsheetml/2006/main">
  <c r="AO89" i="2" l="1"/>
  <c r="AO88" i="2"/>
  <c r="AO87" i="2"/>
  <c r="AO86" i="2"/>
  <c r="AO85" i="2"/>
  <c r="AO84" i="2"/>
  <c r="AO83" i="2"/>
  <c r="AO82" i="2"/>
  <c r="AO81" i="2"/>
  <c r="AO80" i="2"/>
  <c r="AO79" i="2"/>
  <c r="AO78" i="2"/>
  <c r="AO77" i="2"/>
  <c r="AO76" i="2"/>
  <c r="AO75" i="2"/>
  <c r="AO74" i="2"/>
  <c r="AO73" i="2"/>
  <c r="AO72" i="2"/>
  <c r="AO71" i="2"/>
  <c r="AO70" i="2"/>
  <c r="AO69" i="2"/>
  <c r="AO68" i="2"/>
  <c r="AO67" i="2"/>
  <c r="T9" i="51" l="1"/>
  <c r="S5" i="51"/>
  <c r="T10" i="51"/>
  <c r="F22" i="34"/>
  <c r="F21" i="34"/>
  <c r="F20" i="34"/>
  <c r="F19" i="34"/>
  <c r="O10" i="49" l="1"/>
  <c r="O9" i="49"/>
  <c r="O8" i="49"/>
  <c r="O7" i="49"/>
  <c r="O6" i="49"/>
  <c r="O5" i="49"/>
  <c r="O4" i="49"/>
  <c r="B368" i="62" l="1"/>
  <c r="P368" i="62" s="1"/>
  <c r="P367" i="62"/>
  <c r="N367" i="62"/>
  <c r="P366" i="62"/>
  <c r="N366" i="62"/>
  <c r="O366" i="62" s="1"/>
  <c r="P365" i="62"/>
  <c r="N365" i="62"/>
  <c r="P364" i="62"/>
  <c r="N364" i="62"/>
  <c r="P363" i="62"/>
  <c r="N363" i="62"/>
  <c r="P362" i="62"/>
  <c r="N362" i="62"/>
  <c r="O362" i="62" s="1"/>
  <c r="P361" i="62"/>
  <c r="N361" i="62"/>
  <c r="P360" i="62"/>
  <c r="N360" i="62"/>
  <c r="O360" i="62" s="1"/>
  <c r="P359" i="62"/>
  <c r="N359" i="62"/>
  <c r="P358" i="62"/>
  <c r="N358" i="62"/>
  <c r="P357" i="62"/>
  <c r="N357" i="62"/>
  <c r="P356" i="62"/>
  <c r="N356" i="62"/>
  <c r="P355" i="62"/>
  <c r="N355" i="62"/>
  <c r="P354" i="62"/>
  <c r="N354" i="62"/>
  <c r="P353" i="62"/>
  <c r="N353" i="62"/>
  <c r="O353" i="62" s="1"/>
  <c r="P352" i="62"/>
  <c r="N352" i="62"/>
  <c r="O352" i="62" s="1"/>
  <c r="P351" i="62"/>
  <c r="N351" i="62"/>
  <c r="O351" i="62" s="1"/>
  <c r="P350" i="62"/>
  <c r="N350" i="62"/>
  <c r="P349" i="62"/>
  <c r="N349" i="62"/>
  <c r="P348" i="62"/>
  <c r="N348" i="62"/>
  <c r="P347" i="62"/>
  <c r="N347" i="62"/>
  <c r="P346" i="62"/>
  <c r="N346" i="62"/>
  <c r="P345" i="62"/>
  <c r="N345" i="62"/>
  <c r="P344" i="62"/>
  <c r="N344" i="62"/>
  <c r="O344" i="62" s="1"/>
  <c r="P343" i="62"/>
  <c r="N343" i="62"/>
  <c r="P342" i="62"/>
  <c r="N342" i="62"/>
  <c r="P341" i="62"/>
  <c r="N341" i="62"/>
  <c r="P340" i="62"/>
  <c r="N340" i="62"/>
  <c r="P339" i="62"/>
  <c r="N339" i="62"/>
  <c r="P338" i="62"/>
  <c r="N338" i="62"/>
  <c r="O338" i="62" s="1"/>
  <c r="P337" i="62"/>
  <c r="N337" i="62"/>
  <c r="O337" i="62" s="1"/>
  <c r="P336" i="62"/>
  <c r="N336" i="62"/>
  <c r="O336" i="62" s="1"/>
  <c r="P335" i="62"/>
  <c r="N335" i="62"/>
  <c r="O335" i="62" s="1"/>
  <c r="P334" i="62"/>
  <c r="N334" i="62"/>
  <c r="P333" i="62"/>
  <c r="N333" i="62"/>
  <c r="P332" i="62"/>
  <c r="N332" i="62"/>
  <c r="P331" i="62"/>
  <c r="N331" i="62"/>
  <c r="O331" i="62" s="1"/>
  <c r="P330" i="62"/>
  <c r="N330" i="62"/>
  <c r="P329" i="62"/>
  <c r="N329" i="62"/>
  <c r="P328" i="62"/>
  <c r="N328" i="62"/>
  <c r="O328" i="62" s="1"/>
  <c r="P327" i="62"/>
  <c r="N327" i="62"/>
  <c r="P326" i="62"/>
  <c r="N326" i="62"/>
  <c r="O326" i="62" s="1"/>
  <c r="P325" i="62"/>
  <c r="N325" i="62"/>
  <c r="P324" i="62"/>
  <c r="N324" i="62"/>
  <c r="P323" i="62"/>
  <c r="N323" i="62"/>
  <c r="P322" i="62"/>
  <c r="N322" i="62"/>
  <c r="P321" i="62"/>
  <c r="N321" i="62"/>
  <c r="P320" i="62"/>
  <c r="N320" i="62"/>
  <c r="O323" i="62" s="1"/>
  <c r="P319" i="62"/>
  <c r="N319" i="62"/>
  <c r="O319" i="62" s="1"/>
  <c r="P318" i="62"/>
  <c r="N318" i="62"/>
  <c r="P317" i="62"/>
  <c r="N317" i="62"/>
  <c r="P316" i="62"/>
  <c r="N316" i="62"/>
  <c r="P315" i="62"/>
  <c r="N315" i="62"/>
  <c r="P314" i="62"/>
  <c r="N314" i="62"/>
  <c r="O314" i="62" s="1"/>
  <c r="P313" i="62"/>
  <c r="N313" i="62"/>
  <c r="P312" i="62"/>
  <c r="N312" i="62"/>
  <c r="O312" i="62" s="1"/>
  <c r="P311" i="62"/>
  <c r="N311" i="62"/>
  <c r="O311" i="62" s="1"/>
  <c r="P310" i="62"/>
  <c r="N310" i="62"/>
  <c r="P309" i="62"/>
  <c r="N309" i="62"/>
  <c r="P308" i="62"/>
  <c r="N308" i="62"/>
  <c r="P307" i="62"/>
  <c r="N307" i="62"/>
  <c r="P306" i="62"/>
  <c r="N306" i="62"/>
  <c r="P305" i="62"/>
  <c r="N305" i="62"/>
  <c r="O305" i="62" s="1"/>
  <c r="P304" i="62"/>
  <c r="N304" i="62"/>
  <c r="P303" i="62"/>
  <c r="N303" i="62"/>
  <c r="P302" i="62"/>
  <c r="N302" i="62"/>
  <c r="P301" i="62"/>
  <c r="N301" i="62"/>
  <c r="P300" i="62"/>
  <c r="N300" i="62"/>
  <c r="P299" i="62"/>
  <c r="N299" i="62"/>
  <c r="P298" i="62"/>
  <c r="N298" i="62"/>
  <c r="O298" i="62" s="1"/>
  <c r="P297" i="62"/>
  <c r="N297" i="62"/>
  <c r="P296" i="62"/>
  <c r="N296" i="62"/>
  <c r="P295" i="62"/>
  <c r="N295" i="62"/>
  <c r="P294" i="62"/>
  <c r="N294" i="62"/>
  <c r="P293" i="62"/>
  <c r="N293" i="62"/>
  <c r="P292" i="62"/>
  <c r="N292" i="62"/>
  <c r="P291" i="62"/>
  <c r="N291" i="62"/>
  <c r="P290" i="62"/>
  <c r="N290" i="62"/>
  <c r="O290" i="62" s="1"/>
  <c r="P289" i="62"/>
  <c r="N289" i="62"/>
  <c r="P288" i="62"/>
  <c r="N288" i="62"/>
  <c r="O288" i="62" s="1"/>
  <c r="P287" i="62"/>
  <c r="N287" i="62"/>
  <c r="O287" i="62" s="1"/>
  <c r="P286" i="62"/>
  <c r="N286" i="62"/>
  <c r="O286" i="62" s="1"/>
  <c r="P285" i="62"/>
  <c r="N285" i="62"/>
  <c r="O285" i="62" s="1"/>
  <c r="P284" i="62"/>
  <c r="N284" i="62"/>
  <c r="P283" i="62"/>
  <c r="N283" i="62"/>
  <c r="P282" i="62"/>
  <c r="N282" i="62"/>
  <c r="O282" i="62" s="1"/>
  <c r="P281" i="62"/>
  <c r="N281" i="62"/>
  <c r="O281" i="62" s="1"/>
  <c r="P280" i="62"/>
  <c r="N280" i="62"/>
  <c r="P279" i="62"/>
  <c r="N279" i="62"/>
  <c r="P278" i="62"/>
  <c r="N278" i="62"/>
  <c r="P277" i="62"/>
  <c r="N277" i="62"/>
  <c r="P276" i="62"/>
  <c r="N276" i="62"/>
  <c r="P275" i="62"/>
  <c r="N275" i="62"/>
  <c r="P274" i="62"/>
  <c r="N274" i="62"/>
  <c r="P273" i="62"/>
  <c r="N273" i="62"/>
  <c r="O273" i="62" s="1"/>
  <c r="P272" i="62"/>
  <c r="N272" i="62"/>
  <c r="P271" i="62"/>
  <c r="N271" i="62"/>
  <c r="P270" i="62"/>
  <c r="N270" i="62"/>
  <c r="P269" i="62"/>
  <c r="N269" i="62"/>
  <c r="P268" i="62"/>
  <c r="N268" i="62"/>
  <c r="P267" i="62"/>
  <c r="N267" i="62"/>
  <c r="P266" i="62"/>
  <c r="N266" i="62"/>
  <c r="O266" i="62" s="1"/>
  <c r="P265" i="62"/>
  <c r="N265" i="62"/>
  <c r="P264" i="62"/>
  <c r="N264" i="62"/>
  <c r="P263" i="62"/>
  <c r="N263" i="62"/>
  <c r="P262" i="62"/>
  <c r="N262" i="62"/>
  <c r="P261" i="62"/>
  <c r="N261" i="62"/>
  <c r="O261" i="62" s="1"/>
  <c r="P260" i="62"/>
  <c r="N260" i="62"/>
  <c r="P259" i="62"/>
  <c r="N259" i="62"/>
  <c r="O259" i="62" s="1"/>
  <c r="P258" i="62"/>
  <c r="N258" i="62"/>
  <c r="O258" i="62" s="1"/>
  <c r="P257" i="62"/>
  <c r="N257" i="62"/>
  <c r="O257" i="62" s="1"/>
  <c r="P256" i="62"/>
  <c r="N256" i="62"/>
  <c r="P255" i="62"/>
  <c r="N255" i="62"/>
  <c r="P254" i="62"/>
  <c r="N254" i="62"/>
  <c r="P253" i="62"/>
  <c r="N253" i="62"/>
  <c r="O253" i="62" s="1"/>
  <c r="P252" i="62"/>
  <c r="N252" i="62"/>
  <c r="O252" i="62" s="1"/>
  <c r="P251" i="62"/>
  <c r="N251" i="62"/>
  <c r="O251" i="62" s="1"/>
  <c r="P250" i="62"/>
  <c r="N250" i="62"/>
  <c r="O250" i="62" s="1"/>
  <c r="P249" i="62"/>
  <c r="N249" i="62"/>
  <c r="O249" i="62" s="1"/>
  <c r="P248" i="62"/>
  <c r="N248" i="62"/>
  <c r="P247" i="62"/>
  <c r="N247" i="62"/>
  <c r="P246" i="62"/>
  <c r="N246" i="62"/>
  <c r="P245" i="62"/>
  <c r="N245" i="62"/>
  <c r="P244" i="62"/>
  <c r="N244" i="62"/>
  <c r="O244" i="62" s="1"/>
  <c r="P243" i="62"/>
  <c r="N243" i="62"/>
  <c r="O243" i="62" s="1"/>
  <c r="P242" i="62"/>
  <c r="N242" i="62"/>
  <c r="P241" i="62"/>
  <c r="N241" i="62"/>
  <c r="O241" i="62" s="1"/>
  <c r="P240" i="62"/>
  <c r="N240" i="62"/>
  <c r="P239" i="62"/>
  <c r="N239" i="62"/>
  <c r="P238" i="62"/>
  <c r="N238" i="62"/>
  <c r="O238" i="62" s="1"/>
  <c r="P237" i="62"/>
  <c r="N237" i="62"/>
  <c r="O237" i="62" s="1"/>
  <c r="P236" i="62"/>
  <c r="N236" i="62"/>
  <c r="O236" i="62" s="1"/>
  <c r="P235" i="62"/>
  <c r="N235" i="62"/>
  <c r="P234" i="62"/>
  <c r="N234" i="62"/>
  <c r="O234" i="62" s="1"/>
  <c r="P233" i="62"/>
  <c r="N233" i="62"/>
  <c r="P232" i="62"/>
  <c r="N232" i="62"/>
  <c r="P231" i="62"/>
  <c r="N231" i="62"/>
  <c r="O231" i="62" s="1"/>
  <c r="P230" i="62"/>
  <c r="N230" i="62"/>
  <c r="O230" i="62" s="1"/>
  <c r="P229" i="62"/>
  <c r="N229" i="62"/>
  <c r="O229" i="62" s="1"/>
  <c r="P228" i="62"/>
  <c r="N228" i="62"/>
  <c r="O228" i="62" s="1"/>
  <c r="P227" i="62"/>
  <c r="N227" i="62"/>
  <c r="O227" i="62" s="1"/>
  <c r="P226" i="62"/>
  <c r="N226" i="62"/>
  <c r="P225" i="62"/>
  <c r="N225" i="62"/>
  <c r="O225" i="62" s="1"/>
  <c r="P224" i="62"/>
  <c r="N224" i="62"/>
  <c r="P223" i="62"/>
  <c r="N223" i="62"/>
  <c r="O223" i="62" s="1"/>
  <c r="P222" i="62"/>
  <c r="N222" i="62"/>
  <c r="O222" i="62" s="1"/>
  <c r="P221" i="62"/>
  <c r="N221" i="62"/>
  <c r="O221" i="62" s="1"/>
  <c r="P220" i="62"/>
  <c r="N220" i="62"/>
  <c r="P219" i="62"/>
  <c r="N219" i="62"/>
  <c r="P218" i="62"/>
  <c r="N218" i="62"/>
  <c r="O218" i="62" s="1"/>
  <c r="P217" i="62"/>
  <c r="N217" i="62"/>
  <c r="O217" i="62" s="1"/>
  <c r="P216" i="62"/>
  <c r="N216" i="62"/>
  <c r="O216" i="62" s="1"/>
  <c r="P215" i="62"/>
  <c r="N215" i="62"/>
  <c r="O215" i="62" s="1"/>
  <c r="P214" i="62"/>
  <c r="N214" i="62"/>
  <c r="O214" i="62" s="1"/>
  <c r="P213" i="62"/>
  <c r="N213" i="62"/>
  <c r="O213" i="62" s="1"/>
  <c r="P212" i="62"/>
  <c r="N212" i="62"/>
  <c r="O212" i="62" s="1"/>
  <c r="P211" i="62"/>
  <c r="N211" i="62"/>
  <c r="P210" i="62"/>
  <c r="N210" i="62"/>
  <c r="P209" i="62"/>
  <c r="N209" i="62"/>
  <c r="P208" i="62"/>
  <c r="N208" i="62"/>
  <c r="O208" i="62" s="1"/>
  <c r="P207" i="62"/>
  <c r="N207" i="62"/>
  <c r="P206" i="62"/>
  <c r="N206" i="62"/>
  <c r="O206" i="62" s="1"/>
  <c r="P205" i="62"/>
  <c r="N205" i="62"/>
  <c r="O205" i="62" s="1"/>
  <c r="P204" i="62"/>
  <c r="N204" i="62"/>
  <c r="P203" i="62"/>
  <c r="N203" i="62"/>
  <c r="P202" i="62"/>
  <c r="N202" i="62"/>
  <c r="O202" i="62" s="1"/>
  <c r="P201" i="62"/>
  <c r="N201" i="62"/>
  <c r="P200" i="62"/>
  <c r="N200" i="62"/>
  <c r="O200" i="62" s="1"/>
  <c r="P199" i="62"/>
  <c r="N199" i="62"/>
  <c r="O199" i="62" s="1"/>
  <c r="P198" i="62"/>
  <c r="N198" i="62"/>
  <c r="O198" i="62" s="1"/>
  <c r="P197" i="62"/>
  <c r="N197" i="62"/>
  <c r="P196" i="62"/>
  <c r="N196" i="62"/>
  <c r="P195" i="62"/>
  <c r="N195" i="62"/>
  <c r="P194" i="62"/>
  <c r="N194" i="62"/>
  <c r="P193" i="62"/>
  <c r="N193" i="62"/>
  <c r="P192" i="62"/>
  <c r="N192" i="62"/>
  <c r="O192" i="62" s="1"/>
  <c r="P191" i="62"/>
  <c r="N191" i="62"/>
  <c r="P190" i="62"/>
  <c r="N190" i="62"/>
  <c r="O190" i="62" s="1"/>
  <c r="P189" i="62"/>
  <c r="N189" i="62"/>
  <c r="O189" i="62" s="1"/>
  <c r="P188" i="62"/>
  <c r="N188" i="62"/>
  <c r="O188" i="62" s="1"/>
  <c r="P187" i="62"/>
  <c r="N187" i="62"/>
  <c r="P186" i="62"/>
  <c r="N186" i="62"/>
  <c r="O186" i="62" s="1"/>
  <c r="P185" i="62"/>
  <c r="N185" i="62"/>
  <c r="P184" i="62"/>
  <c r="N184" i="62"/>
  <c r="P183" i="62"/>
  <c r="N183" i="62"/>
  <c r="O185" i="62" s="1"/>
  <c r="P182" i="62"/>
  <c r="N182" i="62"/>
  <c r="O182" i="62" s="1"/>
  <c r="P181" i="62"/>
  <c r="N181" i="62"/>
  <c r="P180" i="62"/>
  <c r="N180" i="62"/>
  <c r="P179" i="62"/>
  <c r="N179" i="62"/>
  <c r="P178" i="62"/>
  <c r="N178" i="62"/>
  <c r="P177" i="62"/>
  <c r="N177" i="62"/>
  <c r="P176" i="62"/>
  <c r="N176" i="62"/>
  <c r="O176" i="62" s="1"/>
  <c r="P175" i="62"/>
  <c r="N175" i="62"/>
  <c r="P174" i="62"/>
  <c r="N174" i="62"/>
  <c r="O174" i="62" s="1"/>
  <c r="P173" i="62"/>
  <c r="N173" i="62"/>
  <c r="O173" i="62" s="1"/>
  <c r="P172" i="62"/>
  <c r="N172" i="62"/>
  <c r="P171" i="62"/>
  <c r="N171" i="62"/>
  <c r="P170" i="62"/>
  <c r="N170" i="62"/>
  <c r="O170" i="62" s="1"/>
  <c r="P169" i="62"/>
  <c r="N169" i="62"/>
  <c r="P168" i="62"/>
  <c r="N168" i="62"/>
  <c r="O168" i="62" s="1"/>
  <c r="P167" i="62"/>
  <c r="N167" i="62"/>
  <c r="O167" i="62" s="1"/>
  <c r="P166" i="62"/>
  <c r="N166" i="62"/>
  <c r="P165" i="62"/>
  <c r="N165" i="62"/>
  <c r="P164" i="62"/>
  <c r="N164" i="62"/>
  <c r="P163" i="62"/>
  <c r="N163" i="62"/>
  <c r="P162" i="62"/>
  <c r="N162" i="62"/>
  <c r="P161" i="62"/>
  <c r="N161" i="62"/>
  <c r="P160" i="62"/>
  <c r="N160" i="62"/>
  <c r="O160" i="62" s="1"/>
  <c r="P159" i="62"/>
  <c r="N159" i="62"/>
  <c r="O159" i="62" s="1"/>
  <c r="P158" i="62"/>
  <c r="N158" i="62"/>
  <c r="P157" i="62"/>
  <c r="N157" i="62"/>
  <c r="O157" i="62" s="1"/>
  <c r="P156" i="62"/>
  <c r="N156" i="62"/>
  <c r="P155" i="62"/>
  <c r="N155" i="62"/>
  <c r="P154" i="62"/>
  <c r="N154" i="62"/>
  <c r="O154" i="62" s="1"/>
  <c r="P153" i="62"/>
  <c r="N153" i="62"/>
  <c r="O153" i="62" s="1"/>
  <c r="P152" i="62"/>
  <c r="N152" i="62"/>
  <c r="O152" i="62" s="1"/>
  <c r="P151" i="62"/>
  <c r="N151" i="62"/>
  <c r="O151" i="62" s="1"/>
  <c r="P150" i="62"/>
  <c r="N150" i="62"/>
  <c r="O150" i="62" s="1"/>
  <c r="P149" i="62"/>
  <c r="N149" i="62"/>
  <c r="O149" i="62" s="1"/>
  <c r="P148" i="62"/>
  <c r="N148" i="62"/>
  <c r="O148" i="62" s="1"/>
  <c r="P147" i="62"/>
  <c r="N147" i="62"/>
  <c r="P146" i="62"/>
  <c r="N146" i="62"/>
  <c r="O146" i="62" s="1"/>
  <c r="P145" i="62"/>
  <c r="N145" i="62"/>
  <c r="O145" i="62" s="1"/>
  <c r="P144" i="62"/>
  <c r="N144" i="62"/>
  <c r="O144" i="62" s="1"/>
  <c r="P143" i="62"/>
  <c r="O143" i="62"/>
  <c r="N143" i="62"/>
  <c r="P142" i="62"/>
  <c r="N142" i="62"/>
  <c r="O142" i="62" s="1"/>
  <c r="P141" i="62"/>
  <c r="N141" i="62"/>
  <c r="O141" i="62" s="1"/>
  <c r="P140" i="62"/>
  <c r="N140" i="62"/>
  <c r="P139" i="62"/>
  <c r="N139" i="62"/>
  <c r="O139" i="62" s="1"/>
  <c r="P138" i="62"/>
  <c r="N138" i="62"/>
  <c r="O138" i="62" s="1"/>
  <c r="P137" i="62"/>
  <c r="N137" i="62"/>
  <c r="O137" i="62" s="1"/>
  <c r="P136" i="62"/>
  <c r="N136" i="62"/>
  <c r="O136" i="62" s="1"/>
  <c r="P135" i="62"/>
  <c r="N135" i="62"/>
  <c r="P134" i="62"/>
  <c r="N134" i="62"/>
  <c r="P133" i="62"/>
  <c r="N133" i="62"/>
  <c r="P132" i="62"/>
  <c r="N132" i="62"/>
  <c r="P131" i="62"/>
  <c r="N131" i="62"/>
  <c r="P130" i="62"/>
  <c r="N130" i="62"/>
  <c r="O131" i="62" s="1"/>
  <c r="P129" i="62"/>
  <c r="N129" i="62"/>
  <c r="P128" i="62"/>
  <c r="N128" i="62"/>
  <c r="O128" i="62" s="1"/>
  <c r="P127" i="62"/>
  <c r="N127" i="62"/>
  <c r="P126" i="62"/>
  <c r="N126" i="62"/>
  <c r="P125" i="62"/>
  <c r="N125" i="62"/>
  <c r="P124" i="62"/>
  <c r="N124" i="62"/>
  <c r="P123" i="62"/>
  <c r="N123" i="62"/>
  <c r="P122" i="62"/>
  <c r="N122" i="62"/>
  <c r="P121" i="62"/>
  <c r="N121" i="62"/>
  <c r="P120" i="62"/>
  <c r="N120" i="62"/>
  <c r="O120" i="62" s="1"/>
  <c r="P119" i="62"/>
  <c r="N119" i="62"/>
  <c r="P118" i="62"/>
  <c r="N118" i="62"/>
  <c r="P117" i="62"/>
  <c r="N117" i="62"/>
  <c r="P116" i="62"/>
  <c r="N116" i="62"/>
  <c r="P115" i="62"/>
  <c r="N115" i="62"/>
  <c r="P114" i="62"/>
  <c r="N114" i="62"/>
  <c r="P113" i="62"/>
  <c r="N113" i="62"/>
  <c r="P112" i="62"/>
  <c r="N112" i="62"/>
  <c r="O112" i="62" s="1"/>
  <c r="P111" i="62"/>
  <c r="N111" i="62"/>
  <c r="P110" i="62"/>
  <c r="N110" i="62"/>
  <c r="P109" i="62"/>
  <c r="N109" i="62"/>
  <c r="P108" i="62"/>
  <c r="N108" i="62"/>
  <c r="P107" i="62"/>
  <c r="N107" i="62"/>
  <c r="P106" i="62"/>
  <c r="N106" i="62"/>
  <c r="P105" i="62"/>
  <c r="N105" i="62"/>
  <c r="P104" i="62"/>
  <c r="N104" i="62"/>
  <c r="O104" i="62" s="1"/>
  <c r="P103" i="62"/>
  <c r="N103" i="62"/>
  <c r="P102" i="62"/>
  <c r="N102" i="62"/>
  <c r="P101" i="62"/>
  <c r="N101" i="62"/>
  <c r="P100" i="62"/>
  <c r="N100" i="62"/>
  <c r="P99" i="62"/>
  <c r="N99" i="62"/>
  <c r="P98" i="62"/>
  <c r="N98" i="62"/>
  <c r="P97" i="62"/>
  <c r="N97" i="62"/>
  <c r="P96" i="62"/>
  <c r="N96" i="62"/>
  <c r="O96" i="62" s="1"/>
  <c r="P95" i="62"/>
  <c r="N95" i="62"/>
  <c r="P94" i="62"/>
  <c r="N94" i="62"/>
  <c r="P93" i="62"/>
  <c r="N93" i="62"/>
  <c r="P92" i="62"/>
  <c r="N92" i="62"/>
  <c r="P91" i="62"/>
  <c r="N91" i="62"/>
  <c r="P90" i="62"/>
  <c r="N90" i="62"/>
  <c r="P89" i="62"/>
  <c r="N89" i="62"/>
  <c r="P88" i="62"/>
  <c r="N88" i="62"/>
  <c r="O88" i="62" s="1"/>
  <c r="P87" i="62"/>
  <c r="N87" i="62"/>
  <c r="P86" i="62"/>
  <c r="N86" i="62"/>
  <c r="P85" i="62"/>
  <c r="N85" i="62"/>
  <c r="P84" i="62"/>
  <c r="N84" i="62"/>
  <c r="P83" i="62"/>
  <c r="N83" i="62"/>
  <c r="P82" i="62"/>
  <c r="N82" i="62"/>
  <c r="P81" i="62"/>
  <c r="N81" i="62"/>
  <c r="P80" i="62"/>
  <c r="N80" i="62"/>
  <c r="O80" i="62" s="1"/>
  <c r="P79" i="62"/>
  <c r="N79" i="62"/>
  <c r="O79" i="62" s="1"/>
  <c r="P78" i="62"/>
  <c r="N78" i="62"/>
  <c r="P77" i="62"/>
  <c r="N77" i="62"/>
  <c r="P76" i="62"/>
  <c r="N76" i="62"/>
  <c r="P75" i="62"/>
  <c r="N75" i="62"/>
  <c r="P74" i="62"/>
  <c r="N74" i="62"/>
  <c r="P73" i="62"/>
  <c r="N73" i="62"/>
  <c r="P72" i="62"/>
  <c r="N72" i="62"/>
  <c r="P71" i="62"/>
  <c r="N71" i="62"/>
  <c r="P70" i="62"/>
  <c r="N70" i="62"/>
  <c r="P69" i="62"/>
  <c r="N69" i="62"/>
  <c r="P68" i="62"/>
  <c r="N68" i="62"/>
  <c r="P67" i="62"/>
  <c r="N67" i="62"/>
  <c r="P66" i="62"/>
  <c r="N66" i="62"/>
  <c r="P65" i="62"/>
  <c r="N65" i="62"/>
  <c r="O65" i="62" s="1"/>
  <c r="P64" i="62"/>
  <c r="N64" i="62"/>
  <c r="P63" i="62"/>
  <c r="N63" i="62"/>
  <c r="O63" i="62" s="1"/>
  <c r="P62" i="62"/>
  <c r="N62" i="62"/>
  <c r="P61" i="62"/>
  <c r="N61" i="62"/>
  <c r="P60" i="62"/>
  <c r="N60" i="62"/>
  <c r="P59" i="62"/>
  <c r="N59" i="62"/>
  <c r="P58" i="62"/>
  <c r="N58" i="62"/>
  <c r="P57" i="62"/>
  <c r="N57" i="62"/>
  <c r="O57" i="62" s="1"/>
  <c r="P56" i="62"/>
  <c r="N56" i="62"/>
  <c r="P55" i="62"/>
  <c r="N55" i="62"/>
  <c r="P54" i="62"/>
  <c r="N54" i="62"/>
  <c r="P53" i="62"/>
  <c r="N53" i="62"/>
  <c r="P52" i="62"/>
  <c r="N52" i="62"/>
  <c r="P51" i="62"/>
  <c r="N51" i="62"/>
  <c r="P50" i="62"/>
  <c r="N50" i="62"/>
  <c r="P49" i="62"/>
  <c r="N49" i="62"/>
  <c r="O49" i="62" s="1"/>
  <c r="P48" i="62"/>
  <c r="N48" i="62"/>
  <c r="P47" i="62"/>
  <c r="N47" i="62"/>
  <c r="O47" i="62" s="1"/>
  <c r="P46" i="62"/>
  <c r="N46" i="62"/>
  <c r="P45" i="62"/>
  <c r="N45" i="62"/>
  <c r="P44" i="62"/>
  <c r="N44" i="62"/>
  <c r="P43" i="62"/>
  <c r="N43" i="62"/>
  <c r="P42" i="62"/>
  <c r="N42" i="62"/>
  <c r="O42" i="62" s="1"/>
  <c r="P41" i="62"/>
  <c r="N41" i="62"/>
  <c r="P40" i="62"/>
  <c r="N40" i="62"/>
  <c r="P39" i="62"/>
  <c r="N39" i="62"/>
  <c r="P38" i="62"/>
  <c r="N38" i="62"/>
  <c r="P37" i="62"/>
  <c r="N37" i="62"/>
  <c r="P36" i="62"/>
  <c r="N36" i="62"/>
  <c r="P35" i="62"/>
  <c r="N35" i="62"/>
  <c r="P34" i="62"/>
  <c r="N34" i="62"/>
  <c r="P33" i="62"/>
  <c r="N33" i="62"/>
  <c r="P32" i="62"/>
  <c r="N32" i="62"/>
  <c r="P31" i="62"/>
  <c r="N31" i="62"/>
  <c r="P30" i="62"/>
  <c r="N30" i="62"/>
  <c r="P29" i="62"/>
  <c r="N29" i="62"/>
  <c r="P28" i="62"/>
  <c r="N28" i="62"/>
  <c r="O28" i="62" s="1"/>
  <c r="P27" i="62"/>
  <c r="N27" i="62"/>
  <c r="P26" i="62"/>
  <c r="N26" i="62"/>
  <c r="O26" i="62" s="1"/>
  <c r="P25" i="62"/>
  <c r="N25" i="62"/>
  <c r="P24" i="62"/>
  <c r="N24" i="62"/>
  <c r="P23" i="62"/>
  <c r="N23" i="62"/>
  <c r="P22" i="62"/>
  <c r="N22" i="62"/>
  <c r="P21" i="62"/>
  <c r="N21" i="62"/>
  <c r="P20" i="62"/>
  <c r="N20" i="62"/>
  <c r="O20" i="62" s="1"/>
  <c r="P19" i="62"/>
  <c r="N19" i="62"/>
  <c r="O19" i="62" s="1"/>
  <c r="P18" i="62"/>
  <c r="N18" i="62"/>
  <c r="O18" i="62" s="1"/>
  <c r="P17" i="62"/>
  <c r="N17" i="62"/>
  <c r="P16" i="62"/>
  <c r="N16" i="62"/>
  <c r="P15" i="62"/>
  <c r="N15" i="62"/>
  <c r="P14" i="62"/>
  <c r="N14" i="62"/>
  <c r="P13" i="62"/>
  <c r="N13" i="62"/>
  <c r="O13" i="62" s="1"/>
  <c r="P12" i="62"/>
  <c r="N12" i="62"/>
  <c r="O12" i="62" s="1"/>
  <c r="P11" i="62"/>
  <c r="N11" i="62"/>
  <c r="O11" i="62" s="1"/>
  <c r="P10" i="62"/>
  <c r="N10" i="62"/>
  <c r="P9" i="62"/>
  <c r="N9" i="62"/>
  <c r="P8" i="62"/>
  <c r="N8" i="62"/>
  <c r="P7" i="62"/>
  <c r="N7" i="62"/>
  <c r="P6" i="62"/>
  <c r="N6" i="62"/>
  <c r="P5" i="62"/>
  <c r="N5" i="62"/>
  <c r="O73" i="62" s="1"/>
  <c r="O304" i="62" l="1"/>
  <c r="O27" i="62"/>
  <c r="O50" i="62"/>
  <c r="O58" i="62"/>
  <c r="O81" i="62"/>
  <c r="O89" i="62"/>
  <c r="O97" i="62"/>
  <c r="O105" i="62"/>
  <c r="O113" i="62"/>
  <c r="O121" i="62"/>
  <c r="O129" i="62"/>
  <c r="O297" i="62"/>
  <c r="O35" i="62"/>
  <c r="O43" i="62"/>
  <c r="O66" i="62"/>
  <c r="O74" i="62"/>
  <c r="O274" i="62"/>
  <c r="O51" i="62"/>
  <c r="O59" i="62"/>
  <c r="O82" i="62"/>
  <c r="O98" i="62"/>
  <c r="O106" i="62"/>
  <c r="O114" i="62"/>
  <c r="O122" i="62"/>
  <c r="O184" i="62"/>
  <c r="O267" i="62"/>
  <c r="O36" i="62"/>
  <c r="O44" i="62"/>
  <c r="O67" i="62"/>
  <c r="O75" i="62"/>
  <c r="O275" i="62"/>
  <c r="O321" i="62"/>
  <c r="O21" i="62"/>
  <c r="O29" i="62"/>
  <c r="O52" i="62"/>
  <c r="O60" i="62"/>
  <c r="O83" i="62"/>
  <c r="O91" i="62"/>
  <c r="O107" i="62"/>
  <c r="O123" i="62"/>
  <c r="O246" i="62"/>
  <c r="O268" i="62"/>
  <c r="O283" i="62"/>
  <c r="O313" i="62"/>
  <c r="O37" i="62"/>
  <c r="O45" i="62"/>
  <c r="O68" i="62"/>
  <c r="O76" i="62"/>
  <c r="O162" i="62"/>
  <c r="O224" i="62"/>
  <c r="O239" i="62"/>
  <c r="O254" i="62"/>
  <c r="O276" i="62"/>
  <c r="O299" i="62"/>
  <c r="O322" i="62"/>
  <c r="O367" i="62"/>
  <c r="O53" i="62"/>
  <c r="O61" i="62"/>
  <c r="O84" i="62"/>
  <c r="O92" i="62"/>
  <c r="O100" i="62"/>
  <c r="O108" i="62"/>
  <c r="O116" i="62"/>
  <c r="O124" i="62"/>
  <c r="O132" i="62"/>
  <c r="O178" i="62"/>
  <c r="O232" i="62"/>
  <c r="O247" i="62"/>
  <c r="O269" i="62"/>
  <c r="O291" i="62"/>
  <c r="O292" i="62"/>
  <c r="O69" i="62"/>
  <c r="O77" i="62"/>
  <c r="O140" i="62"/>
  <c r="O163" i="62"/>
  <c r="O194" i="62"/>
  <c r="O240" i="62"/>
  <c r="O255" i="62"/>
  <c r="O262" i="62"/>
  <c r="O277" i="62"/>
  <c r="O300" i="62"/>
  <c r="O315" i="62"/>
  <c r="O347" i="62"/>
  <c r="O15" i="62"/>
  <c r="O23" i="62"/>
  <c r="O62" i="62"/>
  <c r="O85" i="62"/>
  <c r="O93" i="62"/>
  <c r="O101" i="62"/>
  <c r="O109" i="62"/>
  <c r="O117" i="62"/>
  <c r="O125" i="62"/>
  <c r="O133" i="62"/>
  <c r="O171" i="62"/>
  <c r="O179" i="62"/>
  <c r="O233" i="62"/>
  <c r="O270" i="62"/>
  <c r="O293" i="62"/>
  <c r="O308" i="62"/>
  <c r="O363" i="62"/>
  <c r="O31" i="62"/>
  <c r="O39" i="62"/>
  <c r="O78" i="62"/>
  <c r="O169" i="62"/>
  <c r="O164" i="62"/>
  <c r="O207" i="62"/>
  <c r="O195" i="62"/>
  <c r="O256" i="62"/>
  <c r="O263" i="62"/>
  <c r="O278" i="62"/>
  <c r="O301" i="62"/>
  <c r="O316" i="62"/>
  <c r="O324" i="62"/>
  <c r="O332" i="62"/>
  <c r="O340" i="62"/>
  <c r="O348" i="62"/>
  <c r="O356" i="62"/>
  <c r="O16" i="62"/>
  <c r="O55" i="62"/>
  <c r="O94" i="62"/>
  <c r="O110" i="62"/>
  <c r="O126" i="62"/>
  <c r="O175" i="62"/>
  <c r="O180" i="62"/>
  <c r="O203" i="62"/>
  <c r="O211" i="62"/>
  <c r="O271" i="62"/>
  <c r="O294" i="62"/>
  <c r="O309" i="62"/>
  <c r="O364" i="62"/>
  <c r="O9" i="62"/>
  <c r="O32" i="62"/>
  <c r="O71" i="62"/>
  <c r="O134" i="62"/>
  <c r="O165" i="62"/>
  <c r="O196" i="62"/>
  <c r="O219" i="62"/>
  <c r="O264" i="62"/>
  <c r="O279" i="62"/>
  <c r="O302" i="62"/>
  <c r="O317" i="62"/>
  <c r="O345" i="62"/>
  <c r="O333" i="62"/>
  <c r="O341" i="62"/>
  <c r="O349" i="62"/>
  <c r="O357" i="62"/>
  <c r="O17" i="62"/>
  <c r="O25" i="62"/>
  <c r="O48" i="62"/>
  <c r="O87" i="62"/>
  <c r="O103" i="62"/>
  <c r="O119" i="62"/>
  <c r="O181" i="62"/>
  <c r="O204" i="62"/>
  <c r="O242" i="62"/>
  <c r="O272" i="62"/>
  <c r="O295" i="62"/>
  <c r="O310" i="62"/>
  <c r="O365" i="62"/>
  <c r="O10" i="62"/>
  <c r="O33" i="62"/>
  <c r="O41" i="62"/>
  <c r="O64" i="62"/>
  <c r="O72" i="62"/>
  <c r="O158" i="62"/>
  <c r="O166" i="62"/>
  <c r="O197" i="62"/>
  <c r="O220" i="62"/>
  <c r="O235" i="62"/>
  <c r="O265" i="62"/>
  <c r="O280" i="62"/>
  <c r="O303" i="62"/>
  <c r="O318" i="62"/>
  <c r="O334" i="62"/>
  <c r="O342" i="62"/>
  <c r="O350" i="62"/>
  <c r="O358" i="62"/>
  <c r="O6" i="62"/>
  <c r="O22" i="62"/>
  <c r="O38" i="62"/>
  <c r="O54" i="62"/>
  <c r="O70" i="62"/>
  <c r="O86" i="62"/>
  <c r="O102" i="62"/>
  <c r="O118" i="62"/>
  <c r="O161" i="62"/>
  <c r="O177" i="62"/>
  <c r="O193" i="62"/>
  <c r="O209" i="62"/>
  <c r="O289" i="62"/>
  <c r="O284" i="62"/>
  <c r="O127" i="62"/>
  <c r="O330" i="62"/>
  <c r="O327" i="62"/>
  <c r="O343" i="62"/>
  <c r="O359" i="62"/>
  <c r="O346" i="62"/>
  <c r="O7" i="62"/>
  <c r="O95" i="62"/>
  <c r="O34" i="62"/>
  <c r="O8" i="62"/>
  <c r="O24" i="62"/>
  <c r="O40" i="62"/>
  <c r="O56" i="62"/>
  <c r="O307" i="62"/>
  <c r="O339" i="62"/>
  <c r="O355" i="62"/>
  <c r="O99" i="62"/>
  <c r="O115" i="62"/>
  <c r="O111" i="62"/>
  <c r="O14" i="62"/>
  <c r="O30" i="62"/>
  <c r="O46" i="62"/>
  <c r="O201" i="62"/>
  <c r="O329" i="62"/>
  <c r="O361" i="62"/>
  <c r="N368" i="62"/>
  <c r="O135" i="62" s="1"/>
  <c r="O191" i="62"/>
  <c r="B45" i="56"/>
  <c r="B44" i="56"/>
  <c r="B43" i="56"/>
  <c r="B42" i="56"/>
  <c r="O187" i="62" l="1"/>
  <c r="O183" i="62"/>
  <c r="O156" i="62"/>
  <c r="O5" i="62"/>
  <c r="O368" i="62"/>
  <c r="O147" i="62"/>
  <c r="O226" i="62"/>
  <c r="O248" i="62"/>
  <c r="O172" i="62"/>
  <c r="O130" i="62"/>
  <c r="O210" i="62"/>
  <c r="O296" i="62"/>
  <c r="O325" i="62"/>
  <c r="O354" i="62"/>
  <c r="O90" i="62"/>
  <c r="O320" i="62"/>
  <c r="O306" i="62"/>
  <c r="O260" i="62"/>
  <c r="O245" i="62"/>
  <c r="B8" i="53"/>
  <c r="AJ91" i="2" l="1"/>
  <c r="AG91" i="2"/>
  <c r="AD91" i="2"/>
  <c r="AA91" i="2"/>
  <c r="X91" i="2"/>
  <c r="U91" i="2"/>
  <c r="R91" i="2"/>
  <c r="O91" i="2"/>
  <c r="L91" i="2"/>
  <c r="I91" i="2"/>
  <c r="F91" i="2"/>
  <c r="B103" i="14"/>
  <c r="B102" i="14"/>
  <c r="B100" i="14"/>
  <c r="B85" i="14"/>
  <c r="B84" i="14"/>
  <c r="B82" i="14"/>
  <c r="B67" i="14"/>
  <c r="B66" i="14"/>
  <c r="B64" i="14"/>
  <c r="B49" i="14"/>
  <c r="B48" i="14"/>
  <c r="B46" i="14"/>
  <c r="S170" i="34" l="1"/>
  <c r="R170" i="34"/>
  <c r="S160" i="34"/>
  <c r="R160" i="34"/>
  <c r="C39" i="55"/>
  <c r="AM80" i="2" l="1"/>
  <c r="AM74" i="2"/>
  <c r="AM73" i="2"/>
  <c r="AM71" i="2"/>
  <c r="AM70" i="2"/>
  <c r="AM69" i="2"/>
  <c r="D89" i="2"/>
  <c r="E88" i="2"/>
  <c r="AM88" i="2" s="1"/>
  <c r="E87" i="2"/>
  <c r="AM87" i="2" s="1"/>
  <c r="E86" i="2"/>
  <c r="AM86" i="2" s="1"/>
  <c r="E85" i="2"/>
  <c r="AM85" i="2" s="1"/>
  <c r="E84" i="2"/>
  <c r="AM84" i="2" s="1"/>
  <c r="E83" i="2"/>
  <c r="AM83" i="2" s="1"/>
  <c r="E82" i="2"/>
  <c r="AM82" i="2" s="1"/>
  <c r="E81" i="2"/>
  <c r="AM81" i="2" s="1"/>
  <c r="E80" i="2"/>
  <c r="E79" i="2"/>
  <c r="AM79" i="2" s="1"/>
  <c r="E78" i="2"/>
  <c r="AM78" i="2" s="1"/>
  <c r="E77" i="2"/>
  <c r="AM77" i="2" s="1"/>
  <c r="E76" i="2"/>
  <c r="AM76" i="2" s="1"/>
  <c r="E75" i="2"/>
  <c r="AM75" i="2" s="1"/>
  <c r="E74" i="2"/>
  <c r="E73" i="2"/>
  <c r="E72" i="2"/>
  <c r="AM72" i="2" s="1"/>
  <c r="E71" i="2"/>
  <c r="E70" i="2"/>
  <c r="E69" i="2"/>
  <c r="E68" i="2"/>
  <c r="AM68" i="2" s="1"/>
  <c r="E67" i="2"/>
  <c r="AM67" i="2" s="1"/>
  <c r="AL5" i="3" l="1"/>
  <c r="AI5" i="3"/>
  <c r="AF5" i="3"/>
  <c r="T121" i="2" l="1"/>
  <c r="O88" i="32" l="1"/>
  <c r="P1059" i="32"/>
  <c r="O800" i="32"/>
  <c r="P1060" i="32"/>
  <c r="O996" i="32"/>
  <c r="P1061" i="32"/>
  <c r="O382" i="32"/>
  <c r="P1062" i="32"/>
  <c r="O483" i="32"/>
  <c r="P1063" i="32"/>
  <c r="O193" i="32"/>
  <c r="P1064" i="32"/>
  <c r="O207" i="32"/>
  <c r="P1065" i="32"/>
  <c r="O397" i="32"/>
  <c r="P1066" i="32"/>
  <c r="O801" i="32"/>
  <c r="P1067" i="32"/>
  <c r="O997" i="32"/>
  <c r="P1068" i="32"/>
  <c r="O712" i="32"/>
  <c r="P1069" i="32"/>
  <c r="O998" i="32"/>
  <c r="P1070" i="32"/>
  <c r="O999" i="32"/>
  <c r="P1071" i="32"/>
  <c r="O1000" i="32"/>
  <c r="P1072" i="32"/>
  <c r="O802" i="32"/>
  <c r="P1073" i="32"/>
  <c r="O535" i="32"/>
  <c r="P1074" i="32"/>
  <c r="O328" i="32"/>
  <c r="P1075" i="32"/>
  <c r="P1058" i="32"/>
  <c r="O995" i="32"/>
  <c r="P1057" i="32"/>
  <c r="O994" i="32"/>
  <c r="P1056" i="32"/>
  <c r="O993" i="32"/>
  <c r="P1055" i="32"/>
  <c r="O799" i="32"/>
  <c r="P1054" i="32"/>
  <c r="O992" i="32"/>
  <c r="P1053" i="32"/>
  <c r="O798" i="32"/>
  <c r="O7" i="31" l="1"/>
  <c r="Q14" i="34" l="1"/>
  <c r="N62" i="3"/>
  <c r="N61" i="3"/>
  <c r="AM224" i="2"/>
  <c r="AM228" i="2"/>
  <c r="AM112" i="2"/>
  <c r="T120" i="2"/>
  <c r="T122" i="2" l="1"/>
  <c r="Q23" i="34"/>
  <c r="T119" i="2"/>
  <c r="O81" i="51"/>
  <c r="P437" i="32" l="1"/>
  <c r="O252" i="32"/>
  <c r="P531" i="32"/>
  <c r="O725" i="32"/>
  <c r="P1052" i="32"/>
  <c r="O530" i="32"/>
  <c r="P1051" i="32"/>
  <c r="O797" i="32"/>
  <c r="P860" i="32"/>
  <c r="O915" i="32"/>
  <c r="P1050" i="32"/>
  <c r="O991" i="32"/>
  <c r="P728" i="32"/>
  <c r="O533" i="32"/>
  <c r="P1049" i="32"/>
  <c r="O990" i="32"/>
  <c r="P740" i="32"/>
  <c r="O236" i="32"/>
  <c r="P422" i="32"/>
  <c r="O1030" i="32"/>
  <c r="P236" i="32"/>
  <c r="O437" i="32"/>
  <c r="P355" i="32"/>
  <c r="O309" i="32"/>
  <c r="P406" i="32"/>
  <c r="O90" i="32"/>
  <c r="P296" i="32"/>
  <c r="O287" i="32"/>
  <c r="P755" i="32"/>
  <c r="O881" i="32"/>
  <c r="P196" i="32"/>
  <c r="O1052" i="32"/>
  <c r="P1048" i="32"/>
  <c r="O989" i="32"/>
  <c r="P1047" i="32"/>
  <c r="O988" i="32"/>
  <c r="P1046" i="32"/>
  <c r="O987" i="32"/>
  <c r="P831" i="32"/>
  <c r="O373" i="32"/>
  <c r="P1045" i="32"/>
  <c r="O492" i="32"/>
  <c r="P830" i="32"/>
  <c r="O905" i="32"/>
  <c r="P516" i="32"/>
  <c r="O670" i="32"/>
  <c r="P730" i="32"/>
  <c r="O511" i="32"/>
  <c r="P1044" i="32"/>
  <c r="O711" i="32"/>
  <c r="P1043" i="32"/>
  <c r="O324" i="32"/>
  <c r="P1042" i="32"/>
  <c r="O710" i="32"/>
  <c r="P1041" i="32"/>
  <c r="O986" i="32"/>
  <c r="P424" i="32"/>
  <c r="O1028" i="32"/>
  <c r="P727" i="32"/>
  <c r="O615" i="32"/>
  <c r="P368" i="32"/>
  <c r="O318" i="32"/>
  <c r="P680" i="32"/>
  <c r="O275" i="32"/>
  <c r="P1040" i="32"/>
  <c r="O489" i="32"/>
  <c r="P457" i="32"/>
  <c r="O572" i="32"/>
  <c r="P1039" i="32"/>
  <c r="O985" i="32"/>
  <c r="P465" i="32"/>
  <c r="O497" i="32"/>
  <c r="P464" i="32"/>
  <c r="O244" i="32"/>
  <c r="P859" i="32"/>
  <c r="O486" i="32"/>
  <c r="P534" i="32"/>
  <c r="O724" i="32"/>
  <c r="P671" i="32"/>
  <c r="O749" i="32"/>
  <c r="P829" i="32"/>
  <c r="O904" i="32"/>
  <c r="P1038" i="32"/>
  <c r="O299" i="32"/>
  <c r="P232" i="32"/>
  <c r="O219" i="32"/>
  <c r="P214" i="32"/>
  <c r="O189" i="32"/>
  <c r="P526" i="32"/>
  <c r="O726" i="32"/>
  <c r="P419" i="32"/>
  <c r="O304" i="32"/>
  <c r="P828" i="32"/>
  <c r="O773" i="32"/>
  <c r="P1037" i="32"/>
  <c r="O206" i="32"/>
  <c r="P568" i="32"/>
  <c r="O809" i="32"/>
  <c r="P524" i="32"/>
  <c r="O350" i="32"/>
  <c r="P603" i="32"/>
  <c r="O423" i="32"/>
  <c r="P827" i="32"/>
  <c r="O903" i="32"/>
  <c r="P1036" i="32"/>
  <c r="O984" i="32"/>
  <c r="P221" i="32"/>
  <c r="O298" i="32"/>
  <c r="P1035" i="32"/>
  <c r="O544" i="32"/>
  <c r="P1034" i="32"/>
  <c r="O983" i="32"/>
  <c r="P1033" i="32"/>
  <c r="O624" i="32"/>
  <c r="P1032" i="32"/>
  <c r="O982" i="32"/>
  <c r="P1031" i="32"/>
  <c r="O796" i="32"/>
  <c r="P1030" i="32"/>
  <c r="O981" i="32"/>
  <c r="P567" i="32"/>
  <c r="O808" i="32"/>
  <c r="P692" i="32"/>
  <c r="O414" i="32"/>
  <c r="P826" i="32"/>
  <c r="O772" i="32"/>
  <c r="P1029" i="32"/>
  <c r="O342" i="32"/>
  <c r="P640" i="32"/>
  <c r="O846" i="32"/>
  <c r="P438" i="32"/>
  <c r="O1023" i="32"/>
  <c r="P1028" i="32"/>
  <c r="O448" i="32"/>
  <c r="P670" i="32"/>
  <c r="O748" i="32"/>
  <c r="P1027" i="32"/>
  <c r="O534" i="32"/>
  <c r="P602" i="32"/>
  <c r="O368" i="32"/>
  <c r="P825" i="32"/>
  <c r="O771" i="32"/>
  <c r="P407" i="32"/>
  <c r="O485" i="32"/>
  <c r="P669" i="32"/>
  <c r="O747" i="32"/>
  <c r="P726" i="32"/>
  <c r="O759" i="32"/>
  <c r="P402" i="32"/>
  <c r="O104" i="32"/>
  <c r="P583" i="32"/>
  <c r="O26" i="32"/>
  <c r="P533" i="32"/>
  <c r="O723" i="32"/>
  <c r="P208" i="32"/>
  <c r="O820" i="32"/>
  <c r="P725" i="32"/>
  <c r="O876" i="32"/>
  <c r="P1026" i="32"/>
  <c r="O330" i="32"/>
  <c r="P1025" i="32"/>
  <c r="O795" i="32"/>
  <c r="P213" i="32"/>
  <c r="O164" i="32"/>
  <c r="P1024" i="32"/>
  <c r="O980" i="32"/>
  <c r="P1023" i="32"/>
  <c r="O564" i="32"/>
  <c r="P1022" i="32"/>
  <c r="O529" i="32"/>
  <c r="P1021" i="32"/>
  <c r="O623" i="32"/>
  <c r="P1020" i="32"/>
  <c r="O709" i="32"/>
  <c r="P824" i="32"/>
  <c r="O44" i="32"/>
  <c r="P724" i="32"/>
  <c r="O278" i="32"/>
  <c r="P823" i="32"/>
  <c r="O515" i="32"/>
  <c r="P1019" i="32"/>
  <c r="O979" i="32"/>
  <c r="P1018" i="32"/>
  <c r="O225" i="32"/>
  <c r="P822" i="32"/>
  <c r="O395" i="32"/>
  <c r="P723" i="32"/>
  <c r="O875" i="32"/>
  <c r="P553" i="32"/>
  <c r="O811" i="32"/>
  <c r="P431" i="32"/>
  <c r="O467" i="32"/>
  <c r="P430" i="32"/>
  <c r="O86" i="32"/>
  <c r="P1017" i="32"/>
  <c r="O978" i="32"/>
  <c r="P94" i="32"/>
  <c r="O1063" i="32"/>
  <c r="P1016" i="32"/>
  <c r="O977" i="32"/>
  <c r="P1015" i="32"/>
  <c r="O976" i="32"/>
  <c r="P858" i="32"/>
  <c r="O914" i="32"/>
  <c r="P722" i="32"/>
  <c r="O874" i="32"/>
  <c r="P721" i="32"/>
  <c r="O873" i="32"/>
  <c r="P1014" i="32"/>
  <c r="O975" i="32"/>
  <c r="P739" i="32"/>
  <c r="O760" i="32"/>
  <c r="P1013" i="32"/>
  <c r="O974" i="32"/>
  <c r="P1012" i="32"/>
  <c r="O973" i="32"/>
  <c r="P1011" i="32"/>
  <c r="O132" i="32"/>
  <c r="P1010" i="32"/>
  <c r="O708" i="32"/>
  <c r="P198" i="32"/>
  <c r="O822" i="32"/>
  <c r="P1009" i="32"/>
  <c r="O794" i="32"/>
  <c r="P427" i="32"/>
  <c r="O730" i="32"/>
  <c r="P1008" i="32"/>
  <c r="O972" i="32"/>
  <c r="P364" i="32"/>
  <c r="O316" i="32"/>
  <c r="P1007" i="32"/>
  <c r="O971" i="32"/>
  <c r="P1006" i="32"/>
  <c r="O662" i="32"/>
  <c r="P821" i="32"/>
  <c r="O770" i="32"/>
  <c r="P1005" i="32"/>
  <c r="O487" i="32"/>
  <c r="P341" i="32"/>
  <c r="O549" i="32"/>
  <c r="P634" i="32"/>
  <c r="O1002" i="32"/>
  <c r="P408" i="32"/>
  <c r="O813" i="32"/>
  <c r="P582" i="32"/>
  <c r="O257" i="32"/>
  <c r="P668" i="32"/>
  <c r="O649" i="32"/>
  <c r="P1004" i="32"/>
  <c r="O970" i="32"/>
  <c r="P738" i="32"/>
  <c r="O689" i="32"/>
  <c r="P857" i="32"/>
  <c r="O913" i="32"/>
  <c r="P683" i="32"/>
  <c r="O855" i="32"/>
  <c r="P370" i="32"/>
  <c r="O340" i="32"/>
  <c r="P590" i="32"/>
  <c r="O806" i="32"/>
  <c r="P362" i="32"/>
  <c r="O211" i="32"/>
  <c r="P502" i="32"/>
  <c r="O297" i="32"/>
  <c r="P1003" i="32"/>
  <c r="O661" i="32"/>
  <c r="P856" i="32"/>
  <c r="O776" i="32"/>
  <c r="P840" i="32"/>
  <c r="O697" i="32"/>
  <c r="P472" i="32"/>
  <c r="O601" i="32"/>
  <c r="P729" i="32"/>
  <c r="O405" i="32"/>
  <c r="P183" i="32"/>
  <c r="O129" i="32"/>
  <c r="P820" i="32"/>
  <c r="O902" i="32"/>
  <c r="P639" i="32"/>
  <c r="O152" i="32"/>
  <c r="P643" i="32"/>
  <c r="O849" i="32"/>
  <c r="P720" i="32"/>
  <c r="O872" i="32"/>
  <c r="P471" i="32"/>
  <c r="O569" i="32"/>
  <c r="P224" i="32"/>
  <c r="O169" i="32"/>
  <c r="P489" i="32"/>
  <c r="O84" i="32"/>
  <c r="P1002" i="32"/>
  <c r="O969" i="32"/>
  <c r="P158" i="32"/>
  <c r="O222" i="32"/>
  <c r="P467" i="32"/>
  <c r="O477" i="32"/>
  <c r="P492" i="32"/>
  <c r="O631" i="32"/>
  <c r="P483" i="32"/>
  <c r="O567" i="32"/>
  <c r="P855" i="32"/>
  <c r="O775" i="32"/>
  <c r="P633" i="32"/>
  <c r="O190" i="32"/>
  <c r="P485" i="32"/>
  <c r="O399" i="32"/>
  <c r="P572" i="32"/>
  <c r="O378" i="32"/>
  <c r="P399" i="32"/>
  <c r="O72" i="32"/>
  <c r="P392" i="32"/>
  <c r="O427" i="32"/>
  <c r="P1001" i="32"/>
  <c r="O622" i="32"/>
  <c r="P552" i="32"/>
  <c r="O494" i="32"/>
  <c r="P819" i="32"/>
  <c r="O694" i="32"/>
  <c r="P1000" i="32"/>
  <c r="O793" i="32"/>
  <c r="P509" i="32"/>
  <c r="O41" i="32"/>
  <c r="P999" i="32"/>
  <c r="O249" i="32"/>
  <c r="P998" i="32"/>
  <c r="O660" i="32"/>
  <c r="P997" i="32"/>
  <c r="O659" i="32"/>
  <c r="P996" i="32"/>
  <c r="O231" i="32"/>
  <c r="P995" i="32"/>
  <c r="O598" i="32"/>
  <c r="P994" i="32"/>
  <c r="O543" i="32"/>
  <c r="P993" i="32"/>
  <c r="O216" i="32"/>
  <c r="P992" i="32"/>
  <c r="O707" i="32"/>
  <c r="P543" i="32"/>
  <c r="O1012" i="32"/>
  <c r="P532" i="32"/>
  <c r="O668" i="32"/>
  <c r="P818" i="32"/>
  <c r="O769" i="32"/>
  <c r="P817" i="32"/>
  <c r="O344" i="32"/>
  <c r="P523" i="32"/>
  <c r="O1015" i="32"/>
  <c r="P540" i="32"/>
  <c r="O386" i="32"/>
  <c r="P737" i="32"/>
  <c r="O877" i="32"/>
  <c r="P991" i="32"/>
  <c r="O968" i="32"/>
  <c r="P549" i="32"/>
  <c r="O107" i="32"/>
  <c r="P736" i="32"/>
  <c r="O134" i="32"/>
  <c r="P990" i="32"/>
  <c r="O967" i="32"/>
  <c r="P288" i="32"/>
  <c r="O283" i="32"/>
  <c r="P201" i="32"/>
  <c r="O1051" i="32"/>
  <c r="P320" i="32"/>
  <c r="O1037" i="32"/>
  <c r="P627" i="32"/>
  <c r="O1001" i="32"/>
  <c r="P267" i="32"/>
  <c r="O241" i="32"/>
  <c r="P317" i="32"/>
  <c r="O93" i="32"/>
  <c r="P396" i="32"/>
  <c r="O391" i="32"/>
  <c r="P581" i="32"/>
  <c r="O137" i="32"/>
  <c r="P513" i="32"/>
  <c r="O48" i="32"/>
  <c r="P589" i="32"/>
  <c r="O520" i="32"/>
  <c r="P989" i="32"/>
  <c r="O966" i="32"/>
  <c r="P988" i="32"/>
  <c r="O447" i="32"/>
  <c r="P987" i="32"/>
  <c r="O965" i="32"/>
  <c r="P816" i="32"/>
  <c r="O253" i="32"/>
  <c r="P815" i="32"/>
  <c r="O693" i="32"/>
  <c r="P479" i="32"/>
  <c r="O635" i="32"/>
  <c r="P986" i="32"/>
  <c r="O964" i="32"/>
  <c r="P691" i="32"/>
  <c r="O58" i="32"/>
  <c r="P365" i="32"/>
  <c r="O118" i="32"/>
  <c r="P985" i="32"/>
  <c r="O963" i="32"/>
  <c r="P416" i="32"/>
  <c r="O1032" i="32"/>
  <c r="P854" i="32"/>
  <c r="O506" i="32"/>
  <c r="P735" i="32"/>
  <c r="O556" i="32"/>
  <c r="P734" i="32"/>
  <c r="O688" i="32"/>
  <c r="P462" i="32"/>
  <c r="O639" i="32"/>
  <c r="P719" i="32"/>
  <c r="O871" i="32"/>
  <c r="P754" i="32"/>
  <c r="O763" i="32"/>
  <c r="P984" i="32"/>
  <c r="O962" i="32"/>
  <c r="P983" i="32"/>
  <c r="O961" i="32"/>
  <c r="P376" i="32"/>
  <c r="O458" i="32"/>
  <c r="P242" i="32"/>
  <c r="O644" i="32"/>
  <c r="P982" i="32"/>
  <c r="O792" i="32"/>
  <c r="P261" i="32"/>
  <c r="O677" i="32"/>
  <c r="P508" i="32"/>
  <c r="O339" i="32"/>
  <c r="P981" i="32"/>
  <c r="O706" i="32"/>
  <c r="P980" i="32"/>
  <c r="O705" i="32"/>
  <c r="P482" i="32"/>
  <c r="O634" i="32"/>
  <c r="P718" i="32"/>
  <c r="O870" i="32"/>
  <c r="P598" i="32"/>
  <c r="O807" i="32"/>
  <c r="P814" i="32"/>
  <c r="O901" i="32"/>
  <c r="P667" i="32"/>
  <c r="O852" i="32"/>
  <c r="P632" i="32"/>
  <c r="O714" i="32"/>
  <c r="P979" i="32"/>
  <c r="O960" i="32"/>
  <c r="P853" i="32"/>
  <c r="O698" i="32"/>
  <c r="P580" i="32"/>
  <c r="O109" i="32"/>
  <c r="P405" i="32"/>
  <c r="O95" i="32"/>
  <c r="P175" i="32"/>
  <c r="O192" i="32"/>
  <c r="P978" i="32"/>
  <c r="O959" i="32"/>
  <c r="P977" i="32"/>
  <c r="O791" i="32"/>
  <c r="P813" i="32"/>
  <c r="O259" i="32"/>
  <c r="P976" i="32"/>
  <c r="O704" i="32"/>
  <c r="P975" i="32"/>
  <c r="O563" i="32"/>
  <c r="P812" i="32"/>
  <c r="O528" i="32"/>
  <c r="P194" i="32"/>
  <c r="O30" i="32"/>
  <c r="P496" i="32"/>
  <c r="O457" i="32"/>
  <c r="P411" i="32"/>
  <c r="O248" i="32"/>
  <c r="P811" i="32"/>
  <c r="O47" i="32"/>
  <c r="P974" i="32"/>
  <c r="O491" i="32"/>
  <c r="P717" i="32"/>
  <c r="O348" i="32"/>
  <c r="P810" i="32"/>
  <c r="O527" i="32"/>
  <c r="P327" i="32"/>
  <c r="O247" i="32"/>
  <c r="P525" i="32"/>
  <c r="O329" i="32"/>
  <c r="P716" i="32"/>
  <c r="O758" i="32"/>
  <c r="P973" i="32"/>
  <c r="O351" i="32"/>
  <c r="P548" i="32"/>
  <c r="O346" i="32"/>
  <c r="P530" i="32"/>
  <c r="O667" i="32"/>
  <c r="P26" i="32"/>
  <c r="O16" i="32"/>
  <c r="P529" i="32"/>
  <c r="O305" i="32"/>
  <c r="P528" i="32"/>
  <c r="O1014" i="32"/>
  <c r="P972" i="32"/>
  <c r="O958" i="32"/>
  <c r="P971" i="32"/>
  <c r="O957" i="32"/>
  <c r="P324" i="32"/>
  <c r="O294" i="32"/>
  <c r="P666" i="32"/>
  <c r="O684" i="32"/>
  <c r="P547" i="32"/>
  <c r="O721" i="32"/>
  <c r="P588" i="32"/>
  <c r="O332" i="32"/>
  <c r="P600" i="32"/>
  <c r="O68" i="32"/>
  <c r="P599" i="32"/>
  <c r="O472" i="32"/>
  <c r="P587" i="32"/>
  <c r="O1007" i="32"/>
  <c r="P512" i="32"/>
  <c r="O121" i="32"/>
  <c r="P638" i="32"/>
  <c r="O625" i="32"/>
  <c r="P970" i="32"/>
  <c r="O436" i="32"/>
  <c r="P463" i="32"/>
  <c r="O570" i="32"/>
  <c r="P495" i="32"/>
  <c r="O496" i="32"/>
  <c r="P470" i="32"/>
  <c r="O1019" i="32"/>
  <c r="P969" i="32"/>
  <c r="O956" i="32"/>
  <c r="P852" i="32"/>
  <c r="O774" i="32"/>
  <c r="P809" i="32"/>
  <c r="O526" i="32"/>
  <c r="P968" i="32"/>
  <c r="O955" i="32"/>
  <c r="P967" i="32"/>
  <c r="O954" i="32"/>
  <c r="P631" i="32"/>
  <c r="O331" i="32"/>
  <c r="P741" i="32"/>
  <c r="O453" i="32"/>
  <c r="P808" i="32"/>
  <c r="O900" i="32"/>
  <c r="P626" i="32"/>
  <c r="O153" i="32"/>
  <c r="P347" i="32"/>
  <c r="O454" i="32"/>
  <c r="P538" i="32"/>
  <c r="O8" i="32"/>
  <c r="P566" i="32"/>
  <c r="O198" i="32"/>
  <c r="P597" i="32"/>
  <c r="O716" i="32"/>
  <c r="P579" i="32"/>
  <c r="O440" i="32"/>
  <c r="P807" i="32"/>
  <c r="O899" i="32"/>
  <c r="P357" i="32"/>
  <c r="O608" i="32"/>
  <c r="P298" i="32"/>
  <c r="O1044" i="32"/>
  <c r="P966" i="32"/>
  <c r="O703" i="32"/>
  <c r="P851" i="32"/>
  <c r="O912" i="32"/>
  <c r="P690" i="32"/>
  <c r="O860" i="32"/>
  <c r="P311" i="32"/>
  <c r="O195" i="32"/>
  <c r="P839" i="32"/>
  <c r="O559" i="32"/>
  <c r="P838" i="32"/>
  <c r="O696" i="32"/>
  <c r="P837" i="32"/>
  <c r="O620" i="32"/>
  <c r="P642" i="32"/>
  <c r="O848" i="32"/>
  <c r="P715" i="32"/>
  <c r="O869" i="32"/>
  <c r="P578" i="32"/>
  <c r="O126" i="32"/>
  <c r="P383" i="32"/>
  <c r="O438" i="32"/>
  <c r="P263" i="32"/>
  <c r="O474" i="32"/>
  <c r="P806" i="32"/>
  <c r="O264" i="32"/>
  <c r="P965" i="32"/>
  <c r="O702" i="32"/>
  <c r="P964" i="32"/>
  <c r="O953" i="32"/>
  <c r="P963" i="32"/>
  <c r="O790" i="32"/>
  <c r="P962" i="32"/>
  <c r="O952" i="32"/>
  <c r="P961" i="32"/>
  <c r="O951" i="32"/>
  <c r="P850" i="32"/>
  <c r="O911" i="32"/>
  <c r="P625" i="32"/>
  <c r="O599" i="32"/>
  <c r="P960" i="32"/>
  <c r="O950" i="32"/>
  <c r="P805" i="32"/>
  <c r="O654" i="32"/>
  <c r="P679" i="32"/>
  <c r="O853" i="32"/>
  <c r="P577" i="32"/>
  <c r="O443" i="32"/>
  <c r="P301" i="32"/>
  <c r="O234" i="32"/>
  <c r="P371" i="32"/>
  <c r="O321" i="32"/>
  <c r="P959" i="32"/>
  <c r="O949" i="32"/>
  <c r="P391" i="32"/>
  <c r="O425" i="32"/>
  <c r="P358" i="32"/>
  <c r="O424" i="32"/>
  <c r="P256" i="32"/>
  <c r="O1049" i="32"/>
  <c r="P849" i="32"/>
  <c r="O242" i="32"/>
  <c r="P804" i="32"/>
  <c r="O558" i="32"/>
  <c r="P753" i="32"/>
  <c r="O690" i="32"/>
  <c r="P958" i="32"/>
  <c r="O948" i="32"/>
  <c r="P303" i="32"/>
  <c r="O1043" i="32"/>
  <c r="P372" i="32"/>
  <c r="O460" i="32"/>
  <c r="P752" i="32"/>
  <c r="O583" i="32"/>
  <c r="P675" i="32"/>
  <c r="O389" i="32"/>
  <c r="P957" i="32"/>
  <c r="O50" i="32"/>
  <c r="P381" i="32"/>
  <c r="O151" i="32"/>
  <c r="P546" i="32"/>
  <c r="O720" i="32"/>
  <c r="P689" i="32"/>
  <c r="O356" i="32"/>
  <c r="P425" i="32"/>
  <c r="O1027" i="32"/>
  <c r="P584" i="32"/>
  <c r="O315" i="32"/>
  <c r="P688" i="32"/>
  <c r="O859" i="32"/>
  <c r="P481" i="32"/>
  <c r="O633" i="32"/>
  <c r="P480" i="32"/>
  <c r="O632" i="32"/>
  <c r="P541" i="32"/>
  <c r="O22" i="32"/>
  <c r="P678" i="32"/>
  <c r="O317" i="32"/>
  <c r="P733" i="32"/>
  <c r="O349" i="32"/>
  <c r="P956" i="32"/>
  <c r="O947" i="32"/>
  <c r="P321" i="32"/>
  <c r="O1038" i="32"/>
  <c r="P955" i="32"/>
  <c r="O243" i="32"/>
  <c r="P954" i="32"/>
  <c r="O946" i="32"/>
  <c r="P953" i="32"/>
  <c r="O789" i="32"/>
  <c r="P952" i="32"/>
  <c r="O186" i="32"/>
  <c r="P848" i="32"/>
  <c r="O61" i="32"/>
  <c r="P951" i="32"/>
  <c r="O945" i="32"/>
  <c r="P444" i="32"/>
  <c r="O150" i="32"/>
  <c r="P803" i="32"/>
  <c r="O590" i="32"/>
  <c r="P836" i="32"/>
  <c r="O619" i="32"/>
  <c r="P302" i="32"/>
  <c r="O1042" i="32"/>
  <c r="P950" i="32"/>
  <c r="O944" i="32"/>
  <c r="P802" i="32"/>
  <c r="O618" i="32"/>
  <c r="P949" i="32"/>
  <c r="O788" i="32"/>
  <c r="P801" i="32"/>
  <c r="O617" i="32"/>
  <c r="P665" i="32"/>
  <c r="O746" i="32"/>
  <c r="P800" i="32"/>
  <c r="O589" i="32"/>
  <c r="P314" i="32"/>
  <c r="O1040" i="32"/>
  <c r="P630" i="32"/>
  <c r="O804" i="32"/>
  <c r="P948" i="32"/>
  <c r="O943" i="32"/>
  <c r="P39" i="32"/>
  <c r="O431" i="32"/>
  <c r="P677" i="32"/>
  <c r="O750" i="32"/>
  <c r="P947" i="32"/>
  <c r="O203" i="32"/>
  <c r="P401" i="32"/>
  <c r="O76" i="32"/>
  <c r="P799" i="32"/>
  <c r="O357" i="32"/>
  <c r="P946" i="32"/>
  <c r="O658" i="32"/>
  <c r="P798" i="32"/>
  <c r="O653" i="32"/>
  <c r="P945" i="32"/>
  <c r="O482" i="32"/>
  <c r="P404" i="32"/>
  <c r="O111" i="32"/>
  <c r="P944" i="32"/>
  <c r="O597" i="32"/>
  <c r="P714" i="32"/>
  <c r="O383" i="32"/>
  <c r="P943" i="32"/>
  <c r="O657" i="32"/>
  <c r="P511" i="32"/>
  <c r="O1017" i="32"/>
  <c r="P266" i="32"/>
  <c r="O70" i="32"/>
  <c r="P835" i="32"/>
  <c r="O906" i="32"/>
  <c r="P522" i="32"/>
  <c r="O245" i="32"/>
  <c r="P942" i="32"/>
  <c r="O942" i="32"/>
  <c r="P797" i="32"/>
  <c r="O898" i="32"/>
  <c r="P941" i="32"/>
  <c r="O787" i="32"/>
  <c r="P940" i="32"/>
  <c r="O786" i="32"/>
  <c r="P939" i="32"/>
  <c r="O656" i="32"/>
  <c r="P938" i="32"/>
  <c r="O388" i="32"/>
  <c r="P937" i="32"/>
  <c r="O542" i="32"/>
  <c r="P304" i="32"/>
  <c r="O416" i="32"/>
  <c r="P834" i="32"/>
  <c r="O695" i="32"/>
  <c r="P305" i="32"/>
  <c r="O400" i="32"/>
  <c r="P796" i="32"/>
  <c r="O512" i="32"/>
  <c r="P389" i="32"/>
  <c r="O110" i="32"/>
  <c r="P388" i="32"/>
  <c r="O239" i="32"/>
  <c r="P349" i="32"/>
  <c r="O609" i="32"/>
  <c r="P337" i="32"/>
  <c r="O1033" i="32"/>
  <c r="P307" i="32"/>
  <c r="O733" i="32"/>
  <c r="P795" i="32"/>
  <c r="O398" i="32"/>
  <c r="P751" i="32"/>
  <c r="O67" i="32"/>
  <c r="P750" i="32"/>
  <c r="O113" i="32"/>
  <c r="P664" i="32"/>
  <c r="O296" i="32"/>
  <c r="P847" i="32"/>
  <c r="O910" i="32"/>
  <c r="P674" i="32"/>
  <c r="O466" i="32"/>
  <c r="P794" i="32"/>
  <c r="O505" i="32"/>
  <c r="P507" i="32"/>
  <c r="O73" i="32"/>
  <c r="P539" i="32"/>
  <c r="O1013" i="32"/>
  <c r="P793" i="32"/>
  <c r="O897" i="32"/>
  <c r="P571" i="32"/>
  <c r="O1009" i="32"/>
  <c r="P936" i="32"/>
  <c r="O270" i="32"/>
  <c r="P122" i="32"/>
  <c r="O828" i="32"/>
  <c r="P570" i="32"/>
  <c r="O1010" i="32"/>
  <c r="P410" i="32"/>
  <c r="O258" i="32"/>
  <c r="P663" i="32"/>
  <c r="O554" i="32"/>
  <c r="P576" i="32"/>
  <c r="O1008" i="32"/>
  <c r="P935" i="32"/>
  <c r="O518" i="32"/>
  <c r="P466" i="32"/>
  <c r="O1020" i="32"/>
  <c r="P491" i="32"/>
  <c r="O630" i="32"/>
  <c r="P387" i="32"/>
  <c r="O363" i="32"/>
  <c r="P386" i="32"/>
  <c r="O112" i="32"/>
  <c r="P352" i="32"/>
  <c r="O307" i="32"/>
  <c r="P342" i="32"/>
  <c r="O290" i="32"/>
  <c r="P177" i="32"/>
  <c r="O194" i="32"/>
  <c r="P606" i="32"/>
  <c r="O547" i="32"/>
  <c r="P586" i="32"/>
  <c r="O717" i="32"/>
  <c r="P393" i="32"/>
  <c r="O6" i="32"/>
  <c r="P934" i="32"/>
  <c r="O941" i="32"/>
  <c r="P933" i="32"/>
  <c r="O940" i="32"/>
  <c r="P932" i="32"/>
  <c r="O939" i="32"/>
  <c r="P931" i="32"/>
  <c r="O938" i="32"/>
  <c r="P282" i="32"/>
  <c r="O46" i="32"/>
  <c r="P641" i="32"/>
  <c r="O847" i="32"/>
  <c r="P269" i="32"/>
  <c r="O54" i="32"/>
  <c r="P749" i="32"/>
  <c r="O880" i="32"/>
  <c r="P378" i="32"/>
  <c r="O21" i="32"/>
  <c r="P930" i="32"/>
  <c r="O355" i="32"/>
  <c r="P274" i="32"/>
  <c r="O91" i="32"/>
  <c r="P713" i="32"/>
  <c r="O868" i="32"/>
  <c r="P420" i="32"/>
  <c r="O429" i="32"/>
  <c r="P748" i="32"/>
  <c r="O480" i="32"/>
  <c r="P413" i="32"/>
  <c r="O82" i="32"/>
  <c r="P284" i="32"/>
  <c r="O279" i="32"/>
  <c r="P929" i="32"/>
  <c r="O785" i="32"/>
  <c r="P243" i="32"/>
  <c r="O240" i="32"/>
  <c r="P662" i="32"/>
  <c r="O745" i="32"/>
  <c r="P792" i="32"/>
  <c r="O896" i="32"/>
  <c r="P426" i="32"/>
  <c r="O514" i="32"/>
  <c r="P488" i="32"/>
  <c r="O163" i="32"/>
  <c r="P687" i="32"/>
  <c r="O752" i="32"/>
  <c r="P366" i="32"/>
  <c r="O9" i="32"/>
  <c r="P565" i="32"/>
  <c r="O154" i="32"/>
  <c r="P712" i="32"/>
  <c r="O757" i="32"/>
  <c r="P545" i="32"/>
  <c r="O719" i="32"/>
  <c r="P218" i="32"/>
  <c r="O421" i="32"/>
  <c r="P361" i="32"/>
  <c r="O238" i="32"/>
  <c r="P624" i="32"/>
  <c r="O803" i="32"/>
  <c r="P661" i="32"/>
  <c r="O582" i="32"/>
  <c r="P537" i="32"/>
  <c r="O446" i="32"/>
  <c r="P928" i="32"/>
  <c r="O204" i="32"/>
  <c r="P927" i="32"/>
  <c r="O784" i="32"/>
  <c r="P926" i="32"/>
  <c r="O596" i="32"/>
  <c r="P682" i="32"/>
  <c r="O854" i="32"/>
  <c r="P605" i="32"/>
  <c r="O123" i="32"/>
  <c r="P527" i="32"/>
  <c r="O565" i="32"/>
  <c r="P270" i="32"/>
  <c r="O62" i="32"/>
  <c r="P264" i="32"/>
  <c r="O230" i="32"/>
  <c r="P45" i="32"/>
  <c r="O1066" i="32"/>
  <c r="P147" i="32"/>
  <c r="O737" i="32"/>
  <c r="P660" i="32"/>
  <c r="O851" i="32"/>
  <c r="P148" i="32"/>
  <c r="O1056" i="32"/>
  <c r="P356" i="32"/>
  <c r="O159" i="32"/>
  <c r="P791" i="32"/>
  <c r="O895" i="32"/>
  <c r="P14" i="34" l="1"/>
  <c r="S496" i="34"/>
  <c r="R496" i="34" l="1"/>
  <c r="P23" i="34" l="1"/>
  <c r="M62" i="3" l="1"/>
  <c r="M61" i="3"/>
  <c r="R121" i="2"/>
  <c r="R120" i="2"/>
  <c r="N81" i="51"/>
  <c r="N38" i="51"/>
  <c r="R122" i="2" l="1"/>
  <c r="R119" i="2"/>
  <c r="N19" i="51" l="1"/>
  <c r="AO10" i="2" l="1"/>
  <c r="AN10" i="2"/>
  <c r="AP10" i="2" s="1"/>
  <c r="AM10" i="2"/>
  <c r="M38" i="51" l="1"/>
  <c r="M83" i="51" l="1"/>
  <c r="O23" i="34"/>
  <c r="O14" i="34"/>
  <c r="L62" i="3"/>
  <c r="L61" i="3"/>
  <c r="Q121" i="2"/>
  <c r="Q120" i="2"/>
  <c r="Q119" i="2" l="1"/>
  <c r="Q122" i="2"/>
  <c r="M81" i="51"/>
  <c r="O121" i="2" l="1"/>
  <c r="AC5" i="3" l="1"/>
  <c r="N54" i="60" l="1"/>
  <c r="N48" i="60"/>
  <c r="M54" i="60"/>
  <c r="M48" i="60"/>
  <c r="M34" i="60"/>
  <c r="M32" i="60"/>
  <c r="O102" i="32" l="1"/>
  <c r="P37" i="32"/>
  <c r="O839" i="32"/>
  <c r="P49" i="32"/>
  <c r="O683" i="32"/>
  <c r="P70" i="32"/>
  <c r="O119" i="32"/>
  <c r="P17" i="32"/>
  <c r="O220" i="32"/>
  <c r="P19" i="32"/>
  <c r="O347" i="32"/>
  <c r="P297" i="32"/>
  <c r="O345" i="32"/>
  <c r="P375" i="32"/>
  <c r="O648" i="32"/>
  <c r="P16" i="32"/>
  <c r="O406" i="32"/>
  <c r="P864" i="32"/>
  <c r="O101" i="32"/>
  <c r="P108" i="32"/>
  <c r="O510" i="32"/>
  <c r="P189" i="32"/>
  <c r="O700" i="32"/>
  <c r="P865" i="32"/>
  <c r="O878" i="32"/>
  <c r="P742" i="32"/>
  <c r="O170" i="32"/>
  <c r="P165" i="32"/>
  <c r="O326" i="32"/>
  <c r="P575" i="32"/>
  <c r="O856" i="32"/>
  <c r="P684" i="32"/>
  <c r="O409" i="32"/>
  <c r="P841" i="32"/>
  <c r="O777" i="32"/>
  <c r="P866" i="32"/>
  <c r="O883" i="32"/>
  <c r="P758" i="32"/>
  <c r="O907" i="32"/>
  <c r="P842" i="32"/>
  <c r="O40" i="32"/>
  <c r="P166" i="32"/>
  <c r="O199" i="32"/>
  <c r="P203" i="32"/>
  <c r="O778" i="32"/>
  <c r="P867" i="32"/>
  <c r="O685" i="32"/>
  <c r="P694" i="32"/>
  <c r="O666" i="32"/>
  <c r="P550" i="32"/>
  <c r="O479" i="32"/>
  <c r="P644" i="32"/>
  <c r="O761" i="32"/>
  <c r="P743" i="32"/>
  <c r="O884" i="32"/>
  <c r="P759" i="32"/>
  <c r="O917" i="32"/>
  <c r="P868" i="32"/>
  <c r="O836" i="32"/>
  <c r="P83" i="32"/>
  <c r="O5" i="32"/>
  <c r="P167" i="32"/>
  <c r="O885" i="32"/>
  <c r="P760" i="32"/>
  <c r="O212" i="32"/>
  <c r="P181" i="32"/>
  <c r="O552" i="32"/>
  <c r="P645" i="32"/>
  <c r="O7" i="32"/>
  <c r="P18" i="32"/>
  <c r="O185" i="32"/>
  <c r="P276" i="32"/>
  <c r="O571" i="32"/>
  <c r="P451" i="32"/>
  <c r="O473" i="32"/>
  <c r="P28" i="32"/>
  <c r="O55" i="32"/>
  <c r="P72" i="32"/>
  <c r="O319" i="32"/>
  <c r="P345" i="32"/>
  <c r="O1072" i="32"/>
  <c r="P65" i="32"/>
  <c r="O1074" i="32"/>
  <c r="P7" i="32"/>
  <c r="O131" i="32"/>
  <c r="P241" i="32"/>
  <c r="O1026" i="32"/>
  <c r="P428" i="32"/>
  <c r="O629" i="32"/>
  <c r="P498" i="32"/>
  <c r="O1022" i="32"/>
  <c r="P445" i="32"/>
  <c r="O886" i="32"/>
  <c r="P761" i="32"/>
  <c r="O918" i="32"/>
  <c r="P869" i="32"/>
  <c r="O887" i="32"/>
  <c r="P762" i="32"/>
  <c r="O764" i="32"/>
  <c r="P763" i="32"/>
  <c r="O919" i="32"/>
  <c r="P870" i="32"/>
  <c r="O845" i="32"/>
  <c r="P6" i="32"/>
  <c r="O610" i="32"/>
  <c r="P287" i="32"/>
  <c r="O818" i="32"/>
  <c r="P273" i="32"/>
  <c r="O118" i="52"/>
  <c r="L38" i="51"/>
  <c r="N14" i="34"/>
  <c r="P26" i="34"/>
  <c r="Q26" i="34"/>
  <c r="L24" i="51"/>
  <c r="L18" i="51"/>
  <c r="K62" i="3"/>
  <c r="K61" i="3"/>
  <c r="O120" i="2"/>
  <c r="O119" i="2"/>
  <c r="I83" i="51"/>
  <c r="J83" i="51"/>
  <c r="K83" i="51"/>
  <c r="L83" i="51"/>
  <c r="L12" i="51" l="1"/>
  <c r="O122" i="2"/>
  <c r="L81" i="51"/>
  <c r="N23" i="34"/>
  <c r="L19" i="51" l="1"/>
  <c r="R500" i="34"/>
  <c r="S500" i="34"/>
  <c r="R501" i="34"/>
  <c r="S501" i="34"/>
  <c r="M14" i="34" l="1"/>
  <c r="AY85" i="6"/>
  <c r="AY83" i="6"/>
  <c r="M23" i="34" l="1"/>
  <c r="K38" i="51" l="1"/>
  <c r="L54" i="60"/>
  <c r="L48" i="60"/>
  <c r="L34" i="60"/>
  <c r="L32" i="60"/>
  <c r="J62" i="3" l="1"/>
  <c r="J61" i="3"/>
  <c r="Z5" i="3"/>
  <c r="N121" i="2" l="1"/>
  <c r="N119" i="2"/>
  <c r="N120" i="2"/>
  <c r="K81" i="51"/>
  <c r="N122" i="2" l="1"/>
  <c r="E51" i="3" l="1"/>
  <c r="AN51" i="3" l="1"/>
  <c r="AM51" i="3"/>
  <c r="K54" i="60" l="1"/>
  <c r="K48" i="60"/>
  <c r="K34" i="60"/>
  <c r="K32" i="60"/>
  <c r="E32" i="60"/>
  <c r="P23" i="51" l="1"/>
  <c r="Q23" i="51" s="1"/>
  <c r="E52" i="51" l="1"/>
  <c r="F52" i="51"/>
  <c r="E83" i="51"/>
  <c r="F83" i="51"/>
  <c r="G83" i="51"/>
  <c r="H83" i="51"/>
  <c r="D83" i="51"/>
  <c r="O112" i="5" l="1"/>
  <c r="P112" i="5"/>
  <c r="O120" i="5"/>
  <c r="P120" i="5"/>
  <c r="O98" i="5"/>
  <c r="P98" i="5"/>
  <c r="O99" i="5"/>
  <c r="P99" i="5"/>
  <c r="O100" i="5"/>
  <c r="P100" i="5"/>
  <c r="O101" i="5"/>
  <c r="P101" i="5"/>
  <c r="O102" i="5"/>
  <c r="P102" i="5"/>
  <c r="O103" i="5"/>
  <c r="P103" i="5"/>
  <c r="O104" i="5"/>
  <c r="P104" i="5"/>
  <c r="O105" i="5"/>
  <c r="P105" i="5"/>
  <c r="O96" i="5"/>
  <c r="P96" i="5"/>
  <c r="O113" i="5"/>
  <c r="P113" i="5"/>
  <c r="L14" i="34" l="1"/>
  <c r="W5" i="3"/>
  <c r="I62" i="3"/>
  <c r="I61" i="3"/>
  <c r="L23" i="34" l="1"/>
  <c r="L121" i="2" l="1"/>
  <c r="L120" i="2"/>
  <c r="J81" i="51"/>
  <c r="J38" i="51"/>
  <c r="L122" i="2" l="1"/>
  <c r="L119" i="2"/>
  <c r="N148" i="52" l="1"/>
  <c r="O148" i="52"/>
  <c r="N143" i="52"/>
  <c r="O143" i="52"/>
  <c r="N126" i="52"/>
  <c r="O126" i="52"/>
  <c r="N118" i="52"/>
  <c r="N101" i="52"/>
  <c r="O101" i="52"/>
  <c r="N93" i="52"/>
  <c r="O93" i="52"/>
  <c r="N79" i="52"/>
  <c r="O79" i="52"/>
  <c r="N64" i="52"/>
  <c r="O64" i="52"/>
  <c r="N57" i="52"/>
  <c r="O57" i="52"/>
  <c r="O56" i="52"/>
  <c r="N41" i="52"/>
  <c r="O41" i="52"/>
  <c r="N34" i="52"/>
  <c r="O34" i="52"/>
  <c r="O17" i="52"/>
  <c r="N17" i="52"/>
  <c r="O9" i="52"/>
  <c r="N9" i="52"/>
  <c r="K121" i="2"/>
  <c r="O266" i="32"/>
  <c r="P82" i="32"/>
  <c r="O879" i="32"/>
  <c r="P745" i="32"/>
  <c r="O147" i="32"/>
  <c r="P228" i="32"/>
  <c r="O251" i="32"/>
  <c r="P206" i="32"/>
  <c r="O819" i="32"/>
  <c r="P211" i="32"/>
  <c r="O384" i="32"/>
  <c r="P776" i="32"/>
  <c r="O444" i="32"/>
  <c r="P881" i="32"/>
  <c r="O59" i="32"/>
  <c r="P882" i="32"/>
  <c r="O468" i="32"/>
  <c r="P777" i="32"/>
  <c r="O765" i="32"/>
  <c r="P778" i="32"/>
  <c r="O863" i="32"/>
  <c r="P697" i="32"/>
  <c r="O922" i="32"/>
  <c r="P883" i="32"/>
  <c r="O175" i="32"/>
  <c r="P182" i="32"/>
  <c r="O176" i="32"/>
  <c r="P573" i="32"/>
  <c r="O824" i="32"/>
  <c r="P157" i="32"/>
  <c r="O603" i="32"/>
  <c r="P453" i="32"/>
  <c r="O735" i="32"/>
  <c r="P186" i="32"/>
  <c r="O148" i="32"/>
  <c r="P164" i="32"/>
  <c r="O1061" i="32"/>
  <c r="P111" i="32"/>
  <c r="O1045" i="32"/>
  <c r="P291" i="32"/>
  <c r="O196" i="32"/>
  <c r="P207" i="32"/>
  <c r="O1055" i="32"/>
  <c r="P160" i="32"/>
  <c r="O825" i="32"/>
  <c r="P139" i="32"/>
  <c r="O857" i="32"/>
  <c r="P685" i="32"/>
  <c r="O183" i="32"/>
  <c r="P469" i="32"/>
  <c r="O201" i="32"/>
  <c r="P42" i="32"/>
  <c r="O827" i="32"/>
  <c r="P121" i="32"/>
  <c r="O313" i="32"/>
  <c r="P89" i="32"/>
  <c r="O214" i="32"/>
  <c r="P436" i="32"/>
  <c r="O60" i="32"/>
  <c r="P443" i="32"/>
  <c r="O672" i="32"/>
  <c r="P504" i="32"/>
  <c r="O843" i="32"/>
  <c r="P68" i="32"/>
  <c r="O779" i="32"/>
  <c r="P884" i="32"/>
  <c r="O829" i="32"/>
  <c r="P124" i="32"/>
  <c r="O605" i="32"/>
  <c r="P450" i="32"/>
  <c r="O371" i="32"/>
  <c r="P67" i="32"/>
  <c r="O548" i="32"/>
  <c r="P398" i="32"/>
  <c r="O1065" i="32"/>
  <c r="P87" i="32"/>
  <c r="O679" i="32"/>
  <c r="P162" i="32"/>
  <c r="O14" i="32"/>
  <c r="P220" i="32"/>
  <c r="O353" i="32"/>
  <c r="P187" i="32"/>
  <c r="O99" i="32"/>
  <c r="P90" i="32"/>
  <c r="O98" i="32"/>
  <c r="P69" i="32"/>
  <c r="O835" i="32"/>
  <c r="P97" i="32"/>
  <c r="O456" i="32"/>
  <c r="P555" i="32"/>
  <c r="O831" i="32"/>
  <c r="P114" i="32"/>
  <c r="O1054" i="32"/>
  <c r="P163" i="32"/>
  <c r="O411" i="32"/>
  <c r="P91" i="32"/>
  <c r="O293" i="32"/>
  <c r="P142" i="32"/>
  <c r="O664" i="32"/>
  <c r="P608" i="32"/>
  <c r="O441" i="32"/>
  <c r="P239" i="32"/>
  <c r="O637" i="32"/>
  <c r="P474" i="32"/>
  <c r="O817" i="32"/>
  <c r="P351" i="32"/>
  <c r="O23" i="32"/>
  <c r="P31" i="32"/>
  <c r="O306" i="32"/>
  <c r="P184" i="32"/>
  <c r="O832" i="32"/>
  <c r="P92" i="32"/>
  <c r="O146" i="32"/>
  <c r="P185" i="32"/>
  <c r="O268" i="32"/>
  <c r="P38" i="32"/>
  <c r="O122" i="32"/>
  <c r="P192" i="32"/>
  <c r="O674" i="32"/>
  <c r="P487" i="32"/>
  <c r="O303" i="32"/>
  <c r="P369" i="32"/>
  <c r="O311" i="32"/>
  <c r="P468" i="32"/>
  <c r="O63" i="32"/>
  <c r="P253" i="32"/>
  <c r="O560" i="32"/>
  <c r="P885" i="32"/>
  <c r="O77" i="32"/>
  <c r="P71" i="32"/>
  <c r="O365" i="32"/>
  <c r="P176" i="32"/>
  <c r="O25" i="32"/>
  <c r="P409" i="32"/>
  <c r="O464" i="32"/>
  <c r="P648" i="32"/>
  <c r="O1036" i="32"/>
  <c r="P319" i="32"/>
  <c r="O814" i="32"/>
  <c r="P373" i="32"/>
  <c r="O161" i="32"/>
  <c r="P240" i="32"/>
  <c r="O539" i="32"/>
  <c r="P886" i="32"/>
  <c r="O108" i="32"/>
  <c r="P100" i="32"/>
  <c r="O11" i="32"/>
  <c r="P257" i="32"/>
  <c r="O31" i="32"/>
  <c r="P231" i="32"/>
  <c r="O501" i="32"/>
  <c r="P244" i="32"/>
  <c r="O228" i="32"/>
  <c r="P245" i="32"/>
  <c r="O647" i="32"/>
  <c r="P113" i="32"/>
  <c r="O125" i="32"/>
  <c r="P384" i="32"/>
  <c r="O923" i="32"/>
  <c r="P887" i="32"/>
  <c r="O611" i="32"/>
  <c r="P202" i="32"/>
  <c r="O439" i="32"/>
  <c r="P414" i="32"/>
  <c r="O476" i="32"/>
  <c r="P316" i="32"/>
  <c r="O1073" i="32"/>
  <c r="P20" i="32"/>
  <c r="O576" i="32"/>
  <c r="P204" i="32"/>
  <c r="O1005" i="32"/>
  <c r="P609" i="32"/>
  <c r="O502" i="32"/>
  <c r="P227" i="32"/>
  <c r="O780" i="32"/>
  <c r="P888" i="32"/>
  <c r="O71" i="32"/>
  <c r="P246" i="32"/>
  <c r="O419" i="32"/>
  <c r="P44" i="32"/>
  <c r="O120" i="32"/>
  <c r="P326" i="32"/>
  <c r="O524" i="32"/>
  <c r="P81" i="32"/>
  <c r="O375" i="32"/>
  <c r="P47" i="32"/>
  <c r="O532" i="32"/>
  <c r="P585" i="32"/>
  <c r="O676" i="32"/>
  <c r="P432" i="32"/>
  <c r="O96" i="32"/>
  <c r="P247" i="32"/>
  <c r="O367" i="32"/>
  <c r="P510" i="32"/>
  <c r="O561" i="32"/>
  <c r="P889" i="32"/>
  <c r="O200" i="32"/>
  <c r="P292" i="32"/>
  <c r="O289" i="32"/>
  <c r="P280" i="32"/>
  <c r="O402" i="32"/>
  <c r="P400" i="32"/>
  <c r="O722" i="32"/>
  <c r="P535" i="32"/>
  <c r="O451" i="32"/>
  <c r="P170" i="32"/>
  <c r="O816" i="32"/>
  <c r="P350" i="32"/>
  <c r="O260" i="32"/>
  <c r="P890" i="32"/>
  <c r="O833" i="32"/>
  <c r="P93" i="32"/>
  <c r="O732" i="32"/>
  <c r="P328" i="32"/>
  <c r="O727" i="32"/>
  <c r="P514" i="32"/>
  <c r="O412" i="32"/>
  <c r="P844" i="32"/>
  <c r="O310" i="32"/>
  <c r="P845" i="32"/>
  <c r="O671" i="32"/>
  <c r="P515" i="32"/>
  <c r="O160" i="32"/>
  <c r="P441" i="32"/>
  <c r="O459" i="32"/>
  <c r="P429" i="32"/>
  <c r="O753" i="32"/>
  <c r="P698" i="32"/>
  <c r="O322" i="32"/>
  <c r="P374" i="32"/>
  <c r="O66" i="32"/>
  <c r="P133" i="32"/>
  <c r="O135" i="32"/>
  <c r="P169" i="32"/>
  <c r="O470" i="32"/>
  <c r="P180" i="32"/>
  <c r="O24" i="32"/>
  <c r="P30" i="32"/>
  <c r="O781" i="32"/>
  <c r="P891" i="32"/>
  <c r="O782" i="32"/>
  <c r="P892" i="32"/>
  <c r="O540" i="32"/>
  <c r="P893" i="32"/>
  <c r="O434" i="32"/>
  <c r="P377" i="32"/>
  <c r="O509" i="32"/>
  <c r="P254" i="32"/>
  <c r="O1069" i="32"/>
  <c r="P54" i="32"/>
  <c r="O562" i="32"/>
  <c r="P894" i="32"/>
  <c r="O924" i="32"/>
  <c r="P895" i="32"/>
  <c r="O925" i="32"/>
  <c r="P896" i="32"/>
  <c r="O18" i="32"/>
  <c r="P286" i="32"/>
  <c r="O280" i="32"/>
  <c r="P294" i="32"/>
  <c r="O410" i="32"/>
  <c r="P397" i="32"/>
  <c r="O432" i="32"/>
  <c r="P159" i="32"/>
  <c r="O42" i="32"/>
  <c r="P285" i="32"/>
  <c r="O269" i="32"/>
  <c r="P215" i="32"/>
  <c r="O858" i="32"/>
  <c r="P686" i="32"/>
  <c r="O191" i="32"/>
  <c r="P268" i="32"/>
  <c r="O385" i="32"/>
  <c r="P143" i="32"/>
  <c r="O1047" i="32"/>
  <c r="P265" i="32"/>
  <c r="O645" i="32"/>
  <c r="P216" i="32"/>
  <c r="O218" i="32"/>
  <c r="P36" i="32"/>
  <c r="O38" i="32"/>
  <c r="P172" i="32"/>
  <c r="O387" i="32"/>
  <c r="P649" i="32"/>
  <c r="O926" i="32"/>
  <c r="P897" i="32"/>
  <c r="O927" i="32"/>
  <c r="P898" i="32"/>
  <c r="O928" i="32"/>
  <c r="P899" i="32"/>
  <c r="O642" i="32"/>
  <c r="P335" i="32"/>
  <c r="O864" i="32"/>
  <c r="P699" i="32"/>
  <c r="O462" i="32"/>
  <c r="P544" i="32"/>
  <c r="O417" i="32"/>
  <c r="P290" i="32"/>
  <c r="O646" i="32"/>
  <c r="P146" i="32"/>
  <c r="O337" i="32"/>
  <c r="P230" i="32"/>
  <c r="O168" i="32"/>
  <c r="P308" i="32"/>
  <c r="O681" i="32"/>
  <c r="P112" i="32"/>
  <c r="O1039" i="32"/>
  <c r="P313" i="32"/>
  <c r="O83" i="32"/>
  <c r="P346" i="32"/>
  <c r="O810" i="32"/>
  <c r="P569" i="32"/>
  <c r="O586" i="32"/>
  <c r="P779" i="32"/>
  <c r="O587" i="32"/>
  <c r="P780" i="32"/>
  <c r="O115" i="32"/>
  <c r="P255" i="32"/>
  <c r="O255" i="32"/>
  <c r="P210" i="32"/>
  <c r="O308" i="32"/>
  <c r="P746" i="32"/>
  <c r="O262" i="32"/>
  <c r="P258" i="32"/>
  <c r="O286" i="32"/>
  <c r="P46" i="32"/>
  <c r="O133" i="32"/>
  <c r="P574" i="32"/>
  <c r="O166" i="32"/>
  <c r="P57" i="32"/>
  <c r="O1071" i="32"/>
  <c r="P59" i="32"/>
  <c r="O682" i="32"/>
  <c r="P62" i="32"/>
  <c r="O841" i="32"/>
  <c r="P63" i="32"/>
  <c r="O284" i="32"/>
  <c r="P80" i="32"/>
  <c r="O10" i="32"/>
  <c r="P75" i="32"/>
  <c r="O1034" i="32"/>
  <c r="P338" i="32"/>
  <c r="O267" i="32"/>
  <c r="P102" i="32"/>
  <c r="O420" i="32"/>
  <c r="P107" i="32"/>
  <c r="O288" i="32"/>
  <c r="P35" i="32"/>
  <c r="O174" i="32"/>
  <c r="P309" i="32"/>
  <c r="O1059" i="32"/>
  <c r="P126" i="32"/>
  <c r="O1053" i="32"/>
  <c r="P197" i="32"/>
  <c r="O187" i="32"/>
  <c r="P330" i="32"/>
  <c r="O372" i="32"/>
  <c r="P334" i="32"/>
  <c r="O557" i="32"/>
  <c r="P781" i="32"/>
  <c r="O87" i="32"/>
  <c r="P331" i="32"/>
  <c r="O145" i="32"/>
  <c r="P332" i="32"/>
  <c r="O15" i="32"/>
  <c r="P333" i="32"/>
  <c r="O428" i="32"/>
  <c r="P77" i="32"/>
  <c r="O300" i="32"/>
  <c r="P33" i="32"/>
  <c r="O1067" i="32"/>
  <c r="P48" i="32"/>
  <c r="O136" i="32"/>
  <c r="P271" i="32"/>
  <c r="O1058" i="32"/>
  <c r="P123" i="32"/>
  <c r="O463" i="32"/>
  <c r="P339" i="32"/>
  <c r="O488" i="32"/>
  <c r="P101" i="32"/>
  <c r="O291" i="32"/>
  <c r="P106" i="32"/>
  <c r="O28" i="32"/>
  <c r="P34" i="32"/>
  <c r="O52" i="32"/>
  <c r="P115" i="32"/>
  <c r="O335" i="32"/>
  <c r="P88" i="32"/>
  <c r="O821" i="32"/>
  <c r="P195" i="32"/>
  <c r="O362" i="32"/>
  <c r="P119" i="32"/>
  <c r="O1070" i="32"/>
  <c r="P56" i="32"/>
  <c r="O272" i="32"/>
  <c r="P58" i="32"/>
  <c r="O742" i="32"/>
  <c r="P60" i="32"/>
  <c r="O579" i="32"/>
  <c r="P61" i="32"/>
  <c r="O450" i="32"/>
  <c r="P79" i="32"/>
  <c r="O37" i="32"/>
  <c r="P74" i="32"/>
  <c r="O276" i="32"/>
  <c r="P382" i="32"/>
  <c r="O210" i="32"/>
  <c r="P499" i="32"/>
  <c r="O1016" i="32"/>
  <c r="P518" i="32"/>
  <c r="O394" i="32"/>
  <c r="P173" i="32"/>
  <c r="O568" i="32"/>
  <c r="P475" i="32"/>
  <c r="O358" i="32"/>
  <c r="P104" i="32"/>
  <c r="O612" i="32"/>
  <c r="P156" i="32"/>
  <c r="O4" i="32"/>
  <c r="P153" i="32"/>
  <c r="O1062" i="32"/>
  <c r="P105" i="32"/>
  <c r="O736" i="32"/>
  <c r="P149" i="32"/>
  <c r="O156" i="32"/>
  <c r="P127" i="32"/>
  <c r="O226" i="32"/>
  <c r="P417" i="32"/>
  <c r="O538" i="32"/>
  <c r="P782" i="32"/>
  <c r="O376" i="32"/>
  <c r="P353" i="32"/>
  <c r="O130" i="32"/>
  <c r="P380" i="32"/>
  <c r="O65" i="32"/>
  <c r="P318" i="32"/>
  <c r="O392" i="32"/>
  <c r="P229" i="32"/>
  <c r="O739" i="32"/>
  <c r="P109" i="32"/>
  <c r="O403" i="32"/>
  <c r="P145" i="32"/>
  <c r="O550" i="32"/>
  <c r="P295" i="32"/>
  <c r="O929" i="32"/>
  <c r="P900" i="32"/>
  <c r="O127" i="32"/>
  <c r="P219" i="32"/>
  <c r="O401" i="32"/>
  <c r="P222" i="32"/>
  <c r="O155" i="32"/>
  <c r="P178" i="32"/>
  <c r="O842" i="32"/>
  <c r="P64" i="32"/>
  <c r="O930" i="32"/>
  <c r="P901" i="32"/>
  <c r="O931" i="32"/>
  <c r="P902" i="32"/>
  <c r="O217" i="32"/>
  <c r="P903" i="32"/>
  <c r="O932" i="32"/>
  <c r="P904" i="32"/>
  <c r="O783" i="32"/>
  <c r="P905" i="32"/>
  <c r="O500" i="32"/>
  <c r="P476" i="32"/>
  <c r="O754" i="32"/>
  <c r="P700" i="32"/>
  <c r="O541" i="32"/>
  <c r="P906" i="32"/>
  <c r="O94" i="32"/>
  <c r="P329" i="32"/>
  <c r="O521" i="32"/>
  <c r="P252" i="32"/>
  <c r="O33" i="32"/>
  <c r="P344" i="32"/>
  <c r="O128" i="32"/>
  <c r="P650" i="32"/>
  <c r="O172" i="32"/>
  <c r="P701" i="32"/>
  <c r="O180" i="32"/>
  <c r="P519" i="32"/>
  <c r="O933" i="32"/>
  <c r="P907" i="32"/>
  <c r="O673" i="32"/>
  <c r="P500" i="32"/>
  <c r="O364" i="32"/>
  <c r="P536" i="32"/>
  <c r="O934" i="32"/>
  <c r="P908" i="32"/>
  <c r="O481" i="32"/>
  <c r="P909" i="32"/>
  <c r="O43" i="32"/>
  <c r="P651" i="32"/>
  <c r="O1046" i="32"/>
  <c r="P281" i="32"/>
  <c r="O643" i="32"/>
  <c r="P279" i="32"/>
  <c r="O32" i="32"/>
  <c r="P277" i="32"/>
  <c r="O826" i="32"/>
  <c r="P120" i="32"/>
  <c r="O393" i="32"/>
  <c r="P910" i="32"/>
  <c r="O1004" i="32"/>
  <c r="P610" i="32"/>
  <c r="O865" i="32"/>
  <c r="P702" i="32"/>
  <c r="O415" i="32"/>
  <c r="P556" i="32"/>
  <c r="O173" i="32"/>
  <c r="P652" i="32"/>
  <c r="O224" i="32"/>
  <c r="P591" i="32"/>
  <c r="O1011" i="32"/>
  <c r="P557" i="32"/>
  <c r="O404" i="32"/>
  <c r="P653" i="32"/>
  <c r="O103" i="32"/>
  <c r="P592" i="32"/>
  <c r="O1003" i="32"/>
  <c r="P611" i="32"/>
  <c r="O546" i="32"/>
  <c r="P612" i="32"/>
  <c r="O595" i="32"/>
  <c r="P911" i="32"/>
  <c r="O34" i="32"/>
  <c r="P558" i="32"/>
  <c r="O333" i="32"/>
  <c r="P559" i="32"/>
  <c r="O513" i="32"/>
  <c r="P593" i="32"/>
  <c r="O27" i="32"/>
  <c r="P594" i="32"/>
  <c r="O663" i="32"/>
  <c r="P613" i="32"/>
  <c r="O626" i="32"/>
  <c r="P614" i="32"/>
  <c r="O197" i="32"/>
  <c r="P560" i="32"/>
  <c r="O729" i="32"/>
  <c r="P433" i="32"/>
  <c r="O574" i="32"/>
  <c r="P446" i="32"/>
  <c r="O516" i="32"/>
  <c r="P912" i="32"/>
  <c r="O369" i="32"/>
  <c r="P403" i="32"/>
  <c r="O282" i="32"/>
  <c r="P259" i="32"/>
  <c r="O53" i="32"/>
  <c r="P179" i="32"/>
  <c r="O935" i="32"/>
  <c r="P913" i="32"/>
  <c r="O171" i="32"/>
  <c r="P615" i="32"/>
  <c r="O1006" i="32"/>
  <c r="P595" i="32"/>
  <c r="O377" i="32"/>
  <c r="P616" i="32"/>
  <c r="O545" i="32"/>
  <c r="P617" i="32"/>
  <c r="O184" i="32"/>
  <c r="P561" i="32"/>
  <c r="O640" i="32"/>
  <c r="P454" i="32"/>
  <c r="O407" i="32"/>
  <c r="P477" i="32"/>
  <c r="O551" i="32"/>
  <c r="P191" i="32"/>
  <c r="O686" i="32"/>
  <c r="P703" i="32"/>
  <c r="O715" i="32"/>
  <c r="P618" i="32"/>
  <c r="O531" i="32"/>
  <c r="P619" i="32"/>
  <c r="O229" i="32"/>
  <c r="P620" i="32"/>
  <c r="O273" i="32"/>
  <c r="P562" i="32"/>
  <c r="O1029" i="32"/>
  <c r="P423" i="32"/>
  <c r="O728" i="32"/>
  <c r="P447" i="32"/>
  <c r="O79" i="32"/>
  <c r="P190" i="32"/>
  <c r="O850" i="32"/>
  <c r="P654" i="32"/>
  <c r="O178" i="32"/>
  <c r="P129" i="32"/>
  <c r="O139" i="32"/>
  <c r="P278" i="32"/>
  <c r="O338" i="32"/>
  <c r="P596" i="32"/>
  <c r="O713" i="32"/>
  <c r="P621" i="32"/>
  <c r="O519" i="32"/>
  <c r="P622" i="32"/>
  <c r="O85" i="32"/>
  <c r="P563" i="32"/>
  <c r="O221" i="32"/>
  <c r="P434" i="32"/>
  <c r="O536" i="32"/>
  <c r="P448" i="32"/>
  <c r="O314" i="32"/>
  <c r="P323" i="32"/>
  <c r="O246" i="32"/>
  <c r="P385" i="32"/>
  <c r="O490" i="32"/>
  <c r="P623" i="32"/>
  <c r="O29" i="32"/>
  <c r="P171" i="32"/>
  <c r="O655" i="32"/>
  <c r="P914" i="32"/>
  <c r="O936" i="32"/>
  <c r="P915" i="32"/>
  <c r="O215" i="32"/>
  <c r="P478" i="32"/>
  <c r="O1018" i="32"/>
  <c r="P505" i="32"/>
  <c r="O507" i="32"/>
  <c r="P916" i="32"/>
  <c r="O508" i="32"/>
  <c r="P917" i="32"/>
  <c r="O182" i="32"/>
  <c r="P137" i="32"/>
  <c r="O1057" i="32"/>
  <c r="P140" i="32"/>
  <c r="O523" i="32"/>
  <c r="P138" i="32"/>
  <c r="O379" i="32"/>
  <c r="P134" i="32"/>
  <c r="O418" i="32"/>
  <c r="P135" i="32"/>
  <c r="O295" i="32"/>
  <c r="P832" i="32"/>
  <c r="O209" i="32"/>
  <c r="P136" i="32"/>
  <c r="O413" i="32"/>
  <c r="P132" i="32"/>
  <c r="O162" i="32"/>
  <c r="P704" i="32"/>
  <c r="O553" i="32"/>
  <c r="P655" i="32"/>
  <c r="O614" i="32"/>
  <c r="P656" i="32"/>
  <c r="O503" i="32"/>
  <c r="P131" i="32"/>
  <c r="O354" i="32"/>
  <c r="P918" i="32"/>
  <c r="O254" i="32"/>
  <c r="P128" i="32"/>
  <c r="O292" i="32"/>
  <c r="P783" i="32"/>
  <c r="O484" i="32"/>
  <c r="P657" i="32"/>
  <c r="O638" i="32"/>
  <c r="P461" i="32"/>
  <c r="O114" i="32"/>
  <c r="P919" i="32"/>
  <c r="O1025" i="32"/>
  <c r="P435" i="32"/>
  <c r="O227" i="32"/>
  <c r="P418" i="32"/>
  <c r="O866" i="32"/>
  <c r="P705" i="32"/>
  <c r="O665" i="32"/>
  <c r="P564" i="32"/>
  <c r="O937" i="32"/>
  <c r="P920" i="32"/>
  <c r="O74" i="32"/>
  <c r="P205" i="32"/>
  <c r="O805" i="32"/>
  <c r="P636" i="32"/>
  <c r="O650" i="32"/>
  <c r="P706" i="32"/>
  <c r="O35" i="32"/>
  <c r="P637" i="32"/>
  <c r="O320" i="32"/>
  <c r="P707" i="32"/>
  <c r="O167" i="32"/>
  <c r="P672" i="32"/>
  <c r="O213" i="32"/>
  <c r="P747" i="32"/>
  <c r="O1060" i="32"/>
  <c r="P110" i="32"/>
  <c r="O208" i="32"/>
  <c r="P212" i="32"/>
  <c r="O517" i="32"/>
  <c r="P921" i="32"/>
  <c r="O17" i="32"/>
  <c r="P66" i="32"/>
  <c r="O588" i="32"/>
  <c r="P784" i="32"/>
  <c r="O731" i="32"/>
  <c r="P340" i="32"/>
  <c r="O471" i="32"/>
  <c r="P25" i="32"/>
  <c r="O124" i="32"/>
  <c r="P415" i="32"/>
  <c r="O909" i="32"/>
  <c r="P846" i="32"/>
  <c r="O116" i="32"/>
  <c r="P343" i="32"/>
  <c r="O755" i="32"/>
  <c r="P708" i="32"/>
  <c r="O651" i="32"/>
  <c r="P709" i="32"/>
  <c r="O756" i="32"/>
  <c r="P710" i="32"/>
  <c r="O1035" i="32"/>
  <c r="P336" i="32"/>
  <c r="O452" i="32"/>
  <c r="P293" i="32"/>
  <c r="O581" i="32"/>
  <c r="P658" i="32"/>
  <c r="O1031" i="32"/>
  <c r="P421" i="32"/>
  <c r="O1024" i="32"/>
  <c r="P439" i="32"/>
  <c r="O555" i="32"/>
  <c r="P732" i="32"/>
  <c r="O867" i="32"/>
  <c r="P711" i="32"/>
  <c r="O181" i="32"/>
  <c r="P310" i="32"/>
  <c r="O812" i="32"/>
  <c r="P520" i="32"/>
  <c r="O449" i="32"/>
  <c r="P922" i="32"/>
  <c r="O223" i="32"/>
  <c r="P262" i="32"/>
  <c r="O607" i="32"/>
  <c r="P440" i="32"/>
  <c r="O277" i="32"/>
  <c r="P501" i="32"/>
  <c r="O45" i="32"/>
  <c r="P312" i="32"/>
  <c r="O408" i="32"/>
  <c r="P217" i="32"/>
  <c r="O205" i="32"/>
  <c r="P249" i="32"/>
  <c r="O49" i="32"/>
  <c r="P659" i="32"/>
  <c r="O734" i="32"/>
  <c r="P200" i="32"/>
  <c r="O537" i="32"/>
  <c r="P27" i="32"/>
  <c r="O766" i="32"/>
  <c r="P785" i="32"/>
  <c r="O767" i="32"/>
  <c r="P786" i="32"/>
  <c r="O616" i="32"/>
  <c r="P787" i="32"/>
  <c r="O334" i="32"/>
  <c r="P923" i="32"/>
  <c r="O591" i="32"/>
  <c r="P833" i="32"/>
  <c r="O138" i="32"/>
  <c r="P238" i="32"/>
  <c r="O680" i="32"/>
  <c r="P155" i="32"/>
  <c r="O678" i="32"/>
  <c r="P161" i="32"/>
  <c r="O274" i="32"/>
  <c r="P412" i="32"/>
  <c r="O360" i="32"/>
  <c r="P188" i="32"/>
  <c r="O19" i="32"/>
  <c r="P395" i="32"/>
  <c r="O157" i="32"/>
  <c r="P130" i="32"/>
  <c r="O366" i="32"/>
  <c r="P226" i="32"/>
  <c r="O361" i="32"/>
  <c r="P363" i="32"/>
  <c r="O336" i="32"/>
  <c r="P367" i="32"/>
  <c r="O675" i="32"/>
  <c r="P452" i="32"/>
  <c r="O149" i="32"/>
  <c r="P300" i="32"/>
  <c r="O144" i="32"/>
  <c r="P517" i="32"/>
  <c r="O893" i="32"/>
  <c r="P788" i="32"/>
  <c r="O701" i="32"/>
  <c r="P924" i="32"/>
  <c r="O1021" i="32"/>
  <c r="P456" i="32"/>
  <c r="O493" i="32"/>
  <c r="P494" i="32"/>
  <c r="O894" i="32"/>
  <c r="P789" i="32"/>
  <c r="O97" i="32"/>
  <c r="P506" i="32"/>
  <c r="O740" i="32"/>
  <c r="P96" i="32"/>
  <c r="O669" i="32"/>
  <c r="P521" i="32"/>
  <c r="O142" i="32"/>
  <c r="P379" i="32"/>
  <c r="O621" i="32"/>
  <c r="P925" i="32"/>
  <c r="O830" i="32"/>
  <c r="P125" i="32"/>
  <c r="O768" i="32"/>
  <c r="P790" i="32"/>
  <c r="C1076" i="32"/>
  <c r="D38" i="51" s="1"/>
  <c r="E38" i="51"/>
  <c r="F38" i="51"/>
  <c r="G38" i="51"/>
  <c r="H38" i="51"/>
  <c r="I38" i="51"/>
  <c r="P473" i="32"/>
  <c r="O636" i="32"/>
  <c r="P50" i="32"/>
  <c r="O39" i="32"/>
  <c r="P455" i="32"/>
  <c r="O641" i="32"/>
  <c r="P681" i="32"/>
  <c r="O751" i="32"/>
  <c r="P233" i="32"/>
  <c r="O374" i="32"/>
  <c r="P234" i="32"/>
  <c r="O12" i="32"/>
  <c r="P144" i="32"/>
  <c r="O578" i="32"/>
  <c r="P150" i="32"/>
  <c r="O577" i="32"/>
  <c r="P99" i="32"/>
  <c r="O263" i="32"/>
  <c r="P360" i="32"/>
  <c r="O237" i="32"/>
  <c r="P275" i="32"/>
  <c r="O281" i="32"/>
  <c r="P299" i="32"/>
  <c r="O435" i="32"/>
  <c r="P152" i="32"/>
  <c r="O56" i="32"/>
  <c r="P117" i="32"/>
  <c r="O80" i="32"/>
  <c r="P306" i="32"/>
  <c r="O352" i="32"/>
  <c r="P141" i="32"/>
  <c r="O738" i="32"/>
  <c r="P394" i="32"/>
  <c r="O261" i="32"/>
  <c r="P85" i="32"/>
  <c r="O837" i="32"/>
  <c r="P84" i="32"/>
  <c r="O1064" i="32"/>
  <c r="P260" i="32"/>
  <c r="O1048" i="32"/>
  <c r="P95" i="32"/>
  <c r="O834" i="32"/>
  <c r="P103" i="32"/>
  <c r="O498" i="32"/>
  <c r="P78" i="32"/>
  <c r="O285" i="32"/>
  <c r="P9" i="32"/>
  <c r="O744" i="32"/>
  <c r="P118" i="32"/>
  <c r="O422" i="32"/>
  <c r="P151" i="32"/>
  <c r="O92" i="32"/>
  <c r="P880" i="32"/>
  <c r="O343" i="32"/>
  <c r="P628" i="32"/>
  <c r="O100" i="32"/>
  <c r="P635" i="32"/>
  <c r="O325" i="32"/>
  <c r="P879" i="32"/>
  <c r="O921" i="32"/>
  <c r="P73" i="32"/>
  <c r="O499" i="32"/>
  <c r="P116" i="32"/>
  <c r="O140" i="32"/>
  <c r="P775" i="32"/>
  <c r="O892" i="32"/>
  <c r="P604" i="32"/>
  <c r="O312" i="32"/>
  <c r="P647" i="32"/>
  <c r="O442" i="32"/>
  <c r="P4" i="32"/>
  <c r="O301" i="32"/>
  <c r="P98" i="32"/>
  <c r="O235" i="32"/>
  <c r="P223" i="32"/>
  <c r="O522" i="32"/>
  <c r="P154" i="32"/>
  <c r="O51" i="32"/>
  <c r="P554" i="32"/>
  <c r="O718" i="32"/>
  <c r="P676" i="32"/>
  <c r="O390" i="32"/>
  <c r="P878" i="32"/>
  <c r="O594" i="32"/>
  <c r="P744" i="32"/>
  <c r="O762" i="32"/>
  <c r="P629" i="32"/>
  <c r="O117" i="32"/>
  <c r="P484" i="32"/>
  <c r="O250" i="32"/>
  <c r="P551" i="32"/>
  <c r="O396" i="32"/>
  <c r="P315" i="32"/>
  <c r="O1041" i="32"/>
  <c r="P390" i="32"/>
  <c r="O232" i="32"/>
  <c r="P673" i="32"/>
  <c r="O461" i="32"/>
  <c r="P843" i="32"/>
  <c r="O908" i="32"/>
  <c r="P774" i="32"/>
  <c r="O891" i="32"/>
  <c r="P490" i="32"/>
  <c r="O600" i="32"/>
  <c r="P174" i="32"/>
  <c r="O165" i="32"/>
  <c r="P10" i="32"/>
  <c r="O1075" i="32"/>
  <c r="P14" i="32"/>
  <c r="O380" i="32"/>
  <c r="P877" i="32"/>
  <c r="O381" i="32"/>
  <c r="P235" i="32"/>
  <c r="O430" i="32"/>
  <c r="P348" i="32"/>
  <c r="O465" i="32"/>
  <c r="P503" i="32"/>
  <c r="O495" i="32"/>
  <c r="P459" i="32"/>
  <c r="O604" i="32"/>
  <c r="P40" i="32"/>
  <c r="O13" i="32"/>
  <c r="P29" i="32"/>
  <c r="O188" i="32"/>
  <c r="P15" i="32"/>
  <c r="O504" i="32"/>
  <c r="P493" i="32"/>
  <c r="O566" i="32"/>
  <c r="P876" i="32"/>
  <c r="O202" i="32"/>
  <c r="P773" i="32"/>
  <c r="O692" i="32"/>
  <c r="P772" i="32"/>
  <c r="O455" i="32"/>
  <c r="P875" i="32"/>
  <c r="O271" i="32"/>
  <c r="P771" i="32"/>
  <c r="O890" i="32"/>
  <c r="P770" i="32"/>
  <c r="O889" i="32"/>
  <c r="P769" i="32"/>
  <c r="O888" i="32"/>
  <c r="P86" i="32"/>
  <c r="O838" i="32"/>
  <c r="P43" i="32"/>
  <c r="O475" i="32"/>
  <c r="P250" i="32"/>
  <c r="O179" i="32"/>
  <c r="P289" i="32"/>
  <c r="O57" i="32"/>
  <c r="P5" i="32"/>
  <c r="O69" i="32"/>
  <c r="P768" i="32"/>
  <c r="O652" i="32"/>
  <c r="P607" i="32"/>
  <c r="O627" i="32"/>
  <c r="P646" i="32"/>
  <c r="O580" i="32"/>
  <c r="P874" i="32"/>
  <c r="O593" i="32"/>
  <c r="P873" i="32"/>
  <c r="O233" i="32"/>
  <c r="P696" i="32"/>
  <c r="O327" i="32"/>
  <c r="P283" i="32"/>
  <c r="O75" i="32"/>
  <c r="P21" i="32"/>
  <c r="O341" i="32"/>
  <c r="P322" i="32"/>
  <c r="O141" i="32"/>
  <c r="P872" i="32"/>
  <c r="O592" i="32"/>
  <c r="P11" i="32"/>
  <c r="O36" i="32"/>
  <c r="P460" i="32"/>
  <c r="O602" i="32"/>
  <c r="P12" i="32"/>
  <c r="O844" i="32"/>
  <c r="P442" i="32"/>
  <c r="O78" i="32"/>
  <c r="P168" i="32"/>
  <c r="O89" i="32"/>
  <c r="P199" i="32"/>
  <c r="O823" i="32"/>
  <c r="P8" i="32"/>
  <c r="O743" i="32"/>
  <c r="P767" i="32"/>
  <c r="O691" i="32"/>
  <c r="P695" i="32"/>
  <c r="O862" i="32"/>
  <c r="P766" i="32"/>
  <c r="O585" i="32"/>
  <c r="P871" i="32"/>
  <c r="O920" i="32"/>
  <c r="P765" i="32"/>
  <c r="O478" i="32"/>
  <c r="P764" i="32"/>
  <c r="O81" i="32"/>
  <c r="P486" i="32"/>
  <c r="O20" i="32"/>
  <c r="P193" i="32"/>
  <c r="O445" i="32"/>
  <c r="P225" i="32"/>
  <c r="O1050" i="32"/>
  <c r="P51" i="32"/>
  <c r="O613" i="32"/>
  <c r="P757" i="32"/>
  <c r="O882" i="32"/>
  <c r="P22" i="32"/>
  <c r="O105" i="32"/>
  <c r="P497" i="32"/>
  <c r="O143" i="32"/>
  <c r="P23" i="32"/>
  <c r="O64" i="32"/>
  <c r="P24" i="32"/>
  <c r="O433" i="32"/>
  <c r="P863" i="32"/>
  <c r="O916" i="32"/>
  <c r="P209" i="32"/>
  <c r="O177" i="32"/>
  <c r="P354" i="32"/>
  <c r="O815" i="32"/>
  <c r="P542" i="32"/>
  <c r="O106" i="32"/>
  <c r="P32" i="32"/>
  <c r="O525" i="32"/>
  <c r="P359" i="32"/>
  <c r="O426" i="32"/>
  <c r="P76" i="32"/>
  <c r="O469" i="32"/>
  <c r="P13" i="32"/>
  <c r="O158" i="32"/>
  <c r="P325" i="32"/>
  <c r="O370" i="32"/>
  <c r="P237" i="32"/>
  <c r="O575" i="32"/>
  <c r="P862" i="32"/>
  <c r="O699" i="32"/>
  <c r="P449" i="32"/>
  <c r="O606" i="32"/>
  <c r="P55" i="32"/>
  <c r="O840" i="32"/>
  <c r="P272" i="32"/>
  <c r="O265" i="32"/>
  <c r="P601" i="32"/>
  <c r="O628" i="32"/>
  <c r="P458" i="32"/>
  <c r="O573" i="32"/>
  <c r="P248" i="32"/>
  <c r="O302" i="32"/>
  <c r="P41" i="32"/>
  <c r="O359" i="32"/>
  <c r="P731" i="32"/>
  <c r="O687" i="32"/>
  <c r="P251" i="32"/>
  <c r="O256" i="32"/>
  <c r="P861" i="32"/>
  <c r="O323" i="32"/>
  <c r="P693" i="32"/>
  <c r="O861" i="32"/>
  <c r="P756" i="32"/>
  <c r="O584" i="32"/>
  <c r="P52" i="32"/>
  <c r="O741" i="32"/>
  <c r="P53" i="32"/>
  <c r="O1076" i="32" l="1"/>
  <c r="P1076" i="32"/>
  <c r="B144" i="52" l="1"/>
  <c r="B138" i="52"/>
  <c r="B119" i="52"/>
  <c r="B113" i="52"/>
  <c r="B94" i="52"/>
  <c r="B77" i="52"/>
  <c r="B58" i="52"/>
  <c r="B54" i="52"/>
  <c r="B10" i="52"/>
  <c r="B35" i="52"/>
  <c r="B29" i="52"/>
  <c r="B4" i="52"/>
  <c r="B162" i="52" l="1"/>
  <c r="P13" i="51"/>
  <c r="Q13" i="51" s="1"/>
  <c r="P14" i="51"/>
  <c r="Q14" i="51" s="1"/>
  <c r="P15" i="51"/>
  <c r="Q15" i="51" s="1"/>
  <c r="B93" i="14"/>
  <c r="B105" i="14" l="1"/>
  <c r="B101" i="14"/>
  <c r="B104" i="14" s="1"/>
  <c r="J12" i="51"/>
  <c r="K12" i="51"/>
  <c r="M12" i="51"/>
  <c r="N12" i="51"/>
  <c r="O12" i="51"/>
  <c r="J24" i="51"/>
  <c r="K24" i="51"/>
  <c r="M24" i="51"/>
  <c r="N24" i="51"/>
  <c r="O24" i="51"/>
  <c r="J18" i="51"/>
  <c r="K18" i="51"/>
  <c r="M18" i="51"/>
  <c r="N18" i="51"/>
  <c r="O18" i="51"/>
  <c r="J19" i="51"/>
  <c r="K19" i="51"/>
  <c r="M19" i="51"/>
  <c r="O19" i="51"/>
  <c r="O79" i="51" l="1"/>
  <c r="O78" i="51"/>
  <c r="E34" i="3" l="1"/>
  <c r="E18" i="3"/>
  <c r="AM18" i="3" s="1"/>
  <c r="AN18" i="3" l="1"/>
  <c r="AN34" i="3"/>
  <c r="AM34" i="3"/>
  <c r="I54" i="60" l="1"/>
  <c r="J54" i="60"/>
  <c r="I48" i="60"/>
  <c r="J48" i="60"/>
  <c r="I34" i="60"/>
  <c r="J34" i="60"/>
  <c r="I32" i="60"/>
  <c r="J32" i="60"/>
  <c r="I24" i="51" l="1"/>
  <c r="K14" i="34"/>
  <c r="H62" i="3"/>
  <c r="H61" i="3"/>
  <c r="K120" i="2"/>
  <c r="I12" i="51" l="1"/>
  <c r="I18" i="51"/>
  <c r="K119" i="2"/>
  <c r="I81" i="51"/>
  <c r="K122" i="2"/>
  <c r="K23" i="34"/>
  <c r="I19" i="51" l="1"/>
  <c r="B6" i="36" l="1"/>
  <c r="C6" i="36"/>
  <c r="D6" i="36"/>
  <c r="E6" i="36"/>
  <c r="F6" i="36"/>
  <c r="G6" i="36"/>
  <c r="H6" i="36"/>
  <c r="I6" i="36"/>
  <c r="J6" i="36"/>
  <c r="K6" i="36"/>
  <c r="L6" i="36"/>
  <c r="M6" i="36"/>
  <c r="I121" i="2" l="1"/>
  <c r="H121" i="2"/>
  <c r="E53" i="3" l="1"/>
  <c r="E36" i="3"/>
  <c r="E24" i="3"/>
  <c r="E11" i="3"/>
  <c r="AN36" i="3" l="1"/>
  <c r="AN11" i="3"/>
  <c r="AN53" i="3"/>
  <c r="AN24" i="3"/>
  <c r="AM24" i="3" l="1"/>
  <c r="AM11" i="3"/>
  <c r="AM53" i="3"/>
  <c r="AM36" i="3"/>
  <c r="I25" i="51" l="1"/>
  <c r="J14" i="34"/>
  <c r="H24" i="51"/>
  <c r="G62" i="3"/>
  <c r="G61" i="3"/>
  <c r="AM223" i="2"/>
  <c r="I120" i="2"/>
  <c r="H81" i="51"/>
  <c r="H25" i="51"/>
  <c r="I119" i="2" l="1"/>
  <c r="J23" i="34"/>
  <c r="I122" i="2"/>
  <c r="F32" i="60"/>
  <c r="G32" i="60"/>
  <c r="H32" i="60"/>
  <c r="N32" i="60"/>
  <c r="O32" i="60"/>
  <c r="P32" i="60"/>
  <c r="F34" i="60"/>
  <c r="G34" i="60"/>
  <c r="H34" i="60"/>
  <c r="N34" i="60"/>
  <c r="O34" i="60"/>
  <c r="P34" i="60"/>
  <c r="F48" i="60"/>
  <c r="G48" i="60"/>
  <c r="H48" i="60"/>
  <c r="O48" i="60"/>
  <c r="P48" i="60"/>
  <c r="F54" i="60"/>
  <c r="G54" i="60"/>
  <c r="H54" i="60"/>
  <c r="O54" i="60"/>
  <c r="P54" i="60"/>
  <c r="E54" i="60"/>
  <c r="E48" i="60"/>
  <c r="E34" i="60"/>
  <c r="Q60" i="60" l="1"/>
  <c r="Q59" i="60"/>
  <c r="Q56" i="60"/>
  <c r="Q55" i="60"/>
  <c r="Q51" i="60"/>
  <c r="Q50" i="60"/>
  <c r="Q45" i="60"/>
  <c r="Q49" i="60"/>
  <c r="Q47" i="60"/>
  <c r="Q46" i="60"/>
  <c r="Q44" i="60"/>
  <c r="Q41" i="60"/>
  <c r="Q40" i="60"/>
  <c r="Q39" i="60"/>
  <c r="Q38" i="60"/>
  <c r="Q35" i="60"/>
  <c r="Q33" i="60"/>
  <c r="Q31" i="60"/>
  <c r="Q30" i="60"/>
  <c r="Q29" i="60"/>
  <c r="Q25" i="60"/>
  <c r="Q24" i="60"/>
  <c r="Q20" i="60"/>
  <c r="Q17" i="60"/>
  <c r="Q16" i="60"/>
  <c r="Q13" i="60"/>
  <c r="Q11" i="60"/>
  <c r="Q10" i="60"/>
  <c r="Q9" i="60"/>
  <c r="Q8" i="60"/>
  <c r="Q7" i="60"/>
  <c r="Q6" i="60"/>
  <c r="Q32" i="60" l="1"/>
  <c r="Q34" i="60"/>
  <c r="Q48" i="60"/>
  <c r="Q54" i="60"/>
  <c r="C227" i="2"/>
  <c r="C232" i="2" s="1"/>
  <c r="C226" i="2"/>
  <c r="C225" i="2"/>
  <c r="C221" i="2"/>
  <c r="C215" i="2"/>
  <c r="C214" i="2"/>
  <c r="C212" i="2"/>
  <c r="AM211" i="2"/>
  <c r="AM210" i="2"/>
  <c r="AM209" i="2"/>
  <c r="AM208" i="2"/>
  <c r="AM207" i="2"/>
  <c r="AM206" i="2"/>
  <c r="C205" i="2"/>
  <c r="C217" i="2" s="1"/>
  <c r="AM204" i="2"/>
  <c r="C198" i="2"/>
  <c r="C197" i="2"/>
  <c r="C195" i="2"/>
  <c r="AM194" i="2"/>
  <c r="AM193" i="2"/>
  <c r="AM192" i="2"/>
  <c r="AM191" i="2"/>
  <c r="AM190" i="2"/>
  <c r="AM189" i="2"/>
  <c r="C188" i="2"/>
  <c r="C200" i="2" s="1"/>
  <c r="AM187" i="2"/>
  <c r="C181" i="2"/>
  <c r="C180" i="2"/>
  <c r="C178" i="2"/>
  <c r="AM177" i="2"/>
  <c r="AM176" i="2"/>
  <c r="AM175" i="2"/>
  <c r="AM174" i="2"/>
  <c r="AM173" i="2"/>
  <c r="AM172" i="2"/>
  <c r="C171" i="2"/>
  <c r="C183" i="2" s="1"/>
  <c r="AM170" i="2"/>
  <c r="C165" i="2"/>
  <c r="C164" i="2"/>
  <c r="C162" i="2"/>
  <c r="AM161" i="2"/>
  <c r="AM160" i="2"/>
  <c r="AM159" i="2"/>
  <c r="AM158" i="2"/>
  <c r="AM157" i="2"/>
  <c r="AM156" i="2"/>
  <c r="C155" i="2"/>
  <c r="C167" i="2" s="1"/>
  <c r="AM154" i="2"/>
  <c r="AM139" i="2"/>
  <c r="C148" i="2"/>
  <c r="C147" i="2"/>
  <c r="C138" i="2"/>
  <c r="AM138" i="2" s="1"/>
  <c r="H12" i="51"/>
  <c r="H18" i="51"/>
  <c r="B121" i="14"/>
  <c r="B120" i="14"/>
  <c r="B112" i="14"/>
  <c r="Z49" i="14"/>
  <c r="Z48" i="14"/>
  <c r="Z44" i="14"/>
  <c r="Z43" i="14"/>
  <c r="Z42" i="14"/>
  <c r="Z41" i="14"/>
  <c r="Z40" i="14"/>
  <c r="B39" i="14"/>
  <c r="Z38" i="14"/>
  <c r="Z67" i="14"/>
  <c r="Z66" i="14"/>
  <c r="Z63" i="14"/>
  <c r="Z62" i="14"/>
  <c r="Z61" i="14"/>
  <c r="Z60" i="14"/>
  <c r="Z59" i="14"/>
  <c r="Z58" i="14"/>
  <c r="B57" i="14"/>
  <c r="Z56" i="14"/>
  <c r="Z103" i="14"/>
  <c r="Z102" i="14"/>
  <c r="Z99" i="14"/>
  <c r="Z98" i="14"/>
  <c r="Z97" i="14"/>
  <c r="Z96" i="14"/>
  <c r="Z95" i="14"/>
  <c r="Z94" i="14"/>
  <c r="Z92" i="14"/>
  <c r="Z77" i="14"/>
  <c r="Z76" i="14"/>
  <c r="B75" i="14"/>
  <c r="N41" i="56"/>
  <c r="B40" i="56"/>
  <c r="B33" i="56"/>
  <c r="B32" i="56"/>
  <c r="B30" i="56"/>
  <c r="N29" i="56"/>
  <c r="N28" i="56"/>
  <c r="N27" i="56"/>
  <c r="N26" i="56"/>
  <c r="N25" i="56"/>
  <c r="N24" i="56"/>
  <c r="B23" i="56"/>
  <c r="B35" i="56" s="1"/>
  <c r="N22" i="56"/>
  <c r="N8" i="56"/>
  <c r="B17" i="56"/>
  <c r="B16" i="56"/>
  <c r="B14" i="56"/>
  <c r="B7" i="56"/>
  <c r="B19" i="56" s="1"/>
  <c r="AM8" i="58"/>
  <c r="AM7" i="58"/>
  <c r="AM5" i="58"/>
  <c r="C16" i="58"/>
  <c r="C15" i="58"/>
  <c r="C13" i="58"/>
  <c r="C6" i="58"/>
  <c r="C72" i="55"/>
  <c r="O72" i="55" s="1"/>
  <c r="C71" i="55"/>
  <c r="C70" i="55"/>
  <c r="O70" i="55" s="1"/>
  <c r="C69" i="55"/>
  <c r="C67" i="55"/>
  <c r="C65" i="55"/>
  <c r="C76" i="55"/>
  <c r="C75" i="55"/>
  <c r="O69" i="55"/>
  <c r="O68" i="55"/>
  <c r="C59" i="55"/>
  <c r="C58" i="55"/>
  <c r="C56" i="55"/>
  <c r="O55" i="55"/>
  <c r="O54" i="55"/>
  <c r="O53" i="55"/>
  <c r="O52" i="55"/>
  <c r="O51" i="55"/>
  <c r="O50" i="55"/>
  <c r="C49" i="55"/>
  <c r="C61" i="55" s="1"/>
  <c r="O48" i="55"/>
  <c r="C42" i="55"/>
  <c r="C41" i="55"/>
  <c r="O38" i="55"/>
  <c r="O37" i="55"/>
  <c r="O36" i="55"/>
  <c r="O35" i="55"/>
  <c r="O34" i="55"/>
  <c r="O33" i="55"/>
  <c r="C32" i="55"/>
  <c r="C44" i="55" s="1"/>
  <c r="O31" i="55"/>
  <c r="C25" i="55"/>
  <c r="C24" i="55"/>
  <c r="C22" i="55"/>
  <c r="O16" i="55"/>
  <c r="C15" i="55"/>
  <c r="C23" i="55" s="1"/>
  <c r="C124" i="6"/>
  <c r="C123" i="6"/>
  <c r="C128" i="6" s="1"/>
  <c r="C122" i="6"/>
  <c r="C121" i="6"/>
  <c r="C119" i="6"/>
  <c r="C117" i="6"/>
  <c r="AY102" i="6"/>
  <c r="C111" i="6"/>
  <c r="C110" i="6"/>
  <c r="C108" i="6"/>
  <c r="C101" i="6"/>
  <c r="C113" i="6" s="1"/>
  <c r="C94" i="6"/>
  <c r="C93" i="6"/>
  <c r="C91" i="6"/>
  <c r="C84" i="6"/>
  <c r="AY84" i="6" s="1"/>
  <c r="B83" i="14" l="1"/>
  <c r="B86" i="14" s="1"/>
  <c r="B87" i="14"/>
  <c r="Z69" i="14"/>
  <c r="B69" i="14"/>
  <c r="B65" i="14"/>
  <c r="B68" i="14" s="1"/>
  <c r="B51" i="14"/>
  <c r="B47" i="14"/>
  <c r="B50" i="14" s="1"/>
  <c r="C66" i="55"/>
  <c r="C78" i="55" s="1"/>
  <c r="C231" i="2"/>
  <c r="AM227" i="2"/>
  <c r="AM225" i="2"/>
  <c r="AM221" i="2"/>
  <c r="AM226" i="2"/>
  <c r="C73" i="55"/>
  <c r="O73" i="55" s="1"/>
  <c r="O76" i="55"/>
  <c r="O71" i="55"/>
  <c r="O75" i="55"/>
  <c r="N35" i="56"/>
  <c r="Z112" i="14"/>
  <c r="C125" i="6"/>
  <c r="O65" i="55"/>
  <c r="O67" i="55"/>
  <c r="N30" i="56"/>
  <c r="N32" i="56"/>
  <c r="N33" i="56"/>
  <c r="AM214" i="2"/>
  <c r="AM215" i="2"/>
  <c r="AM197" i="2"/>
  <c r="AM198" i="2"/>
  <c r="AM232" i="2"/>
  <c r="AM180" i="2"/>
  <c r="AM181" i="2"/>
  <c r="AM164" i="2"/>
  <c r="AM165" i="2"/>
  <c r="AM195" i="2"/>
  <c r="AM178" i="2"/>
  <c r="AM162" i="2"/>
  <c r="C222" i="2"/>
  <c r="C230" i="2" s="1"/>
  <c r="AM200" i="2"/>
  <c r="AM183" i="2"/>
  <c r="AM217" i="2"/>
  <c r="AM212" i="2"/>
  <c r="C229" i="2"/>
  <c r="AM167" i="2"/>
  <c r="AM205" i="2"/>
  <c r="C213" i="2"/>
  <c r="AM188" i="2"/>
  <c r="C196" i="2"/>
  <c r="AM171" i="2"/>
  <c r="C179" i="2"/>
  <c r="AM155" i="2"/>
  <c r="C163" i="2"/>
  <c r="C150" i="2"/>
  <c r="C146" i="2"/>
  <c r="C149" i="2" s="1"/>
  <c r="C145" i="2"/>
  <c r="Z75" i="14"/>
  <c r="Z105" i="14"/>
  <c r="Z100" i="14"/>
  <c r="Z51" i="14"/>
  <c r="Z64" i="14"/>
  <c r="Z46" i="14"/>
  <c r="Z39" i="14"/>
  <c r="Z57" i="14"/>
  <c r="Z93" i="14"/>
  <c r="N40" i="56"/>
  <c r="N7" i="56"/>
  <c r="N23" i="56"/>
  <c r="B31" i="56"/>
  <c r="B15" i="56"/>
  <c r="B18" i="56" s="1"/>
  <c r="AM6" i="58"/>
  <c r="C18" i="58"/>
  <c r="C14" i="58"/>
  <c r="C17" i="58" s="1"/>
  <c r="O58" i="55"/>
  <c r="O59" i="55"/>
  <c r="O56" i="55"/>
  <c r="O41" i="55"/>
  <c r="O42" i="55"/>
  <c r="O15" i="55"/>
  <c r="C26" i="55"/>
  <c r="C27" i="55"/>
  <c r="O44" i="55"/>
  <c r="O39" i="55"/>
  <c r="O66" i="55"/>
  <c r="C74" i="55"/>
  <c r="O61" i="55"/>
  <c r="O49" i="55"/>
  <c r="C57" i="55"/>
  <c r="O32" i="55"/>
  <c r="C40" i="55"/>
  <c r="AY101" i="6"/>
  <c r="C118" i="6"/>
  <c r="C130" i="6" s="1"/>
  <c r="AY119" i="6"/>
  <c r="C92" i="6"/>
  <c r="C95" i="6" s="1"/>
  <c r="C126" i="6"/>
  <c r="C96" i="6"/>
  <c r="C127" i="6"/>
  <c r="C109" i="6"/>
  <c r="C112" i="6" s="1"/>
  <c r="C156" i="5"/>
  <c r="C164" i="5" s="1"/>
  <c r="C166" i="5"/>
  <c r="C165" i="5"/>
  <c r="C163" i="5"/>
  <c r="O157" i="5"/>
  <c r="C234" i="2" l="1"/>
  <c r="AM231" i="2"/>
  <c r="AM222" i="2"/>
  <c r="AM234" i="2"/>
  <c r="AM229" i="2"/>
  <c r="O78" i="55"/>
  <c r="C168" i="5"/>
  <c r="H19" i="51"/>
  <c r="C129" i="6"/>
  <c r="AM213" i="2"/>
  <c r="C216" i="2"/>
  <c r="AM216" i="2" s="1"/>
  <c r="C233" i="2"/>
  <c r="AM196" i="2"/>
  <c r="C199" i="2"/>
  <c r="AM199" i="2" s="1"/>
  <c r="AM179" i="2"/>
  <c r="C182" i="2"/>
  <c r="AM182" i="2" s="1"/>
  <c r="AM163" i="2"/>
  <c r="C166" i="2"/>
  <c r="AM166" i="2" s="1"/>
  <c r="Z47" i="14"/>
  <c r="Z50" i="14"/>
  <c r="Z65" i="14"/>
  <c r="Z68" i="14"/>
  <c r="Z101" i="14"/>
  <c r="Z104" i="14"/>
  <c r="N31" i="56"/>
  <c r="B34" i="56"/>
  <c r="N34" i="56" s="1"/>
  <c r="O74" i="55"/>
  <c r="C77" i="55"/>
  <c r="O77" i="55" s="1"/>
  <c r="O57" i="55"/>
  <c r="C60" i="55"/>
  <c r="O60" i="55" s="1"/>
  <c r="O40" i="55"/>
  <c r="C43" i="55"/>
  <c r="O43" i="55" s="1"/>
  <c r="AY118" i="6"/>
  <c r="O156" i="5"/>
  <c r="C167" i="5"/>
  <c r="C109" i="4"/>
  <c r="C108" i="4"/>
  <c r="C106" i="4"/>
  <c r="C91" i="4"/>
  <c r="C90" i="4"/>
  <c r="C88" i="4"/>
  <c r="C73" i="4"/>
  <c r="C72" i="4"/>
  <c r="C70" i="4"/>
  <c r="C99" i="4"/>
  <c r="C111" i="4" s="1"/>
  <c r="C81" i="4"/>
  <c r="C63" i="4"/>
  <c r="C75" i="4" s="1"/>
  <c r="C119" i="4"/>
  <c r="AM120" i="4"/>
  <c r="AM101" i="4"/>
  <c r="AM83" i="4"/>
  <c r="AM65" i="4"/>
  <c r="AM64" i="4"/>
  <c r="AM82" i="4"/>
  <c r="AM100" i="4"/>
  <c r="C107" i="4" l="1"/>
  <c r="C71" i="4"/>
  <c r="C110" i="4"/>
  <c r="AM230" i="2"/>
  <c r="AM233" i="2"/>
  <c r="C74" i="4"/>
  <c r="AM99" i="4"/>
  <c r="AM81" i="4"/>
  <c r="C93" i="4"/>
  <c r="C89" i="4"/>
  <c r="C92" i="4" s="1"/>
  <c r="AM119" i="4"/>
  <c r="AM63" i="4"/>
  <c r="C56" i="4"/>
  <c r="C55" i="4"/>
  <c r="C53" i="4"/>
  <c r="C46" i="4"/>
  <c r="C118" i="4" s="1"/>
  <c r="AM47" i="4"/>
  <c r="AM105" i="3"/>
  <c r="C113" i="3"/>
  <c r="C112" i="3"/>
  <c r="C110" i="3"/>
  <c r="C103" i="3"/>
  <c r="C115" i="3" s="1"/>
  <c r="AM104" i="3"/>
  <c r="C111" i="3" l="1"/>
  <c r="C114" i="3" s="1"/>
  <c r="C58" i="4"/>
  <c r="C54" i="4"/>
  <c r="C57" i="4" s="1"/>
  <c r="AM46" i="4"/>
  <c r="AM118" i="4" l="1"/>
  <c r="N56" i="52" l="1"/>
  <c r="E46" i="3" l="1"/>
  <c r="E54" i="3"/>
  <c r="AN54" i="3" l="1"/>
  <c r="AN46" i="3"/>
  <c r="AM46" i="3"/>
  <c r="AM54" i="3"/>
  <c r="G24" i="51" l="1"/>
  <c r="F24" i="51"/>
  <c r="E24" i="51"/>
  <c r="G12" i="51"/>
  <c r="F12" i="51"/>
  <c r="E12" i="51"/>
  <c r="G25" i="51"/>
  <c r="I14" i="34"/>
  <c r="F62" i="3"/>
  <c r="F61" i="3"/>
  <c r="H120" i="2"/>
  <c r="F19" i="51" l="1"/>
  <c r="F18" i="51"/>
  <c r="E19" i="51"/>
  <c r="E18" i="51"/>
  <c r="G19" i="51"/>
  <c r="G18" i="51"/>
  <c r="G81" i="51"/>
  <c r="H122" i="2"/>
  <c r="I23" i="34"/>
  <c r="H119" i="2"/>
  <c r="AT35" i="4"/>
  <c r="AT36" i="4"/>
  <c r="AT37" i="4"/>
  <c r="AT38" i="4"/>
  <c r="AT39" i="4"/>
  <c r="AT40" i="4"/>
  <c r="AT41" i="4"/>
  <c r="AT42" i="4"/>
  <c r="AT43" i="4"/>
  <c r="AM45" i="4"/>
  <c r="AM48" i="4"/>
  <c r="AM49" i="4"/>
  <c r="AM50" i="4"/>
  <c r="AM51" i="4"/>
  <c r="AM52" i="4"/>
  <c r="AM53" i="4"/>
  <c r="AM54" i="4"/>
  <c r="AM55" i="4"/>
  <c r="AM56" i="4"/>
  <c r="AM57" i="4"/>
  <c r="AM58" i="4"/>
  <c r="AM62" i="4"/>
  <c r="AM66" i="4"/>
  <c r="AM67" i="4"/>
  <c r="AM68" i="4"/>
  <c r="AM69" i="4"/>
  <c r="AM70" i="4"/>
  <c r="AM71" i="4"/>
  <c r="AM72" i="4"/>
  <c r="AM73" i="4"/>
  <c r="AM74" i="4"/>
  <c r="AM75" i="4"/>
  <c r="AM80" i="4"/>
  <c r="AM84" i="4"/>
  <c r="AM85" i="4"/>
  <c r="AM86" i="4"/>
  <c r="AM87" i="4"/>
  <c r="AM88" i="4"/>
  <c r="AM89" i="4"/>
  <c r="AM90" i="4"/>
  <c r="AM91" i="4"/>
  <c r="AM92" i="4"/>
  <c r="AM93" i="4"/>
  <c r="AM98" i="4"/>
  <c r="AM102" i="4"/>
  <c r="AM103" i="4"/>
  <c r="AM104" i="4"/>
  <c r="AM105" i="4"/>
  <c r="AM106" i="4"/>
  <c r="AM107" i="4"/>
  <c r="AM108" i="4"/>
  <c r="AM109" i="4"/>
  <c r="AM110" i="4"/>
  <c r="AM111" i="4"/>
  <c r="AS33" i="4"/>
  <c r="AS43" i="4"/>
  <c r="AS42" i="4"/>
  <c r="AS41" i="4"/>
  <c r="AS40" i="4"/>
  <c r="AS39" i="4"/>
  <c r="AS38" i="4"/>
  <c r="AS37" i="4"/>
  <c r="AS36" i="4"/>
  <c r="AS35" i="4"/>
  <c r="AS34" i="4"/>
  <c r="AS32" i="4"/>
  <c r="AS31" i="4"/>
  <c r="R78" i="34" l="1"/>
  <c r="S78" i="34"/>
  <c r="E13" i="3" l="1"/>
  <c r="E41" i="3"/>
  <c r="AM13" i="3" l="1"/>
  <c r="AN13" i="3"/>
  <c r="AN41" i="3"/>
  <c r="AM41" i="3"/>
  <c r="F25" i="51" l="1"/>
  <c r="E25" i="51"/>
  <c r="AT34" i="4"/>
  <c r="H14" i="34"/>
  <c r="E62" i="3"/>
  <c r="E61" i="3"/>
  <c r="F121" i="2"/>
  <c r="F120" i="2"/>
  <c r="F81" i="51"/>
  <c r="F122" i="2" l="1"/>
  <c r="H23" i="34"/>
  <c r="F119" i="2"/>
  <c r="O41" i="51" l="1"/>
  <c r="N41" i="51"/>
  <c r="M41" i="51"/>
  <c r="L41" i="51"/>
  <c r="K41" i="51"/>
  <c r="J41" i="51"/>
  <c r="I41" i="51"/>
  <c r="H41" i="51"/>
  <c r="G41" i="51"/>
  <c r="F41" i="51"/>
  <c r="AZ8" i="6" l="1"/>
  <c r="G14" i="34" l="1"/>
  <c r="E121" i="2" l="1"/>
  <c r="E120" i="2"/>
  <c r="E81" i="51" l="1"/>
  <c r="E122" i="2"/>
  <c r="E119" i="2"/>
  <c r="G23" i="34" l="1"/>
  <c r="R47" i="34"/>
  <c r="S47" i="34"/>
  <c r="D62" i="3" l="1"/>
  <c r="D61" i="3"/>
  <c r="AT32" i="4" l="1"/>
  <c r="AT33" i="4"/>
  <c r="E41" i="51" l="1"/>
  <c r="AA8" i="50" l="1"/>
  <c r="AB8" i="50"/>
  <c r="AC8" i="50"/>
  <c r="AA9" i="50"/>
  <c r="AB9" i="50"/>
  <c r="AC9" i="50"/>
  <c r="AA13" i="50" l="1"/>
  <c r="AC13" i="50"/>
  <c r="E52" i="3" l="1"/>
  <c r="AN52" i="3" l="1"/>
  <c r="AM52" i="3"/>
  <c r="E55" i="3"/>
  <c r="AM55" i="3" s="1"/>
  <c r="AN55" i="3" l="1"/>
  <c r="C31" i="4"/>
  <c r="AT31" i="4" s="1"/>
  <c r="D12" i="54" l="1"/>
  <c r="D11" i="54"/>
  <c r="D10" i="54"/>
  <c r="D9" i="54"/>
  <c r="D8" i="54"/>
  <c r="D7" i="54"/>
  <c r="D6" i="54"/>
  <c r="D5" i="54"/>
  <c r="C26" i="58" l="1"/>
  <c r="E48" i="3"/>
  <c r="E8" i="3"/>
  <c r="E31" i="3"/>
  <c r="E25" i="3"/>
  <c r="E27" i="3"/>
  <c r="E57" i="3"/>
  <c r="E47" i="3"/>
  <c r="E26" i="3"/>
  <c r="E14" i="3"/>
  <c r="E33" i="3"/>
  <c r="E28" i="3"/>
  <c r="E17" i="3"/>
  <c r="E50" i="3"/>
  <c r="E49" i="3"/>
  <c r="E16" i="3"/>
  <c r="E32" i="3"/>
  <c r="E35" i="3"/>
  <c r="E40" i="3"/>
  <c r="E45" i="3"/>
  <c r="E44" i="3"/>
  <c r="E43" i="3"/>
  <c r="E22" i="3"/>
  <c r="E6" i="3"/>
  <c r="E20" i="3"/>
  <c r="E7" i="3"/>
  <c r="E5" i="3"/>
  <c r="E39" i="3"/>
  <c r="E21" i="3"/>
  <c r="E12" i="3"/>
  <c r="E19" i="3"/>
  <c r="E56" i="3"/>
  <c r="E38" i="3"/>
  <c r="E29" i="3"/>
  <c r="E10" i="3"/>
  <c r="E9" i="3"/>
  <c r="E42" i="3"/>
  <c r="E23" i="3"/>
  <c r="E30" i="3"/>
  <c r="E37" i="3"/>
  <c r="E15" i="3"/>
  <c r="AM14" i="3" l="1"/>
  <c r="AN14" i="3"/>
  <c r="N83" i="51"/>
  <c r="O25" i="51" l="1"/>
  <c r="N25" i="51"/>
  <c r="M25" i="51"/>
  <c r="L25" i="51"/>
  <c r="K25" i="51"/>
  <c r="J25" i="51"/>
  <c r="D25" i="51"/>
  <c r="E32" i="58"/>
  <c r="AQ33" i="58"/>
  <c r="AQ32" i="58"/>
  <c r="AQ31" i="58"/>
  <c r="AN33" i="58"/>
  <c r="AN32" i="58"/>
  <c r="AN31" i="58"/>
  <c r="E33" i="58"/>
  <c r="E31" i="58"/>
  <c r="AM33" i="58"/>
  <c r="AM32" i="58"/>
  <c r="AM31" i="58"/>
  <c r="AO33" i="58" l="1"/>
  <c r="AO31" i="58"/>
  <c r="P25" i="51"/>
  <c r="Q25" i="51" s="1"/>
  <c r="AO32" i="58"/>
  <c r="AO5" i="2" l="1"/>
  <c r="AO6" i="2"/>
  <c r="AO7" i="2"/>
  <c r="AO8" i="2"/>
  <c r="AO9" i="2"/>
  <c r="AO11" i="2"/>
  <c r="AO12" i="2"/>
  <c r="S396" i="34" l="1"/>
  <c r="R396" i="34"/>
  <c r="O5" i="53" l="1"/>
  <c r="N4" i="49" l="1"/>
  <c r="P4" i="49"/>
  <c r="AM31" i="3" l="1"/>
  <c r="AN31" i="3"/>
  <c r="AN8" i="3"/>
  <c r="AM8" i="3" l="1"/>
  <c r="O83" i="51" l="1"/>
  <c r="AN43" i="3" l="1"/>
  <c r="AN10" i="3"/>
  <c r="AM10" i="3"/>
  <c r="AM43" i="3" l="1"/>
  <c r="R480" i="34" l="1"/>
  <c r="S480" i="34"/>
  <c r="R481" i="34"/>
  <c r="S481" i="34"/>
  <c r="R482" i="34"/>
  <c r="S482" i="34"/>
  <c r="R483" i="34"/>
  <c r="S483" i="34"/>
  <c r="R484" i="34"/>
  <c r="S484" i="34"/>
  <c r="R485" i="34"/>
  <c r="S485" i="34"/>
  <c r="R486" i="34"/>
  <c r="S486" i="34"/>
  <c r="R487" i="34"/>
  <c r="S487" i="34"/>
  <c r="R488" i="34"/>
  <c r="S488" i="34"/>
  <c r="R489" i="34"/>
  <c r="S489" i="34"/>
  <c r="R490" i="34"/>
  <c r="S490" i="34"/>
  <c r="R491" i="34"/>
  <c r="S491" i="34"/>
  <c r="R492" i="34"/>
  <c r="S492" i="34"/>
  <c r="R493" i="34"/>
  <c r="S493" i="34"/>
  <c r="R494" i="34"/>
  <c r="S494" i="34"/>
  <c r="R495" i="34"/>
  <c r="S495" i="34"/>
  <c r="R497" i="34"/>
  <c r="S497" i="34"/>
  <c r="R498" i="34"/>
  <c r="S498" i="34"/>
  <c r="AN47" i="3" l="1"/>
  <c r="AN45" i="3"/>
  <c r="AM27" i="3"/>
  <c r="AN25" i="3"/>
  <c r="AN57" i="3"/>
  <c r="AN26" i="3"/>
  <c r="AN27" i="3"/>
  <c r="AM47" i="3"/>
  <c r="AM45" i="3"/>
  <c r="AM25" i="3"/>
  <c r="AM57" i="3"/>
  <c r="AM26" i="3"/>
  <c r="O17" i="53" l="1"/>
  <c r="O16" i="53"/>
  <c r="O15" i="53"/>
  <c r="O13" i="53"/>
  <c r="O12" i="53"/>
  <c r="O11" i="53"/>
  <c r="O10" i="53"/>
  <c r="O9" i="53"/>
  <c r="AN22" i="3" l="1"/>
  <c r="AM22" i="3"/>
  <c r="AN40" i="3"/>
  <c r="AM40" i="3"/>
  <c r="AN32" i="3"/>
  <c r="AM32" i="3"/>
  <c r="AN49" i="3"/>
  <c r="AM49" i="3"/>
  <c r="AN17" i="3"/>
  <c r="AM17" i="3"/>
  <c r="AN33" i="3"/>
  <c r="AM33" i="3"/>
  <c r="AN44" i="3"/>
  <c r="AM44" i="3"/>
  <c r="AM35" i="3"/>
  <c r="AN35" i="3"/>
  <c r="AN16" i="3"/>
  <c r="AM16" i="3"/>
  <c r="AN50" i="3"/>
  <c r="AM50" i="3"/>
  <c r="AN28" i="3"/>
  <c r="AM28" i="3"/>
  <c r="T18" i="51"/>
  <c r="S18" i="51"/>
  <c r="S340" i="34" l="1"/>
  <c r="R340" i="34"/>
  <c r="S339" i="34"/>
  <c r="R339" i="34"/>
  <c r="S338" i="34"/>
  <c r="R338" i="34"/>
  <c r="S337" i="34"/>
  <c r="R337" i="34"/>
  <c r="S336" i="34"/>
  <c r="R336" i="34"/>
  <c r="S332" i="34"/>
  <c r="R332" i="34"/>
  <c r="S331" i="34"/>
  <c r="R331" i="34"/>
  <c r="S330" i="34"/>
  <c r="R330" i="34"/>
  <c r="S329" i="34"/>
  <c r="R329" i="34"/>
  <c r="S328" i="34"/>
  <c r="R328" i="34"/>
  <c r="R314" i="34"/>
  <c r="S314" i="34"/>
  <c r="R295" i="34"/>
  <c r="S295" i="34"/>
  <c r="R176" i="34"/>
  <c r="S176" i="34"/>
  <c r="R177" i="34"/>
  <c r="S177" i="34"/>
  <c r="R178" i="34"/>
  <c r="S178" i="34"/>
  <c r="R179" i="34"/>
  <c r="S179" i="34"/>
  <c r="R180" i="34"/>
  <c r="S180" i="34"/>
  <c r="R181" i="34"/>
  <c r="S181" i="34"/>
  <c r="R182" i="34"/>
  <c r="S182" i="34"/>
  <c r="R183" i="34"/>
  <c r="S183" i="34"/>
  <c r="R184" i="34"/>
  <c r="S184" i="34"/>
  <c r="R185" i="34"/>
  <c r="S185" i="34"/>
  <c r="R186" i="34"/>
  <c r="S186" i="34"/>
  <c r="R187" i="34"/>
  <c r="S187" i="34"/>
  <c r="R188" i="34"/>
  <c r="S188" i="34"/>
  <c r="R76" i="34"/>
  <c r="S76" i="34"/>
  <c r="R77" i="34"/>
  <c r="S77" i="34"/>
  <c r="R79" i="34"/>
  <c r="S79" i="34"/>
  <c r="R80" i="34"/>
  <c r="S80" i="34"/>
  <c r="R81" i="34"/>
  <c r="S81" i="34"/>
  <c r="R82" i="34"/>
  <c r="S82" i="34"/>
  <c r="R83" i="34"/>
  <c r="S83" i="34"/>
  <c r="R84" i="34"/>
  <c r="S84" i="34"/>
  <c r="R85" i="34"/>
  <c r="S85" i="34"/>
  <c r="R86" i="34"/>
  <c r="S86" i="34"/>
  <c r="R87" i="34"/>
  <c r="S87" i="34"/>
  <c r="R88" i="34"/>
  <c r="S88" i="34"/>
  <c r="R89" i="34"/>
  <c r="S89" i="34"/>
  <c r="R90" i="34"/>
  <c r="S90" i="34"/>
  <c r="R62" i="34" l="1"/>
  <c r="S62" i="34"/>
  <c r="R63" i="34"/>
  <c r="S63" i="34"/>
  <c r="R64" i="34"/>
  <c r="S64" i="34"/>
  <c r="R65" i="34"/>
  <c r="S65" i="34"/>
  <c r="R66" i="34"/>
  <c r="S66" i="34"/>
  <c r="R67" i="34"/>
  <c r="S67" i="34"/>
  <c r="R68" i="34"/>
  <c r="S68" i="34"/>
  <c r="R69" i="34"/>
  <c r="S69" i="34"/>
  <c r="R70" i="34"/>
  <c r="S70" i="34"/>
  <c r="K4" i="51" l="1"/>
  <c r="D16" i="50" l="1"/>
  <c r="B16" i="50"/>
  <c r="O31" i="51" l="1"/>
  <c r="N31" i="51"/>
  <c r="M31" i="51"/>
  <c r="L31" i="51"/>
  <c r="K31" i="51"/>
  <c r="J31" i="51"/>
  <c r="I31" i="51"/>
  <c r="H31" i="51"/>
  <c r="G31" i="51"/>
  <c r="F31" i="51"/>
  <c r="E31" i="51"/>
  <c r="D31" i="51"/>
  <c r="O29" i="51"/>
  <c r="N29" i="51"/>
  <c r="M29" i="51"/>
  <c r="L29" i="51"/>
  <c r="K29" i="51"/>
  <c r="J29" i="51"/>
  <c r="I29" i="51"/>
  <c r="H29" i="51"/>
  <c r="G29" i="51"/>
  <c r="F29" i="51"/>
  <c r="E29" i="51"/>
  <c r="D29" i="51"/>
  <c r="S450" i="34" l="1"/>
  <c r="R450" i="34"/>
  <c r="K6" i="51" l="1"/>
  <c r="L6" i="51"/>
  <c r="M6" i="51"/>
  <c r="N6" i="51"/>
  <c r="O6" i="51"/>
  <c r="N92" i="52" l="1"/>
  <c r="O92" i="52"/>
  <c r="N9" i="56" l="1"/>
  <c r="Z113" i="14"/>
  <c r="O17" i="55"/>
  <c r="J6" i="51" l="1"/>
  <c r="AY103" i="6"/>
  <c r="AY86" i="6"/>
  <c r="O158" i="5"/>
  <c r="AM103" i="3"/>
  <c r="AY120" i="6" l="1"/>
  <c r="AM140" i="2"/>
  <c r="R429" i="34" l="1"/>
  <c r="S429" i="34"/>
  <c r="R419" i="34"/>
  <c r="S419" i="34"/>
  <c r="R420" i="34"/>
  <c r="S420" i="34"/>
  <c r="AN7" i="3" l="1"/>
  <c r="AM7" i="3"/>
  <c r="B38" i="56" l="1"/>
  <c r="N6" i="56"/>
  <c r="N38" i="56" l="1"/>
  <c r="B39" i="56"/>
  <c r="N39" i="56" s="1"/>
  <c r="B110" i="14"/>
  <c r="D18" i="51" s="1"/>
  <c r="Z74" i="14"/>
  <c r="P18" i="51" l="1"/>
  <c r="Q18" i="51" s="1"/>
  <c r="B118" i="14"/>
  <c r="B111" i="14"/>
  <c r="D19" i="51" s="1"/>
  <c r="Z110" i="14"/>
  <c r="I6" i="51"/>
  <c r="O14" i="55"/>
  <c r="AY100" i="6"/>
  <c r="O155" i="5"/>
  <c r="C117" i="4"/>
  <c r="AM117" i="4" s="1"/>
  <c r="P19" i="51" l="1"/>
  <c r="Q19" i="51" s="1"/>
  <c r="B123" i="14"/>
  <c r="B119" i="14"/>
  <c r="B122" i="14" s="1"/>
  <c r="Z111" i="14"/>
  <c r="AY117" i="6"/>
  <c r="AM102" i="3" l="1"/>
  <c r="AM137" i="2"/>
  <c r="P105" i="33" l="1"/>
  <c r="O105" i="33"/>
  <c r="R42" i="34" l="1"/>
  <c r="S42" i="34"/>
  <c r="R43" i="34"/>
  <c r="S43" i="34"/>
  <c r="H52" i="51" l="1"/>
  <c r="G52" i="51"/>
  <c r="O63" i="52" l="1"/>
  <c r="N63" i="52"/>
  <c r="O62" i="52"/>
  <c r="N62" i="52"/>
  <c r="O61" i="52"/>
  <c r="N61" i="52"/>
  <c r="O60" i="52"/>
  <c r="N60" i="52"/>
  <c r="O59" i="52"/>
  <c r="N59" i="52"/>
  <c r="O55" i="52"/>
  <c r="N55" i="52"/>
  <c r="N77" i="52" l="1"/>
  <c r="O77" i="52"/>
  <c r="N58" i="52"/>
  <c r="O58" i="52"/>
  <c r="N54" i="52"/>
  <c r="O54" i="52"/>
  <c r="B65" i="52"/>
  <c r="H6" i="51" l="1"/>
  <c r="N65" i="52"/>
  <c r="O65" i="52"/>
  <c r="D58" i="3" l="1"/>
  <c r="C62" i="3" s="1"/>
  <c r="C58" i="3"/>
  <c r="C61" i="3" s="1"/>
  <c r="AN15" i="3"/>
  <c r="AM29" i="3" l="1"/>
  <c r="AN29" i="3"/>
  <c r="E58" i="3"/>
  <c r="AM30" i="3"/>
  <c r="AM42" i="3"/>
  <c r="AM9" i="3"/>
  <c r="AM38" i="3"/>
  <c r="AM19" i="3"/>
  <c r="AM21" i="3"/>
  <c r="AM20" i="3"/>
  <c r="AM48" i="3"/>
  <c r="AM15" i="3"/>
  <c r="AM37" i="3"/>
  <c r="AM23" i="3"/>
  <c r="AM56" i="3"/>
  <c r="AM12" i="3"/>
  <c r="AM39" i="3"/>
  <c r="AM5" i="3"/>
  <c r="AM6" i="3"/>
  <c r="AN48" i="3"/>
  <c r="AN6" i="3"/>
  <c r="AN20" i="3"/>
  <c r="AN5" i="3"/>
  <c r="AN39" i="3"/>
  <c r="AN21" i="3"/>
  <c r="AN12" i="3"/>
  <c r="AN19" i="3"/>
  <c r="AN56" i="3"/>
  <c r="AN38" i="3"/>
  <c r="AN9" i="3"/>
  <c r="AN42" i="3"/>
  <c r="AN23" i="3"/>
  <c r="AN30" i="3"/>
  <c r="AN37" i="3"/>
  <c r="AM58" i="3" l="1"/>
  <c r="AN58" i="3"/>
  <c r="C101" i="35" l="1"/>
  <c r="P101" i="35" s="1"/>
  <c r="C100" i="35"/>
  <c r="P100" i="35" s="1"/>
  <c r="P99" i="35"/>
  <c r="O99" i="35"/>
  <c r="C98" i="35"/>
  <c r="P98" i="35" s="1"/>
  <c r="P97" i="35"/>
  <c r="O97" i="35"/>
  <c r="P96" i="35"/>
  <c r="O96" i="35"/>
  <c r="P95" i="35"/>
  <c r="O95" i="35"/>
  <c r="P94" i="35"/>
  <c r="O94" i="35"/>
  <c r="C93" i="35"/>
  <c r="P92" i="35"/>
  <c r="O92" i="35"/>
  <c r="P91" i="35"/>
  <c r="O91" i="35"/>
  <c r="P90" i="35"/>
  <c r="O90" i="35"/>
  <c r="P89" i="35"/>
  <c r="O89" i="35"/>
  <c r="P88" i="35"/>
  <c r="O88" i="35"/>
  <c r="P87" i="35"/>
  <c r="O87" i="35"/>
  <c r="P86" i="35"/>
  <c r="O86" i="35"/>
  <c r="P85" i="35"/>
  <c r="O85" i="35"/>
  <c r="P84" i="35"/>
  <c r="O84" i="35"/>
  <c r="C83" i="35"/>
  <c r="P83" i="35" s="1"/>
  <c r="P82" i="35"/>
  <c r="O82" i="35"/>
  <c r="P81" i="35"/>
  <c r="O81" i="35"/>
  <c r="C80" i="35"/>
  <c r="P80" i="35" s="1"/>
  <c r="C79" i="35"/>
  <c r="P78" i="35"/>
  <c r="O78" i="35"/>
  <c r="P77" i="35"/>
  <c r="O77" i="35"/>
  <c r="P76" i="35"/>
  <c r="O76" i="35"/>
  <c r="C75" i="35"/>
  <c r="P74" i="35"/>
  <c r="O74" i="35"/>
  <c r="C73" i="35"/>
  <c r="P73" i="35" s="1"/>
  <c r="P72" i="35"/>
  <c r="O72" i="35"/>
  <c r="P71" i="35"/>
  <c r="O71" i="35"/>
  <c r="P70" i="35"/>
  <c r="O70" i="35"/>
  <c r="P69" i="35"/>
  <c r="O69" i="35"/>
  <c r="P68" i="35"/>
  <c r="O68" i="35"/>
  <c r="P67" i="35"/>
  <c r="O67" i="35"/>
  <c r="P66" i="35"/>
  <c r="O66" i="35"/>
  <c r="C65" i="35"/>
  <c r="P65" i="35" s="1"/>
  <c r="P64" i="35"/>
  <c r="O64" i="35"/>
  <c r="C63" i="35"/>
  <c r="P62" i="35"/>
  <c r="O62" i="35"/>
  <c r="P61" i="35"/>
  <c r="O61" i="35"/>
  <c r="P60" i="35"/>
  <c r="O60" i="35"/>
  <c r="P59" i="35"/>
  <c r="O59" i="35"/>
  <c r="P58" i="35"/>
  <c r="O58" i="35"/>
  <c r="N57" i="35"/>
  <c r="M57" i="35"/>
  <c r="L57" i="35"/>
  <c r="K57" i="35"/>
  <c r="J57" i="35"/>
  <c r="I57" i="35"/>
  <c r="H57" i="35"/>
  <c r="G57" i="35"/>
  <c r="F57" i="35"/>
  <c r="E57" i="35"/>
  <c r="D57" i="35"/>
  <c r="C57" i="35"/>
  <c r="P56" i="35"/>
  <c r="O56" i="35"/>
  <c r="C55" i="35"/>
  <c r="P54" i="35"/>
  <c r="O54" i="35"/>
  <c r="P53" i="35"/>
  <c r="O53" i="35"/>
  <c r="P52" i="35"/>
  <c r="O52" i="35"/>
  <c r="P51" i="35"/>
  <c r="O51" i="35"/>
  <c r="P50" i="35"/>
  <c r="O50" i="35"/>
  <c r="P49" i="35"/>
  <c r="O49" i="35"/>
  <c r="P48" i="35"/>
  <c r="O48" i="35"/>
  <c r="P47" i="35"/>
  <c r="O47" i="35"/>
  <c r="N46" i="35"/>
  <c r="M46" i="35"/>
  <c r="L46" i="35"/>
  <c r="K46" i="35"/>
  <c r="J46" i="35"/>
  <c r="I46" i="35"/>
  <c r="H46" i="35"/>
  <c r="G46" i="35"/>
  <c r="F46" i="35"/>
  <c r="E46" i="35"/>
  <c r="D46" i="35"/>
  <c r="C46" i="35"/>
  <c r="P45" i="35"/>
  <c r="O45" i="35"/>
  <c r="P44" i="35"/>
  <c r="O44" i="35"/>
  <c r="C43" i="35"/>
  <c r="P43" i="35" s="1"/>
  <c r="P42" i="35"/>
  <c r="O42" i="35"/>
  <c r="P41" i="35"/>
  <c r="O41" i="35"/>
  <c r="N40" i="35"/>
  <c r="M40" i="35"/>
  <c r="L40" i="35"/>
  <c r="K40" i="35"/>
  <c r="J40" i="35"/>
  <c r="I40" i="35"/>
  <c r="H40" i="35"/>
  <c r="G40" i="35"/>
  <c r="F40" i="35"/>
  <c r="E40" i="35"/>
  <c r="D40" i="35"/>
  <c r="C40" i="35"/>
  <c r="P39" i="35"/>
  <c r="O39" i="35"/>
  <c r="P38" i="35"/>
  <c r="O38" i="35"/>
  <c r="P37" i="35"/>
  <c r="O37" i="35"/>
  <c r="P36" i="35"/>
  <c r="O36" i="35"/>
  <c r="P35" i="35"/>
  <c r="O35" i="35"/>
  <c r="P34" i="35"/>
  <c r="O34" i="35"/>
  <c r="P33" i="35"/>
  <c r="O33" i="35"/>
  <c r="P32" i="35"/>
  <c r="O32" i="35"/>
  <c r="P31" i="35"/>
  <c r="O31" i="35"/>
  <c r="P30" i="35"/>
  <c r="O30" i="35"/>
  <c r="P29" i="35"/>
  <c r="O29" i="35"/>
  <c r="P28" i="35"/>
  <c r="O28" i="35"/>
  <c r="P27" i="35"/>
  <c r="O27" i="35"/>
  <c r="N26" i="35"/>
  <c r="M26" i="35"/>
  <c r="L26" i="35"/>
  <c r="K26" i="35"/>
  <c r="J26" i="35"/>
  <c r="I26" i="35"/>
  <c r="H26" i="35"/>
  <c r="G26" i="35"/>
  <c r="F26" i="35"/>
  <c r="E26" i="35"/>
  <c r="D26" i="35"/>
  <c r="C26" i="35"/>
  <c r="P25" i="35"/>
  <c r="O25" i="35"/>
  <c r="P24" i="35"/>
  <c r="O24" i="35"/>
  <c r="P23" i="35"/>
  <c r="O23" i="35"/>
  <c r="N22" i="35"/>
  <c r="M22" i="35"/>
  <c r="L22" i="35"/>
  <c r="K22" i="35"/>
  <c r="J22" i="35"/>
  <c r="I22" i="35"/>
  <c r="H22" i="35"/>
  <c r="G22" i="35"/>
  <c r="F22" i="35"/>
  <c r="E22" i="35"/>
  <c r="D22" i="35"/>
  <c r="C22" i="35"/>
  <c r="P21" i="35"/>
  <c r="O21" i="35"/>
  <c r="P20" i="35"/>
  <c r="O20" i="35"/>
  <c r="P19" i="35"/>
  <c r="O19" i="35"/>
  <c r="P18" i="35"/>
  <c r="O18" i="35"/>
  <c r="N17" i="35"/>
  <c r="M17" i="35"/>
  <c r="L17" i="35"/>
  <c r="K17" i="35"/>
  <c r="J17" i="35"/>
  <c r="I17" i="35"/>
  <c r="H17" i="35"/>
  <c r="G17" i="35"/>
  <c r="F17" i="35"/>
  <c r="E17" i="35"/>
  <c r="D17" i="35"/>
  <c r="C17" i="35"/>
  <c r="P16" i="35"/>
  <c r="O16" i="35"/>
  <c r="P15" i="35"/>
  <c r="O15" i="35"/>
  <c r="P14" i="35"/>
  <c r="O14" i="35"/>
  <c r="P13" i="35"/>
  <c r="O13" i="35"/>
  <c r="N12" i="35"/>
  <c r="M12" i="35"/>
  <c r="L12" i="35"/>
  <c r="K12" i="35"/>
  <c r="J12" i="35"/>
  <c r="I12" i="35"/>
  <c r="H12" i="35"/>
  <c r="G12" i="35"/>
  <c r="F12" i="35"/>
  <c r="E12" i="35"/>
  <c r="E102" i="35" s="1"/>
  <c r="D12" i="35"/>
  <c r="C12" i="35"/>
  <c r="C11" i="35"/>
  <c r="O11" i="35" s="1"/>
  <c r="P10" i="35"/>
  <c r="O10" i="35"/>
  <c r="P9" i="35"/>
  <c r="O9" i="35"/>
  <c r="P8" i="35"/>
  <c r="O8" i="35"/>
  <c r="P7" i="35"/>
  <c r="O7" i="35"/>
  <c r="P6" i="35"/>
  <c r="O6" i="35"/>
  <c r="P5" i="35"/>
  <c r="O5" i="35"/>
  <c r="F27" i="36"/>
  <c r="B34" i="36" s="1"/>
  <c r="E27" i="36"/>
  <c r="B33" i="36" s="1"/>
  <c r="D27" i="36"/>
  <c r="B32" i="36" s="1"/>
  <c r="C27" i="36"/>
  <c r="B31" i="36" s="1"/>
  <c r="B27" i="36"/>
  <c r="B30" i="36" s="1"/>
  <c r="BN26" i="36"/>
  <c r="BM26" i="36"/>
  <c r="BL26" i="36"/>
  <c r="BK26" i="36"/>
  <c r="BJ26" i="36"/>
  <c r="BN25" i="36"/>
  <c r="BM25" i="36"/>
  <c r="BL25" i="36"/>
  <c r="BK25" i="36"/>
  <c r="BJ25" i="36"/>
  <c r="BN24" i="36"/>
  <c r="BM24" i="36"/>
  <c r="BL24" i="36"/>
  <c r="BK24" i="36"/>
  <c r="BJ24" i="36"/>
  <c r="BN23" i="36"/>
  <c r="BM23" i="36"/>
  <c r="BL23" i="36"/>
  <c r="BK23" i="36"/>
  <c r="BJ23" i="36"/>
  <c r="BN22" i="36"/>
  <c r="BM22" i="36"/>
  <c r="BL22" i="36"/>
  <c r="BK22" i="36"/>
  <c r="BJ22" i="36"/>
  <c r="BN21" i="36"/>
  <c r="BM21" i="36"/>
  <c r="BL21" i="36"/>
  <c r="BK21" i="36"/>
  <c r="BJ21" i="36"/>
  <c r="BN20" i="36"/>
  <c r="BM20" i="36"/>
  <c r="BL20" i="36"/>
  <c r="BK20" i="36"/>
  <c r="BJ20" i="36"/>
  <c r="BN19" i="36"/>
  <c r="BM19" i="36"/>
  <c r="BL19" i="36"/>
  <c r="BK19" i="36"/>
  <c r="BJ19" i="36"/>
  <c r="BN18" i="36"/>
  <c r="BM18" i="36"/>
  <c r="BL18" i="36"/>
  <c r="BK18" i="36"/>
  <c r="BJ18" i="36"/>
  <c r="BN17" i="36"/>
  <c r="BM17" i="36"/>
  <c r="BL17" i="36"/>
  <c r="BK17" i="36"/>
  <c r="BJ17" i="36"/>
  <c r="BN16" i="36"/>
  <c r="BM16" i="36"/>
  <c r="BL16" i="36"/>
  <c r="BK16" i="36"/>
  <c r="BJ16" i="36"/>
  <c r="BN15" i="36"/>
  <c r="BM15" i="36"/>
  <c r="BL15" i="36"/>
  <c r="BK15" i="36"/>
  <c r="BJ15" i="36"/>
  <c r="M5" i="36"/>
  <c r="L5" i="36"/>
  <c r="K5" i="36"/>
  <c r="J5" i="36"/>
  <c r="I5" i="36"/>
  <c r="H5" i="36"/>
  <c r="G5" i="36"/>
  <c r="F5" i="36"/>
  <c r="E5" i="36"/>
  <c r="D5" i="36"/>
  <c r="C5" i="36"/>
  <c r="B5" i="36"/>
  <c r="BL4" i="36"/>
  <c r="BJ4" i="36"/>
  <c r="B26" i="54"/>
  <c r="AM25" i="54"/>
  <c r="AL25" i="54"/>
  <c r="AM24" i="54"/>
  <c r="AL24" i="54"/>
  <c r="AM23" i="54"/>
  <c r="AL23" i="54"/>
  <c r="AM22" i="54"/>
  <c r="AL22" i="54"/>
  <c r="AM21" i="54"/>
  <c r="AL21" i="54"/>
  <c r="AM20" i="54"/>
  <c r="AL20" i="54"/>
  <c r="AM19" i="54"/>
  <c r="AL19" i="54"/>
  <c r="AM18" i="54"/>
  <c r="AL18" i="54"/>
  <c r="C13" i="54"/>
  <c r="B13" i="54"/>
  <c r="AL10" i="54"/>
  <c r="AM9" i="54"/>
  <c r="AL6" i="54"/>
  <c r="AM5" i="54"/>
  <c r="O4" i="29"/>
  <c r="N4" i="29"/>
  <c r="B36" i="53"/>
  <c r="O35" i="53"/>
  <c r="N35" i="53"/>
  <c r="O34" i="53"/>
  <c r="N34" i="53"/>
  <c r="O33" i="53"/>
  <c r="N33" i="53"/>
  <c r="O32" i="53"/>
  <c r="N32" i="53"/>
  <c r="O31" i="53"/>
  <c r="N31" i="53"/>
  <c r="O30" i="53"/>
  <c r="N30" i="53"/>
  <c r="O29" i="53"/>
  <c r="N29" i="53"/>
  <c r="O28" i="53"/>
  <c r="N28" i="53"/>
  <c r="O27" i="53"/>
  <c r="N27" i="53"/>
  <c r="O26" i="53"/>
  <c r="N26" i="53"/>
  <c r="O25" i="53"/>
  <c r="N25" i="53"/>
  <c r="O24" i="53"/>
  <c r="N24" i="53"/>
  <c r="O23" i="53"/>
  <c r="N23" i="53"/>
  <c r="N17" i="53"/>
  <c r="N16" i="53"/>
  <c r="N15" i="53"/>
  <c r="B14" i="53"/>
  <c r="O14" i="53" s="1"/>
  <c r="N13" i="53"/>
  <c r="N12" i="53"/>
  <c r="N11" i="53"/>
  <c r="N10" i="53"/>
  <c r="N9" i="53"/>
  <c r="O8" i="53"/>
  <c r="N5" i="53"/>
  <c r="O4" i="53"/>
  <c r="N4" i="53"/>
  <c r="O147" i="52"/>
  <c r="N147" i="52"/>
  <c r="O146" i="52"/>
  <c r="N146" i="52"/>
  <c r="O145" i="52"/>
  <c r="N145" i="52"/>
  <c r="O142" i="52"/>
  <c r="N142" i="52"/>
  <c r="O141" i="52"/>
  <c r="N141" i="52"/>
  <c r="O140" i="52"/>
  <c r="N140" i="52"/>
  <c r="O139" i="52"/>
  <c r="N139" i="52"/>
  <c r="O125" i="52"/>
  <c r="N125" i="52"/>
  <c r="O124" i="52"/>
  <c r="N124" i="52"/>
  <c r="O123" i="52"/>
  <c r="N123" i="52"/>
  <c r="O122" i="52"/>
  <c r="N122" i="52"/>
  <c r="O121" i="52"/>
  <c r="N121" i="52"/>
  <c r="O120" i="52"/>
  <c r="N120" i="52"/>
  <c r="O117" i="52"/>
  <c r="N117" i="52"/>
  <c r="O116" i="52"/>
  <c r="N116" i="52"/>
  <c r="O115" i="52"/>
  <c r="N115" i="52"/>
  <c r="O114" i="52"/>
  <c r="N114" i="52"/>
  <c r="O100" i="52"/>
  <c r="N100" i="52"/>
  <c r="O99" i="52"/>
  <c r="N99" i="52"/>
  <c r="O98" i="52"/>
  <c r="N98" i="52"/>
  <c r="O97" i="52"/>
  <c r="N97" i="52"/>
  <c r="O96" i="52"/>
  <c r="N96" i="52"/>
  <c r="O95" i="52"/>
  <c r="N95" i="52"/>
  <c r="O91" i="52"/>
  <c r="N91" i="52"/>
  <c r="O90" i="52"/>
  <c r="N90" i="52"/>
  <c r="B89" i="52"/>
  <c r="B161" i="52" s="1"/>
  <c r="B80" i="52"/>
  <c r="O78" i="52"/>
  <c r="N78" i="52"/>
  <c r="N80" i="52" s="1"/>
  <c r="O40" i="52"/>
  <c r="N40" i="52"/>
  <c r="O39" i="52"/>
  <c r="N39" i="52"/>
  <c r="O38" i="52"/>
  <c r="N38" i="52"/>
  <c r="O37" i="52"/>
  <c r="N37" i="52"/>
  <c r="O36" i="52"/>
  <c r="N36" i="52"/>
  <c r="O33" i="52"/>
  <c r="N33" i="52"/>
  <c r="O32" i="52"/>
  <c r="N32" i="52"/>
  <c r="O31" i="52"/>
  <c r="N31" i="52"/>
  <c r="O30" i="52"/>
  <c r="N30" i="52"/>
  <c r="O16" i="52"/>
  <c r="N16" i="52"/>
  <c r="O15" i="52"/>
  <c r="N15" i="52"/>
  <c r="O14" i="52"/>
  <c r="N14" i="52"/>
  <c r="O13" i="52"/>
  <c r="N13" i="52"/>
  <c r="O12" i="52"/>
  <c r="N12" i="52"/>
  <c r="O11" i="52"/>
  <c r="N11" i="52"/>
  <c r="O8" i="52"/>
  <c r="N8" i="52"/>
  <c r="O7" i="52"/>
  <c r="N7" i="52"/>
  <c r="O6" i="52"/>
  <c r="N6" i="52"/>
  <c r="O5" i="52"/>
  <c r="N5" i="52"/>
  <c r="O8" i="31"/>
  <c r="N8" i="31"/>
  <c r="N7" i="31"/>
  <c r="O6" i="31"/>
  <c r="N6" i="31"/>
  <c r="O5" i="31"/>
  <c r="N5" i="31"/>
  <c r="O4" i="31"/>
  <c r="N4" i="31"/>
  <c r="B10" i="49"/>
  <c r="P9" i="49"/>
  <c r="N9" i="49"/>
  <c r="P8" i="49"/>
  <c r="N8" i="49"/>
  <c r="P7" i="49"/>
  <c r="N7" i="49"/>
  <c r="P6" i="49"/>
  <c r="N6" i="49"/>
  <c r="P5" i="49"/>
  <c r="N5" i="49"/>
  <c r="N19" i="56"/>
  <c r="N18" i="56"/>
  <c r="N17" i="56"/>
  <c r="N16" i="56"/>
  <c r="N15" i="56"/>
  <c r="N14" i="56"/>
  <c r="N13" i="56"/>
  <c r="N12" i="56"/>
  <c r="N11" i="56"/>
  <c r="N10" i="56"/>
  <c r="C9" i="45"/>
  <c r="P8" i="45"/>
  <c r="O8" i="45"/>
  <c r="P7" i="45"/>
  <c r="O7" i="45"/>
  <c r="P6" i="45"/>
  <c r="O6" i="45"/>
  <c r="P5" i="45"/>
  <c r="O5" i="45"/>
  <c r="P180" i="33"/>
  <c r="O180" i="33"/>
  <c r="P179" i="33"/>
  <c r="O179" i="33"/>
  <c r="O164" i="33"/>
  <c r="C123" i="33"/>
  <c r="P122" i="33"/>
  <c r="O122" i="33"/>
  <c r="P121" i="33"/>
  <c r="O121" i="33"/>
  <c r="P120" i="33"/>
  <c r="O120" i="33"/>
  <c r="P119" i="33"/>
  <c r="O119" i="33"/>
  <c r="P118" i="33"/>
  <c r="O118" i="33"/>
  <c r="P117" i="33"/>
  <c r="O117" i="33"/>
  <c r="O123" i="33" s="1"/>
  <c r="C114" i="33"/>
  <c r="P113" i="33"/>
  <c r="O113" i="33"/>
  <c r="P112" i="33"/>
  <c r="O112" i="33"/>
  <c r="P111" i="33"/>
  <c r="O111" i="33"/>
  <c r="C107" i="33"/>
  <c r="P106" i="33"/>
  <c r="O106" i="33"/>
  <c r="P104" i="33"/>
  <c r="O104" i="33"/>
  <c r="C101" i="33"/>
  <c r="P100" i="33"/>
  <c r="O100" i="33"/>
  <c r="P99" i="33"/>
  <c r="O99" i="33"/>
  <c r="P98" i="33"/>
  <c r="O98" i="33"/>
  <c r="P97" i="33"/>
  <c r="O97" i="33"/>
  <c r="P96" i="33"/>
  <c r="O96" i="33"/>
  <c r="P95" i="33"/>
  <c r="O95" i="33"/>
  <c r="P94" i="33"/>
  <c r="O94" i="33"/>
  <c r="P93" i="33"/>
  <c r="O93" i="33"/>
  <c r="P92" i="33"/>
  <c r="O92" i="33"/>
  <c r="P91" i="33"/>
  <c r="O91" i="33"/>
  <c r="P90" i="33"/>
  <c r="O90" i="33"/>
  <c r="P89" i="33"/>
  <c r="O89" i="33"/>
  <c r="P88" i="33"/>
  <c r="O88" i="33"/>
  <c r="P87" i="33"/>
  <c r="O87" i="33"/>
  <c r="P86" i="33"/>
  <c r="O86" i="33"/>
  <c r="P85" i="33"/>
  <c r="O85" i="33"/>
  <c r="P84" i="33"/>
  <c r="O84" i="33"/>
  <c r="P83" i="33"/>
  <c r="O83" i="33"/>
  <c r="P82" i="33"/>
  <c r="O82" i="33"/>
  <c r="P81" i="33"/>
  <c r="O81" i="33"/>
  <c r="P80" i="33"/>
  <c r="O80" i="33"/>
  <c r="O101" i="33" s="1"/>
  <c r="C76" i="33"/>
  <c r="P75" i="33"/>
  <c r="O75" i="33"/>
  <c r="P74" i="33"/>
  <c r="O74" i="33"/>
  <c r="P73" i="33"/>
  <c r="O73" i="33"/>
  <c r="P72" i="33"/>
  <c r="O72" i="33"/>
  <c r="P71" i="33"/>
  <c r="O71" i="33"/>
  <c r="P70" i="33"/>
  <c r="O70" i="33"/>
  <c r="P69" i="33"/>
  <c r="O69" i="33"/>
  <c r="P68" i="33"/>
  <c r="O68" i="33"/>
  <c r="P67" i="33"/>
  <c r="O67" i="33"/>
  <c r="P66" i="33"/>
  <c r="O66" i="33"/>
  <c r="P65" i="33"/>
  <c r="O65" i="33"/>
  <c r="P64" i="33"/>
  <c r="O64" i="33"/>
  <c r="P63" i="33"/>
  <c r="O63" i="33"/>
  <c r="P62" i="33"/>
  <c r="O62" i="33"/>
  <c r="P61" i="33"/>
  <c r="O61" i="33"/>
  <c r="P60" i="33"/>
  <c r="O60" i="33"/>
  <c r="P59" i="33"/>
  <c r="O59" i="33"/>
  <c r="P58" i="33"/>
  <c r="O58" i="33"/>
  <c r="P57" i="33"/>
  <c r="O57" i="33"/>
  <c r="P56" i="33"/>
  <c r="O56" i="33"/>
  <c r="P55" i="33"/>
  <c r="O55" i="33"/>
  <c r="P54" i="33"/>
  <c r="O54" i="33"/>
  <c r="P53" i="33"/>
  <c r="O53" i="33"/>
  <c r="P52" i="33"/>
  <c r="O52" i="33"/>
  <c r="P51" i="33"/>
  <c r="O51" i="33"/>
  <c r="P50" i="33"/>
  <c r="O50" i="33"/>
  <c r="P49" i="33"/>
  <c r="O49" i="33"/>
  <c r="P48" i="33"/>
  <c r="O48" i="33"/>
  <c r="P47" i="33"/>
  <c r="O47" i="33"/>
  <c r="P46" i="33"/>
  <c r="O46" i="33"/>
  <c r="P41" i="33"/>
  <c r="O41" i="33"/>
  <c r="C38" i="33"/>
  <c r="P37" i="33"/>
  <c r="O37" i="33"/>
  <c r="P36" i="33"/>
  <c r="O36" i="33"/>
  <c r="P35" i="33"/>
  <c r="O35" i="33"/>
  <c r="P34" i="33"/>
  <c r="O34" i="33"/>
  <c r="P33" i="33"/>
  <c r="O33" i="33"/>
  <c r="P32" i="33"/>
  <c r="O32" i="33"/>
  <c r="P31" i="33"/>
  <c r="O31" i="33"/>
  <c r="P30" i="33"/>
  <c r="O30" i="33"/>
  <c r="P29" i="33"/>
  <c r="O29" i="33"/>
  <c r="P28" i="33"/>
  <c r="O28" i="33"/>
  <c r="P27" i="33"/>
  <c r="O27" i="33"/>
  <c r="P26" i="33"/>
  <c r="O26" i="33"/>
  <c r="P25" i="33"/>
  <c r="O25" i="33"/>
  <c r="P24" i="33"/>
  <c r="O24" i="33"/>
  <c r="P23" i="33"/>
  <c r="O23" i="33"/>
  <c r="P22" i="33"/>
  <c r="O22" i="33"/>
  <c r="P21" i="33"/>
  <c r="O21" i="33"/>
  <c r="P20" i="33"/>
  <c r="O20" i="33"/>
  <c r="P19" i="33"/>
  <c r="O19" i="33"/>
  <c r="P18" i="33"/>
  <c r="O18" i="33"/>
  <c r="P17" i="33"/>
  <c r="O17" i="33"/>
  <c r="P16" i="33"/>
  <c r="O16" i="33"/>
  <c r="P15" i="33"/>
  <c r="O15" i="33"/>
  <c r="P14" i="33"/>
  <c r="O14" i="33"/>
  <c r="P13" i="33"/>
  <c r="O13" i="33"/>
  <c r="P12" i="33"/>
  <c r="O12" i="33"/>
  <c r="P11" i="33"/>
  <c r="O11" i="33"/>
  <c r="P10" i="33"/>
  <c r="O10" i="33"/>
  <c r="P9" i="33"/>
  <c r="O9" i="33"/>
  <c r="P8" i="33"/>
  <c r="O8" i="33"/>
  <c r="P7" i="33"/>
  <c r="O7" i="33"/>
  <c r="P6" i="33"/>
  <c r="O6" i="33"/>
  <c r="P5" i="33"/>
  <c r="O5" i="33"/>
  <c r="O38" i="33" s="1"/>
  <c r="AB14" i="15"/>
  <c r="AA14" i="15"/>
  <c r="AB13" i="15"/>
  <c r="AA13" i="15"/>
  <c r="C9" i="15"/>
  <c r="D7" i="15" s="1"/>
  <c r="AB8" i="15"/>
  <c r="AA8" i="15"/>
  <c r="AB7" i="15"/>
  <c r="AA7" i="15"/>
  <c r="AB6" i="15"/>
  <c r="AA6" i="15"/>
  <c r="AB5" i="15"/>
  <c r="AA5" i="15"/>
  <c r="C35" i="16"/>
  <c r="AY34" i="16"/>
  <c r="AY33" i="16"/>
  <c r="AY32" i="16"/>
  <c r="AY31" i="16"/>
  <c r="AY30" i="16"/>
  <c r="AY29" i="16"/>
  <c r="AY28" i="16"/>
  <c r="AZ13" i="16"/>
  <c r="AY13" i="16"/>
  <c r="E12" i="16"/>
  <c r="D12" i="16"/>
  <c r="C12" i="16"/>
  <c r="F11" i="16"/>
  <c r="F10" i="16"/>
  <c r="D44" i="51" s="1"/>
  <c r="F9" i="16"/>
  <c r="E43" i="51"/>
  <c r="F8" i="16"/>
  <c r="F7" i="16"/>
  <c r="D47" i="51" s="1"/>
  <c r="F6" i="16"/>
  <c r="F46" i="51"/>
  <c r="F5" i="16"/>
  <c r="G53" i="51"/>
  <c r="C16" i="50"/>
  <c r="AC15" i="50"/>
  <c r="AB15" i="50"/>
  <c r="AA15" i="50"/>
  <c r="Z15" i="50"/>
  <c r="AC14" i="50"/>
  <c r="AB14" i="50"/>
  <c r="AA14" i="50"/>
  <c r="Z14" i="50"/>
  <c r="AC12" i="50"/>
  <c r="AB12" i="50"/>
  <c r="AA12" i="50"/>
  <c r="Z12" i="50"/>
  <c r="AC11" i="50"/>
  <c r="AB11" i="50"/>
  <c r="AA11" i="50"/>
  <c r="Z11" i="50"/>
  <c r="AC10" i="50"/>
  <c r="AB10" i="50"/>
  <c r="AA10" i="50"/>
  <c r="Z10" i="50"/>
  <c r="Z9" i="50"/>
  <c r="AC7" i="50"/>
  <c r="AB7" i="50"/>
  <c r="AA7" i="50"/>
  <c r="Z7" i="50"/>
  <c r="AC6" i="50"/>
  <c r="AB6" i="50"/>
  <c r="AA6" i="50"/>
  <c r="Z6" i="50"/>
  <c r="AC5" i="50"/>
  <c r="AB5" i="50"/>
  <c r="AA5" i="50"/>
  <c r="Z5" i="50"/>
  <c r="Z16" i="50" s="1"/>
  <c r="Z123" i="14"/>
  <c r="Z122" i="14"/>
  <c r="Z121" i="14"/>
  <c r="Z120" i="14"/>
  <c r="Z119" i="14"/>
  <c r="Z118" i="14"/>
  <c r="Z87" i="14"/>
  <c r="Z86" i="14"/>
  <c r="Z85" i="14"/>
  <c r="Z84" i="14"/>
  <c r="Z83" i="14"/>
  <c r="Z82" i="14"/>
  <c r="Z81" i="14"/>
  <c r="Z80" i="14"/>
  <c r="Z79" i="14"/>
  <c r="Z78" i="14"/>
  <c r="D34" i="14"/>
  <c r="B34" i="14"/>
  <c r="Z33" i="14"/>
  <c r="Z32" i="14"/>
  <c r="B8" i="14"/>
  <c r="AB7" i="14"/>
  <c r="AB6" i="14"/>
  <c r="AB5" i="14"/>
  <c r="AP33" i="58"/>
  <c r="AR33" i="58" s="1"/>
  <c r="AP32" i="58"/>
  <c r="AR32" i="58" s="1"/>
  <c r="AP31" i="58"/>
  <c r="AR31" i="58" s="1"/>
  <c r="AO25" i="58"/>
  <c r="AM25" i="58"/>
  <c r="AO24" i="58"/>
  <c r="AM24" i="58"/>
  <c r="AO23" i="58"/>
  <c r="AM23" i="58"/>
  <c r="AM18" i="58"/>
  <c r="AM17" i="58"/>
  <c r="AM16" i="58"/>
  <c r="AM15" i="58"/>
  <c r="AM14" i="58"/>
  <c r="AM13" i="58"/>
  <c r="AM12" i="58"/>
  <c r="AM11" i="58"/>
  <c r="AM10" i="58"/>
  <c r="AM9" i="58"/>
  <c r="S504" i="34"/>
  <c r="R504" i="34"/>
  <c r="S503" i="34"/>
  <c r="R503" i="34"/>
  <c r="S502" i="34"/>
  <c r="R502" i="34"/>
  <c r="S499" i="34"/>
  <c r="R499" i="34"/>
  <c r="S479" i="34"/>
  <c r="R479" i="34"/>
  <c r="S478" i="34"/>
  <c r="R478" i="34"/>
  <c r="S477" i="34"/>
  <c r="R477" i="34"/>
  <c r="S476" i="34"/>
  <c r="R476" i="34"/>
  <c r="S475" i="34"/>
  <c r="R475" i="34"/>
  <c r="S474" i="34"/>
  <c r="R474" i="34"/>
  <c r="S473" i="34"/>
  <c r="R473" i="34"/>
  <c r="S472" i="34"/>
  <c r="R472" i="34"/>
  <c r="S471" i="34"/>
  <c r="R471" i="34"/>
  <c r="S470" i="34"/>
  <c r="R470" i="34"/>
  <c r="S469" i="34"/>
  <c r="R469" i="34"/>
  <c r="S468" i="34"/>
  <c r="R468" i="34"/>
  <c r="S467" i="34"/>
  <c r="R467" i="34"/>
  <c r="S466" i="34"/>
  <c r="R466" i="34"/>
  <c r="S465" i="34"/>
  <c r="R465" i="34"/>
  <c r="S464" i="34"/>
  <c r="R464" i="34"/>
  <c r="S463" i="34"/>
  <c r="R463" i="34"/>
  <c r="S462" i="34"/>
  <c r="R462" i="34"/>
  <c r="S461" i="34"/>
  <c r="R461" i="34"/>
  <c r="S460" i="34"/>
  <c r="R460" i="34"/>
  <c r="S459" i="34"/>
  <c r="R459" i="34"/>
  <c r="S458" i="34"/>
  <c r="R458" i="34"/>
  <c r="S457" i="34"/>
  <c r="R457" i="34"/>
  <c r="S456" i="34"/>
  <c r="R456" i="34"/>
  <c r="S455" i="34"/>
  <c r="R455" i="34"/>
  <c r="S454" i="34"/>
  <c r="R454" i="34"/>
  <c r="S453" i="34"/>
  <c r="R453" i="34"/>
  <c r="S452" i="34"/>
  <c r="R452" i="34"/>
  <c r="S451" i="34"/>
  <c r="R451" i="34"/>
  <c r="S449" i="34"/>
  <c r="R449" i="34"/>
  <c r="S448" i="34"/>
  <c r="R448" i="34"/>
  <c r="S447" i="34"/>
  <c r="R447" i="34"/>
  <c r="S446" i="34"/>
  <c r="R446" i="34"/>
  <c r="S445" i="34"/>
  <c r="R445" i="34"/>
  <c r="S444" i="34"/>
  <c r="R444" i="34"/>
  <c r="S443" i="34"/>
  <c r="R443" i="34"/>
  <c r="S442" i="34"/>
  <c r="R442" i="34"/>
  <c r="S441" i="34"/>
  <c r="R441" i="34"/>
  <c r="S440" i="34"/>
  <c r="R440" i="34"/>
  <c r="S439" i="34"/>
  <c r="R439" i="34"/>
  <c r="S438" i="34"/>
  <c r="R438" i="34"/>
  <c r="S437" i="34"/>
  <c r="R437" i="34"/>
  <c r="S436" i="34"/>
  <c r="R436" i="34"/>
  <c r="S435" i="34"/>
  <c r="R435" i="34"/>
  <c r="S434" i="34"/>
  <c r="R434" i="34"/>
  <c r="S433" i="34"/>
  <c r="R433" i="34"/>
  <c r="S432" i="34"/>
  <c r="R432" i="34"/>
  <c r="S431" i="34"/>
  <c r="R431" i="34"/>
  <c r="S430" i="34"/>
  <c r="R430" i="34"/>
  <c r="S428" i="34"/>
  <c r="R428" i="34"/>
  <c r="S427" i="34"/>
  <c r="R427" i="34"/>
  <c r="S426" i="34"/>
  <c r="R426" i="34"/>
  <c r="S425" i="34"/>
  <c r="R425" i="34"/>
  <c r="S424" i="34"/>
  <c r="R424" i="34"/>
  <c r="S423" i="34"/>
  <c r="R423" i="34"/>
  <c r="S422" i="34"/>
  <c r="R422" i="34"/>
  <c r="S421" i="34"/>
  <c r="R421" i="34"/>
  <c r="S418" i="34"/>
  <c r="R418" i="34"/>
  <c r="S417" i="34"/>
  <c r="R417" i="34"/>
  <c r="S416" i="34"/>
  <c r="R416" i="34"/>
  <c r="S415" i="34"/>
  <c r="R415" i="34"/>
  <c r="S414" i="34"/>
  <c r="R414" i="34"/>
  <c r="S413" i="34"/>
  <c r="R413" i="34"/>
  <c r="S412" i="34"/>
  <c r="R412" i="34"/>
  <c r="S411" i="34"/>
  <c r="R411" i="34"/>
  <c r="S410" i="34"/>
  <c r="R410" i="34"/>
  <c r="S409" i="34"/>
  <c r="R409" i="34"/>
  <c r="S408" i="34"/>
  <c r="R408" i="34"/>
  <c r="S407" i="34"/>
  <c r="R407" i="34"/>
  <c r="S406" i="34"/>
  <c r="R406" i="34"/>
  <c r="S405" i="34"/>
  <c r="R405" i="34"/>
  <c r="S404" i="34"/>
  <c r="R404" i="34"/>
  <c r="S403" i="34"/>
  <c r="R403" i="34"/>
  <c r="S402" i="34"/>
  <c r="R402" i="34"/>
  <c r="S401" i="34"/>
  <c r="R401" i="34"/>
  <c r="S400" i="34"/>
  <c r="R400" i="34"/>
  <c r="S399" i="34"/>
  <c r="R399" i="34"/>
  <c r="S398" i="34"/>
  <c r="R398" i="34"/>
  <c r="S397" i="34"/>
  <c r="R397" i="34"/>
  <c r="S395" i="34"/>
  <c r="R395" i="34"/>
  <c r="S394" i="34"/>
  <c r="R394" i="34"/>
  <c r="S393" i="34"/>
  <c r="R393" i="34"/>
  <c r="S392" i="34"/>
  <c r="R392" i="34"/>
  <c r="S391" i="34"/>
  <c r="R391" i="34"/>
  <c r="S390" i="34"/>
  <c r="R390" i="34"/>
  <c r="S389" i="34"/>
  <c r="R389" i="34"/>
  <c r="S388" i="34"/>
  <c r="R388" i="34"/>
  <c r="S387" i="34"/>
  <c r="R387" i="34"/>
  <c r="S386" i="34"/>
  <c r="R386" i="34"/>
  <c r="S385" i="34"/>
  <c r="R385" i="34"/>
  <c r="S384" i="34"/>
  <c r="R384" i="34"/>
  <c r="S383" i="34"/>
  <c r="R383" i="34"/>
  <c r="S382" i="34"/>
  <c r="R382" i="34"/>
  <c r="S381" i="34"/>
  <c r="R381" i="34"/>
  <c r="S380" i="34"/>
  <c r="R380" i="34"/>
  <c r="S379" i="34"/>
  <c r="R379" i="34"/>
  <c r="S378" i="34"/>
  <c r="R378" i="34"/>
  <c r="S377" i="34"/>
  <c r="R377" i="34"/>
  <c r="S376" i="34"/>
  <c r="R376" i="34"/>
  <c r="S375" i="34"/>
  <c r="R375" i="34"/>
  <c r="S374" i="34"/>
  <c r="R374" i="34"/>
  <c r="S373" i="34"/>
  <c r="R373" i="34"/>
  <c r="S372" i="34"/>
  <c r="R372" i="34"/>
  <c r="S371" i="34"/>
  <c r="R371" i="34"/>
  <c r="S370" i="34"/>
  <c r="R370" i="34"/>
  <c r="S369" i="34"/>
  <c r="R369" i="34"/>
  <c r="S368" i="34"/>
  <c r="R368" i="34"/>
  <c r="S367" i="34"/>
  <c r="R367" i="34"/>
  <c r="S366" i="34"/>
  <c r="R366" i="34"/>
  <c r="S365" i="34"/>
  <c r="R365" i="34"/>
  <c r="S364" i="34"/>
  <c r="R364" i="34"/>
  <c r="S363" i="34"/>
  <c r="R363" i="34"/>
  <c r="S362" i="34"/>
  <c r="R362" i="34"/>
  <c r="S361" i="34"/>
  <c r="R361" i="34"/>
  <c r="S360" i="34"/>
  <c r="R360" i="34"/>
  <c r="S359" i="34"/>
  <c r="R359" i="34"/>
  <c r="S358" i="34"/>
  <c r="R358" i="34"/>
  <c r="S357" i="34"/>
  <c r="R357" i="34"/>
  <c r="S356" i="34"/>
  <c r="R356" i="34"/>
  <c r="S355" i="34"/>
  <c r="R355" i="34"/>
  <c r="S354" i="34"/>
  <c r="R354" i="34"/>
  <c r="S353" i="34"/>
  <c r="R353" i="34"/>
  <c r="S352" i="34"/>
  <c r="R352" i="34"/>
  <c r="S351" i="34"/>
  <c r="R351" i="34"/>
  <c r="S350" i="34"/>
  <c r="R350" i="34"/>
  <c r="S349" i="34"/>
  <c r="R349" i="34"/>
  <c r="S348" i="34"/>
  <c r="R348" i="34"/>
  <c r="S347" i="34"/>
  <c r="R347" i="34"/>
  <c r="S346" i="34"/>
  <c r="R346" i="34"/>
  <c r="S345" i="34"/>
  <c r="R345" i="34"/>
  <c r="S344" i="34"/>
  <c r="R344" i="34"/>
  <c r="S343" i="34"/>
  <c r="R343" i="34"/>
  <c r="S342" i="34"/>
  <c r="R342" i="34"/>
  <c r="S341" i="34"/>
  <c r="R341" i="34"/>
  <c r="S335" i="34"/>
  <c r="R335" i="34"/>
  <c r="S334" i="34"/>
  <c r="R334" i="34"/>
  <c r="S333" i="34"/>
  <c r="R333" i="34"/>
  <c r="S327" i="34"/>
  <c r="R327" i="34"/>
  <c r="S326" i="34"/>
  <c r="R326" i="34"/>
  <c r="S325" i="34"/>
  <c r="R325" i="34"/>
  <c r="S324" i="34"/>
  <c r="R324" i="34"/>
  <c r="S323" i="34"/>
  <c r="R323" i="34"/>
  <c r="S322" i="34"/>
  <c r="R322" i="34"/>
  <c r="S321" i="34"/>
  <c r="R321" i="34"/>
  <c r="S320" i="34"/>
  <c r="R320" i="34"/>
  <c r="S319" i="34"/>
  <c r="R319" i="34"/>
  <c r="S318" i="34"/>
  <c r="R318" i="34"/>
  <c r="S317" i="34"/>
  <c r="R317" i="34"/>
  <c r="S316" i="34"/>
  <c r="R316" i="34"/>
  <c r="S315" i="34"/>
  <c r="R315" i="34"/>
  <c r="S313" i="34"/>
  <c r="R313" i="34"/>
  <c r="S312" i="34"/>
  <c r="R312" i="34"/>
  <c r="S311" i="34"/>
  <c r="R311" i="34"/>
  <c r="S310" i="34"/>
  <c r="R310" i="34"/>
  <c r="S309" i="34"/>
  <c r="R309" i="34"/>
  <c r="S308" i="34"/>
  <c r="R308" i="34"/>
  <c r="S307" i="34"/>
  <c r="R307" i="34"/>
  <c r="S306" i="34"/>
  <c r="R306" i="34"/>
  <c r="S305" i="34"/>
  <c r="R305" i="34"/>
  <c r="S304" i="34"/>
  <c r="R304" i="34"/>
  <c r="S303" i="34"/>
  <c r="R303" i="34"/>
  <c r="S302" i="34"/>
  <c r="R302" i="34"/>
  <c r="S301" i="34"/>
  <c r="R301" i="34"/>
  <c r="S300" i="34"/>
  <c r="R300" i="34"/>
  <c r="S299" i="34"/>
  <c r="R299" i="34"/>
  <c r="S298" i="34"/>
  <c r="R298" i="34"/>
  <c r="S297" i="34"/>
  <c r="R297" i="34"/>
  <c r="S296" i="34"/>
  <c r="R296" i="34"/>
  <c r="S294" i="34"/>
  <c r="R294" i="34"/>
  <c r="S293" i="34"/>
  <c r="R293" i="34"/>
  <c r="S292" i="34"/>
  <c r="R292" i="34"/>
  <c r="S291" i="34"/>
  <c r="R291" i="34"/>
  <c r="S290" i="34"/>
  <c r="R290" i="34"/>
  <c r="S289" i="34"/>
  <c r="R289" i="34"/>
  <c r="S288" i="34"/>
  <c r="R288" i="34"/>
  <c r="S287" i="34"/>
  <c r="R287" i="34"/>
  <c r="S286" i="34"/>
  <c r="R286" i="34"/>
  <c r="S285" i="34"/>
  <c r="R285" i="34"/>
  <c r="S284" i="34"/>
  <c r="R284" i="34"/>
  <c r="S283" i="34"/>
  <c r="R283" i="34"/>
  <c r="S282" i="34"/>
  <c r="R282" i="34"/>
  <c r="S281" i="34"/>
  <c r="R281" i="34"/>
  <c r="S280" i="34"/>
  <c r="R280" i="34"/>
  <c r="S279" i="34"/>
  <c r="R279" i="34"/>
  <c r="S278" i="34"/>
  <c r="R278" i="34"/>
  <c r="S277" i="34"/>
  <c r="R277" i="34"/>
  <c r="S276" i="34"/>
  <c r="R276" i="34"/>
  <c r="S275" i="34"/>
  <c r="R275" i="34"/>
  <c r="S274" i="34"/>
  <c r="R274" i="34"/>
  <c r="S273" i="34"/>
  <c r="R273" i="34"/>
  <c r="S272" i="34"/>
  <c r="R272" i="34"/>
  <c r="S271" i="34"/>
  <c r="R271" i="34"/>
  <c r="S270" i="34"/>
  <c r="R270" i="34"/>
  <c r="S269" i="34"/>
  <c r="R269" i="34"/>
  <c r="S268" i="34"/>
  <c r="R268" i="34"/>
  <c r="S267" i="34"/>
  <c r="R267" i="34"/>
  <c r="S266" i="34"/>
  <c r="R266" i="34"/>
  <c r="S265" i="34"/>
  <c r="R265" i="34"/>
  <c r="S264" i="34"/>
  <c r="R264" i="34"/>
  <c r="S263" i="34"/>
  <c r="R263" i="34"/>
  <c r="S262" i="34"/>
  <c r="R262" i="34"/>
  <c r="S261" i="34"/>
  <c r="R261" i="34"/>
  <c r="S260" i="34"/>
  <c r="R260" i="34"/>
  <c r="S259" i="34"/>
  <c r="R259" i="34"/>
  <c r="S258" i="34"/>
  <c r="R258" i="34"/>
  <c r="S257" i="34"/>
  <c r="R257" i="34"/>
  <c r="S256" i="34"/>
  <c r="R256" i="34"/>
  <c r="S255" i="34"/>
  <c r="R255" i="34"/>
  <c r="S254" i="34"/>
  <c r="R254" i="34"/>
  <c r="S253" i="34"/>
  <c r="R253" i="34"/>
  <c r="S252" i="34"/>
  <c r="R252" i="34"/>
  <c r="S251" i="34"/>
  <c r="R251" i="34"/>
  <c r="S250" i="34"/>
  <c r="R250" i="34"/>
  <c r="S249" i="34"/>
  <c r="R249" i="34"/>
  <c r="S248" i="34"/>
  <c r="R248" i="34"/>
  <c r="S247" i="34"/>
  <c r="R247" i="34"/>
  <c r="S246" i="34"/>
  <c r="R246" i="34"/>
  <c r="S245" i="34"/>
  <c r="R245" i="34"/>
  <c r="S244" i="34"/>
  <c r="R244" i="34"/>
  <c r="S243" i="34"/>
  <c r="R243" i="34"/>
  <c r="S242" i="34"/>
  <c r="R242" i="34"/>
  <c r="S241" i="34"/>
  <c r="R241" i="34"/>
  <c r="S240" i="34"/>
  <c r="R240" i="34"/>
  <c r="S239" i="34"/>
  <c r="R239" i="34"/>
  <c r="S238" i="34"/>
  <c r="R238" i="34"/>
  <c r="S237" i="34"/>
  <c r="R237" i="34"/>
  <c r="S236" i="34"/>
  <c r="R236" i="34"/>
  <c r="S235" i="34"/>
  <c r="R235" i="34"/>
  <c r="S234" i="34"/>
  <c r="R234" i="34"/>
  <c r="S233" i="34"/>
  <c r="R233" i="34"/>
  <c r="S232" i="34"/>
  <c r="R232" i="34"/>
  <c r="S231" i="34"/>
  <c r="R231" i="34"/>
  <c r="S230" i="34"/>
  <c r="R230" i="34"/>
  <c r="S229" i="34"/>
  <c r="R229" i="34"/>
  <c r="S228" i="34"/>
  <c r="R228" i="34"/>
  <c r="S227" i="34"/>
  <c r="R227" i="34"/>
  <c r="S226" i="34"/>
  <c r="R226" i="34"/>
  <c r="S225" i="34"/>
  <c r="R225" i="34"/>
  <c r="S224" i="34"/>
  <c r="R224" i="34"/>
  <c r="S223" i="34"/>
  <c r="R223" i="34"/>
  <c r="S222" i="34"/>
  <c r="R222" i="34"/>
  <c r="S221" i="34"/>
  <c r="R221" i="34"/>
  <c r="S220" i="34"/>
  <c r="R220" i="34"/>
  <c r="S219" i="34"/>
  <c r="R219" i="34"/>
  <c r="S218" i="34"/>
  <c r="R218" i="34"/>
  <c r="S217" i="34"/>
  <c r="R217" i="34"/>
  <c r="S216" i="34"/>
  <c r="R216" i="34"/>
  <c r="S215" i="34"/>
  <c r="R215" i="34"/>
  <c r="S214" i="34"/>
  <c r="R214" i="34"/>
  <c r="S213" i="34"/>
  <c r="R213" i="34"/>
  <c r="S212" i="34"/>
  <c r="R212" i="34"/>
  <c r="S211" i="34"/>
  <c r="R211" i="34"/>
  <c r="S210" i="34"/>
  <c r="R210" i="34"/>
  <c r="S209" i="34"/>
  <c r="R209" i="34"/>
  <c r="S208" i="34"/>
  <c r="R208" i="34"/>
  <c r="S207" i="34"/>
  <c r="R207" i="34"/>
  <c r="S206" i="34"/>
  <c r="R206" i="34"/>
  <c r="S205" i="34"/>
  <c r="R205" i="34"/>
  <c r="S204" i="34"/>
  <c r="R204" i="34"/>
  <c r="S203" i="34"/>
  <c r="R203" i="34"/>
  <c r="S202" i="34"/>
  <c r="R202" i="34"/>
  <c r="S201" i="34"/>
  <c r="R201" i="34"/>
  <c r="S200" i="34"/>
  <c r="R200" i="34"/>
  <c r="S199" i="34"/>
  <c r="R199" i="34"/>
  <c r="S198" i="34"/>
  <c r="R198" i="34"/>
  <c r="S197" i="34"/>
  <c r="R197" i="34"/>
  <c r="S196" i="34"/>
  <c r="R196" i="34"/>
  <c r="S195" i="34"/>
  <c r="R195" i="34"/>
  <c r="S194" i="34"/>
  <c r="R194" i="34"/>
  <c r="S193" i="34"/>
  <c r="R193" i="34"/>
  <c r="S192" i="34"/>
  <c r="R192" i="34"/>
  <c r="S191" i="34"/>
  <c r="R191" i="34"/>
  <c r="S190" i="34"/>
  <c r="R190" i="34"/>
  <c r="S189" i="34"/>
  <c r="R189" i="34"/>
  <c r="S175" i="34"/>
  <c r="R175" i="34"/>
  <c r="S174" i="34"/>
  <c r="R174" i="34"/>
  <c r="S173" i="34"/>
  <c r="R173" i="34"/>
  <c r="S172" i="34"/>
  <c r="R172" i="34"/>
  <c r="S171" i="34"/>
  <c r="R171" i="34"/>
  <c r="S169" i="34"/>
  <c r="R169" i="34"/>
  <c r="S168" i="34"/>
  <c r="R168" i="34"/>
  <c r="S167" i="34"/>
  <c r="R167" i="34"/>
  <c r="S166" i="34"/>
  <c r="R166" i="34"/>
  <c r="S165" i="34"/>
  <c r="R165" i="34"/>
  <c r="S164" i="34"/>
  <c r="R164" i="34"/>
  <c r="S163" i="34"/>
  <c r="R163" i="34"/>
  <c r="S162" i="34"/>
  <c r="R162" i="34"/>
  <c r="S161" i="34"/>
  <c r="R161" i="34"/>
  <c r="S159" i="34"/>
  <c r="R159" i="34"/>
  <c r="S158" i="34"/>
  <c r="R158" i="34"/>
  <c r="S157" i="34"/>
  <c r="R157" i="34"/>
  <c r="S156" i="34"/>
  <c r="R156" i="34"/>
  <c r="S155" i="34"/>
  <c r="R155" i="34"/>
  <c r="S154" i="34"/>
  <c r="R154" i="34"/>
  <c r="S153" i="34"/>
  <c r="R153" i="34"/>
  <c r="S152" i="34"/>
  <c r="R152" i="34"/>
  <c r="S151" i="34"/>
  <c r="R151" i="34"/>
  <c r="S150" i="34"/>
  <c r="R150" i="34"/>
  <c r="S149" i="34"/>
  <c r="R149" i="34"/>
  <c r="S148" i="34"/>
  <c r="R148" i="34"/>
  <c r="S147" i="34"/>
  <c r="R147" i="34"/>
  <c r="S146" i="34"/>
  <c r="R146" i="34"/>
  <c r="S145" i="34"/>
  <c r="R145" i="34"/>
  <c r="S144" i="34"/>
  <c r="R144" i="34"/>
  <c r="S143" i="34"/>
  <c r="R143" i="34"/>
  <c r="S142" i="34"/>
  <c r="R142" i="34"/>
  <c r="S141" i="34"/>
  <c r="R141" i="34"/>
  <c r="S140" i="34"/>
  <c r="R140" i="34"/>
  <c r="S139" i="34"/>
  <c r="R139" i="34"/>
  <c r="S138" i="34"/>
  <c r="R138" i="34"/>
  <c r="S137" i="34"/>
  <c r="R137" i="34"/>
  <c r="S136" i="34"/>
  <c r="R136" i="34"/>
  <c r="S135" i="34"/>
  <c r="R135" i="34"/>
  <c r="S134" i="34"/>
  <c r="R134" i="34"/>
  <c r="S133" i="34"/>
  <c r="R133" i="34"/>
  <c r="S132" i="34"/>
  <c r="R132" i="34"/>
  <c r="S131" i="34"/>
  <c r="R131" i="34"/>
  <c r="S130" i="34"/>
  <c r="R130" i="34"/>
  <c r="S129" i="34"/>
  <c r="R129" i="34"/>
  <c r="S128" i="34"/>
  <c r="R128" i="34"/>
  <c r="S127" i="34"/>
  <c r="R127" i="34"/>
  <c r="S126" i="34"/>
  <c r="R126" i="34"/>
  <c r="S125" i="34"/>
  <c r="R125" i="34"/>
  <c r="S124" i="34"/>
  <c r="R124" i="34"/>
  <c r="S123" i="34"/>
  <c r="R123" i="34"/>
  <c r="S122" i="34"/>
  <c r="R122" i="34"/>
  <c r="S121" i="34"/>
  <c r="R121" i="34"/>
  <c r="S120" i="34"/>
  <c r="R120" i="34"/>
  <c r="S119" i="34"/>
  <c r="R119" i="34"/>
  <c r="S118" i="34"/>
  <c r="R118" i="34"/>
  <c r="S117" i="34"/>
  <c r="R117" i="34"/>
  <c r="S116" i="34"/>
  <c r="R116" i="34"/>
  <c r="S115" i="34"/>
  <c r="R115" i="34"/>
  <c r="S114" i="34"/>
  <c r="R114" i="34"/>
  <c r="S113" i="34"/>
  <c r="R113" i="34"/>
  <c r="S112" i="34"/>
  <c r="R112" i="34"/>
  <c r="S111" i="34"/>
  <c r="R111" i="34"/>
  <c r="S110" i="34"/>
  <c r="R110" i="34"/>
  <c r="S109" i="34"/>
  <c r="R109" i="34"/>
  <c r="S108" i="34"/>
  <c r="R108" i="34"/>
  <c r="S107" i="34"/>
  <c r="R107" i="34"/>
  <c r="S106" i="34"/>
  <c r="R106" i="34"/>
  <c r="S105" i="34"/>
  <c r="R105" i="34"/>
  <c r="S104" i="34"/>
  <c r="R104" i="34"/>
  <c r="S103" i="34"/>
  <c r="R103" i="34"/>
  <c r="S102" i="34"/>
  <c r="R102" i="34"/>
  <c r="S101" i="34"/>
  <c r="R101" i="34"/>
  <c r="S100" i="34"/>
  <c r="R100" i="34"/>
  <c r="S99" i="34"/>
  <c r="R99" i="34"/>
  <c r="S98" i="34"/>
  <c r="R98" i="34"/>
  <c r="S97" i="34"/>
  <c r="R97" i="34"/>
  <c r="S96" i="34"/>
  <c r="R96" i="34"/>
  <c r="S95" i="34"/>
  <c r="R95" i="34"/>
  <c r="S94" i="34"/>
  <c r="R94" i="34"/>
  <c r="S93" i="34"/>
  <c r="R93" i="34"/>
  <c r="S92" i="34"/>
  <c r="R92" i="34"/>
  <c r="S91" i="34"/>
  <c r="R91" i="34"/>
  <c r="S75" i="34"/>
  <c r="R75" i="34"/>
  <c r="S74" i="34"/>
  <c r="R74" i="34"/>
  <c r="S73" i="34"/>
  <c r="R73" i="34"/>
  <c r="S72" i="34"/>
  <c r="R72" i="34"/>
  <c r="S71" i="34"/>
  <c r="R71" i="34"/>
  <c r="S61" i="34"/>
  <c r="R61" i="34"/>
  <c r="S60" i="34"/>
  <c r="R60" i="34"/>
  <c r="S59" i="34"/>
  <c r="R59" i="34"/>
  <c r="S58" i="34"/>
  <c r="R58" i="34"/>
  <c r="S57" i="34"/>
  <c r="R57" i="34"/>
  <c r="S56" i="34"/>
  <c r="R56" i="34"/>
  <c r="S55" i="34"/>
  <c r="R55" i="34"/>
  <c r="S54" i="34"/>
  <c r="R54" i="34"/>
  <c r="S53" i="34"/>
  <c r="R53" i="34"/>
  <c r="S52" i="34"/>
  <c r="R52" i="34"/>
  <c r="S51" i="34"/>
  <c r="R51" i="34"/>
  <c r="S50" i="34"/>
  <c r="R50" i="34"/>
  <c r="S49" i="34"/>
  <c r="R49" i="34"/>
  <c r="S48" i="34"/>
  <c r="R48" i="34"/>
  <c r="S46" i="34"/>
  <c r="R46" i="34"/>
  <c r="S45" i="34"/>
  <c r="R45" i="34"/>
  <c r="S44" i="34"/>
  <c r="R44" i="34"/>
  <c r="S41" i="34"/>
  <c r="R41" i="34"/>
  <c r="S40" i="34"/>
  <c r="R40" i="34"/>
  <c r="S39" i="34"/>
  <c r="R39" i="34"/>
  <c r="S38" i="34"/>
  <c r="R38" i="34"/>
  <c r="S37" i="34"/>
  <c r="R37" i="34"/>
  <c r="S36" i="34"/>
  <c r="R36" i="34"/>
  <c r="S35" i="34"/>
  <c r="R35" i="34"/>
  <c r="S34" i="34"/>
  <c r="R34" i="34"/>
  <c r="S33" i="34"/>
  <c r="R33" i="34"/>
  <c r="S32" i="34"/>
  <c r="R32" i="34"/>
  <c r="S31" i="34"/>
  <c r="R31" i="34"/>
  <c r="O20" i="51"/>
  <c r="N20" i="51"/>
  <c r="O26" i="34"/>
  <c r="M20" i="51" s="1"/>
  <c r="N26" i="34"/>
  <c r="M26" i="34"/>
  <c r="K20" i="51" s="1"/>
  <c r="L26" i="34"/>
  <c r="J20" i="51" s="1"/>
  <c r="K26" i="34"/>
  <c r="I20" i="51" s="1"/>
  <c r="J26" i="34"/>
  <c r="H20" i="51" s="1"/>
  <c r="I26" i="34"/>
  <c r="G20" i="51" s="1"/>
  <c r="H26" i="34"/>
  <c r="G26" i="34"/>
  <c r="E20" i="51" s="1"/>
  <c r="F26" i="34"/>
  <c r="F23" i="34"/>
  <c r="F14" i="34"/>
  <c r="S13" i="34"/>
  <c r="R13" i="34"/>
  <c r="S12" i="34"/>
  <c r="R12" i="34"/>
  <c r="S11" i="34"/>
  <c r="R11" i="34"/>
  <c r="S10" i="34"/>
  <c r="R10" i="34"/>
  <c r="S9" i="34"/>
  <c r="R9" i="34"/>
  <c r="S8" i="34"/>
  <c r="R8" i="34"/>
  <c r="S7" i="34"/>
  <c r="R7" i="34"/>
  <c r="S6" i="34"/>
  <c r="R6" i="34"/>
  <c r="O27" i="55"/>
  <c r="O26" i="55"/>
  <c r="O25" i="55"/>
  <c r="O24" i="55"/>
  <c r="O23" i="55"/>
  <c r="O22" i="55"/>
  <c r="O21" i="55"/>
  <c r="O20" i="55"/>
  <c r="O19" i="55"/>
  <c r="O18" i="55"/>
  <c r="C9" i="55"/>
  <c r="C6" i="55"/>
  <c r="B6" i="55"/>
  <c r="N104" i="7"/>
  <c r="M104" i="7"/>
  <c r="L104" i="7"/>
  <c r="K104" i="7"/>
  <c r="J104" i="7"/>
  <c r="I104" i="7"/>
  <c r="H104" i="7"/>
  <c r="G104" i="7"/>
  <c r="B104" i="7"/>
  <c r="N103" i="7"/>
  <c r="M103" i="7"/>
  <c r="L103" i="7"/>
  <c r="K103" i="7"/>
  <c r="J103" i="7"/>
  <c r="I103" i="7"/>
  <c r="H103" i="7"/>
  <c r="G103" i="7"/>
  <c r="B103" i="7"/>
  <c r="AU102" i="7"/>
  <c r="O51" i="51" s="1"/>
  <c r="AQ102" i="7"/>
  <c r="AM102" i="7"/>
  <c r="M51" i="51" s="1"/>
  <c r="AI102" i="7"/>
  <c r="L51" i="51" s="1"/>
  <c r="AE102" i="7"/>
  <c r="K51" i="51" s="1"/>
  <c r="AA102" i="7"/>
  <c r="W102" i="7"/>
  <c r="I51" i="51" s="1"/>
  <c r="S102" i="7"/>
  <c r="AZ86" i="7"/>
  <c r="AY86" i="7"/>
  <c r="F104" i="7"/>
  <c r="E104" i="7"/>
  <c r="D104" i="7"/>
  <c r="E86" i="7"/>
  <c r="C104" i="7" s="1"/>
  <c r="AZ85" i="7"/>
  <c r="AY85" i="7"/>
  <c r="F103" i="7"/>
  <c r="E103" i="7"/>
  <c r="D103" i="7"/>
  <c r="E85" i="7"/>
  <c r="C103" i="7" s="1"/>
  <c r="D68" i="7"/>
  <c r="C68" i="7"/>
  <c r="E67" i="7"/>
  <c r="E66" i="7"/>
  <c r="E65" i="7"/>
  <c r="E64" i="7"/>
  <c r="E63" i="7"/>
  <c r="C56" i="7"/>
  <c r="C55" i="7"/>
  <c r="C54" i="7"/>
  <c r="AZ53" i="7"/>
  <c r="AY53" i="7"/>
  <c r="C52" i="7"/>
  <c r="C49" i="7"/>
  <c r="C48" i="7"/>
  <c r="C47" i="7"/>
  <c r="C46" i="7"/>
  <c r="C45" i="7"/>
  <c r="AZ18" i="7"/>
  <c r="E17" i="7"/>
  <c r="D17" i="7"/>
  <c r="C17" i="7"/>
  <c r="F16" i="7"/>
  <c r="F15" i="7"/>
  <c r="F14" i="7"/>
  <c r="F13" i="7"/>
  <c r="F12" i="7"/>
  <c r="F11" i="7"/>
  <c r="F10" i="7"/>
  <c r="F9" i="7"/>
  <c r="F8" i="7"/>
  <c r="F7" i="7"/>
  <c r="F6" i="7"/>
  <c r="F5" i="7"/>
  <c r="AY130" i="6"/>
  <c r="AY129" i="6"/>
  <c r="AY128" i="6"/>
  <c r="AY127" i="6"/>
  <c r="AY126" i="6"/>
  <c r="AY125" i="6"/>
  <c r="AY113" i="6"/>
  <c r="AY112" i="6"/>
  <c r="AY111" i="6"/>
  <c r="AY110" i="6"/>
  <c r="AY109" i="6"/>
  <c r="AY108" i="6"/>
  <c r="AY107" i="6"/>
  <c r="AY106" i="6"/>
  <c r="AY105" i="6"/>
  <c r="AY104" i="6"/>
  <c r="AY96" i="6"/>
  <c r="AY95" i="6"/>
  <c r="AY94" i="6"/>
  <c r="AY93" i="6"/>
  <c r="AY92" i="6"/>
  <c r="AY91" i="6"/>
  <c r="AY90" i="6"/>
  <c r="AY89" i="6"/>
  <c r="AY88" i="6"/>
  <c r="AY87" i="6"/>
  <c r="C78" i="6"/>
  <c r="C77" i="6"/>
  <c r="C76" i="6"/>
  <c r="C75" i="6"/>
  <c r="C74" i="6"/>
  <c r="C73" i="6"/>
  <c r="C72" i="6"/>
  <c r="C71" i="6"/>
  <c r="C70" i="6"/>
  <c r="C67" i="6"/>
  <c r="C66" i="6"/>
  <c r="C65" i="6"/>
  <c r="C64" i="6"/>
  <c r="C63" i="6"/>
  <c r="C62" i="6"/>
  <c r="C61" i="6"/>
  <c r="C60" i="6"/>
  <c r="C59" i="6"/>
  <c r="AZ36" i="6"/>
  <c r="AY36" i="6"/>
  <c r="AZ33" i="6"/>
  <c r="AZ32" i="6"/>
  <c r="E31" i="6"/>
  <c r="D31" i="6"/>
  <c r="C31" i="6"/>
  <c r="F30" i="6"/>
  <c r="F29" i="6"/>
  <c r="F28" i="6"/>
  <c r="F27" i="6"/>
  <c r="F26" i="6"/>
  <c r="F25" i="6"/>
  <c r="F24" i="6"/>
  <c r="F23" i="6"/>
  <c r="F22" i="6"/>
  <c r="F21" i="6"/>
  <c r="F20" i="6"/>
  <c r="F19" i="6"/>
  <c r="F18" i="6"/>
  <c r="F17" i="6"/>
  <c r="F16" i="6"/>
  <c r="G42" i="51"/>
  <c r="E42" i="51"/>
  <c r="F15" i="6"/>
  <c r="D42" i="51" s="1"/>
  <c r="F14" i="6"/>
  <c r="F13" i="6"/>
  <c r="F12" i="6"/>
  <c r="D41" i="51" s="1"/>
  <c r="P41" i="51" s="1"/>
  <c r="Q41" i="51" s="1"/>
  <c r="F11" i="6"/>
  <c r="F10" i="6"/>
  <c r="G40" i="51"/>
  <c r="E40" i="51"/>
  <c r="F9" i="6"/>
  <c r="D40" i="51" s="1"/>
  <c r="AY8" i="6"/>
  <c r="F7" i="6"/>
  <c r="AZ7" i="6" s="1"/>
  <c r="F6" i="6"/>
  <c r="AZ6" i="6" s="1"/>
  <c r="G39" i="51"/>
  <c r="F5" i="6"/>
  <c r="AZ5" i="6" s="1"/>
  <c r="O172" i="5"/>
  <c r="O168" i="5"/>
  <c r="O167" i="5"/>
  <c r="O166" i="5"/>
  <c r="O165" i="5"/>
  <c r="O164" i="5"/>
  <c r="O163" i="5"/>
  <c r="O162" i="5"/>
  <c r="O161" i="5"/>
  <c r="O160" i="5"/>
  <c r="O159" i="5"/>
  <c r="C137" i="5"/>
  <c r="P136" i="5"/>
  <c r="O136" i="5"/>
  <c r="P135" i="5"/>
  <c r="O135" i="5"/>
  <c r="P134" i="5"/>
  <c r="O134" i="5"/>
  <c r="P133" i="5"/>
  <c r="O133" i="5"/>
  <c r="P132" i="5"/>
  <c r="O132" i="5"/>
  <c r="C129" i="5"/>
  <c r="P128" i="5"/>
  <c r="O128" i="5"/>
  <c r="P127" i="5"/>
  <c r="O127" i="5"/>
  <c r="P126" i="5"/>
  <c r="O126" i="5"/>
  <c r="C122" i="5"/>
  <c r="P121" i="5"/>
  <c r="O121" i="5"/>
  <c r="P119" i="5"/>
  <c r="O119" i="5"/>
  <c r="P118" i="5"/>
  <c r="O118" i="5"/>
  <c r="P117" i="5"/>
  <c r="O117" i="5"/>
  <c r="P116" i="5"/>
  <c r="O116" i="5"/>
  <c r="P115" i="5"/>
  <c r="O115" i="5"/>
  <c r="P114" i="5"/>
  <c r="O114" i="5"/>
  <c r="P111" i="5"/>
  <c r="O111" i="5"/>
  <c r="C107" i="5"/>
  <c r="P106" i="5"/>
  <c r="O106" i="5"/>
  <c r="P97" i="5"/>
  <c r="O97" i="5"/>
  <c r="P95" i="5"/>
  <c r="O95" i="5"/>
  <c r="C90" i="5"/>
  <c r="D52" i="51" s="1"/>
  <c r="P89" i="5"/>
  <c r="O89" i="5"/>
  <c r="P88" i="5"/>
  <c r="O88" i="5"/>
  <c r="P87" i="5"/>
  <c r="O87" i="5"/>
  <c r="P86" i="5"/>
  <c r="O86" i="5"/>
  <c r="P85" i="5"/>
  <c r="O85" i="5"/>
  <c r="P84" i="5"/>
  <c r="O84" i="5"/>
  <c r="P83" i="5"/>
  <c r="O83" i="5"/>
  <c r="P82" i="5"/>
  <c r="O82" i="5"/>
  <c r="P81" i="5"/>
  <c r="O81" i="5"/>
  <c r="P80" i="5"/>
  <c r="O80" i="5"/>
  <c r="P79" i="5"/>
  <c r="O79" i="5"/>
  <c r="P78" i="5"/>
  <c r="O78" i="5"/>
  <c r="P77" i="5"/>
  <c r="O77" i="5"/>
  <c r="P76" i="5"/>
  <c r="O76" i="5"/>
  <c r="P75" i="5"/>
  <c r="O75" i="5"/>
  <c r="P74" i="5"/>
  <c r="O74" i="5"/>
  <c r="P73" i="5"/>
  <c r="O73" i="5"/>
  <c r="P72" i="5"/>
  <c r="O72" i="5"/>
  <c r="P71" i="5"/>
  <c r="O71" i="5"/>
  <c r="P70" i="5"/>
  <c r="O70" i="5"/>
  <c r="P69" i="5"/>
  <c r="O69" i="5"/>
  <c r="P68" i="5"/>
  <c r="O68" i="5"/>
  <c r="P67" i="5"/>
  <c r="O67" i="5"/>
  <c r="P66" i="5"/>
  <c r="O66" i="5"/>
  <c r="P65" i="5"/>
  <c r="O65" i="5"/>
  <c r="P64" i="5"/>
  <c r="O64" i="5"/>
  <c r="P63" i="5"/>
  <c r="O63" i="5"/>
  <c r="P62" i="5"/>
  <c r="O62" i="5"/>
  <c r="P61" i="5"/>
  <c r="O61" i="5"/>
  <c r="P60" i="5"/>
  <c r="O60" i="5"/>
  <c r="P59" i="5"/>
  <c r="O59" i="5"/>
  <c r="P58" i="5"/>
  <c r="O58" i="5"/>
  <c r="P57" i="5"/>
  <c r="O57" i="5"/>
  <c r="P56" i="5"/>
  <c r="O56" i="5"/>
  <c r="P55" i="5"/>
  <c r="O55" i="5"/>
  <c r="P54" i="5"/>
  <c r="O54" i="5"/>
  <c r="P53" i="5"/>
  <c r="O53" i="5"/>
  <c r="P52" i="5"/>
  <c r="O52" i="5"/>
  <c r="P51" i="5"/>
  <c r="O51" i="5"/>
  <c r="P50" i="5"/>
  <c r="O50" i="5"/>
  <c r="P49" i="5"/>
  <c r="O49" i="5"/>
  <c r="P48" i="5"/>
  <c r="O48" i="5"/>
  <c r="P47" i="5"/>
  <c r="O47" i="5"/>
  <c r="P46" i="5"/>
  <c r="O46" i="5"/>
  <c r="P45" i="5"/>
  <c r="O45" i="5"/>
  <c r="P44" i="5"/>
  <c r="O44" i="5"/>
  <c r="P43" i="5"/>
  <c r="O43" i="5"/>
  <c r="P42" i="5"/>
  <c r="O42" i="5"/>
  <c r="P41" i="5"/>
  <c r="O41" i="5"/>
  <c r="P40" i="5"/>
  <c r="O40" i="5"/>
  <c r="P39" i="5"/>
  <c r="O39" i="5"/>
  <c r="P38" i="5"/>
  <c r="O38" i="5"/>
  <c r="P37" i="5"/>
  <c r="O37" i="5"/>
  <c r="P36" i="5"/>
  <c r="O36" i="5"/>
  <c r="P35" i="5"/>
  <c r="O35" i="5"/>
  <c r="P34" i="5"/>
  <c r="O34" i="5"/>
  <c r="P33" i="5"/>
  <c r="O33" i="5"/>
  <c r="P32" i="5"/>
  <c r="O32" i="5"/>
  <c r="P31" i="5"/>
  <c r="O31" i="5"/>
  <c r="P30" i="5"/>
  <c r="O30" i="5"/>
  <c r="P29" i="5"/>
  <c r="O29" i="5"/>
  <c r="P28" i="5"/>
  <c r="O28" i="5"/>
  <c r="P27" i="5"/>
  <c r="O27" i="5"/>
  <c r="P26" i="5"/>
  <c r="O26" i="5"/>
  <c r="P25" i="5"/>
  <c r="O25" i="5"/>
  <c r="P24" i="5"/>
  <c r="O24" i="5"/>
  <c r="P23" i="5"/>
  <c r="O23" i="5"/>
  <c r="P22" i="5"/>
  <c r="O22" i="5"/>
  <c r="P21" i="5"/>
  <c r="O21" i="5"/>
  <c r="P20" i="5"/>
  <c r="O20" i="5"/>
  <c r="P19" i="5"/>
  <c r="O19" i="5"/>
  <c r="P18" i="5"/>
  <c r="O18" i="5"/>
  <c r="P17" i="5"/>
  <c r="O17" i="5"/>
  <c r="P16" i="5"/>
  <c r="O16" i="5"/>
  <c r="P15" i="5"/>
  <c r="O15" i="5"/>
  <c r="P14" i="5"/>
  <c r="O14" i="5"/>
  <c r="P13" i="5"/>
  <c r="O13" i="5"/>
  <c r="P12" i="5"/>
  <c r="O12" i="5"/>
  <c r="P11" i="5"/>
  <c r="O11" i="5"/>
  <c r="P10" i="5"/>
  <c r="O10" i="5"/>
  <c r="P9" i="5"/>
  <c r="O9" i="5"/>
  <c r="P8" i="5"/>
  <c r="O8" i="5"/>
  <c r="P7" i="5"/>
  <c r="O7" i="5"/>
  <c r="P6" i="5"/>
  <c r="O6" i="5"/>
  <c r="P5" i="5"/>
  <c r="O5" i="5"/>
  <c r="C124" i="4"/>
  <c r="C123" i="4"/>
  <c r="C122" i="4"/>
  <c r="C121" i="4"/>
  <c r="D17" i="51" s="1"/>
  <c r="I32" i="4"/>
  <c r="C32" i="4"/>
  <c r="D8" i="4"/>
  <c r="C8" i="4"/>
  <c r="AN7" i="4"/>
  <c r="AM7" i="4"/>
  <c r="E7" i="4"/>
  <c r="AN6" i="4"/>
  <c r="AM6" i="4"/>
  <c r="E6" i="4"/>
  <c r="AN5" i="4"/>
  <c r="AM5" i="4"/>
  <c r="E5" i="4"/>
  <c r="AM129" i="3"/>
  <c r="AM128" i="3"/>
  <c r="AM127" i="3"/>
  <c r="AM126" i="3"/>
  <c r="AM125" i="3"/>
  <c r="AM124" i="3"/>
  <c r="C123" i="3"/>
  <c r="AM123" i="3" s="1"/>
  <c r="C122" i="3"/>
  <c r="AM122" i="3" s="1"/>
  <c r="C121" i="3"/>
  <c r="AM121" i="3" s="1"/>
  <c r="C120" i="3"/>
  <c r="AM120" i="3" s="1"/>
  <c r="AM115" i="3"/>
  <c r="AM114" i="3"/>
  <c r="AM113" i="3"/>
  <c r="AM112" i="3"/>
  <c r="AM111" i="3"/>
  <c r="AM110" i="3"/>
  <c r="AM109" i="3"/>
  <c r="AM108" i="3"/>
  <c r="AM107" i="3"/>
  <c r="AM106" i="3"/>
  <c r="C95" i="3"/>
  <c r="C94" i="3"/>
  <c r="C93" i="3"/>
  <c r="C92" i="3"/>
  <c r="C91" i="3"/>
  <c r="C90" i="3"/>
  <c r="C87" i="3"/>
  <c r="C86" i="3"/>
  <c r="C85" i="3"/>
  <c r="C84" i="3"/>
  <c r="C83" i="3"/>
  <c r="C82" i="3"/>
  <c r="A82" i="3"/>
  <c r="AJ76" i="3"/>
  <c r="AG76" i="3"/>
  <c r="AD76" i="3"/>
  <c r="AA76" i="3"/>
  <c r="X76" i="3"/>
  <c r="U76" i="3"/>
  <c r="R76" i="3"/>
  <c r="O76" i="3"/>
  <c r="L76" i="3"/>
  <c r="I76" i="3"/>
  <c r="F76" i="3"/>
  <c r="C76" i="3"/>
  <c r="AN75" i="3"/>
  <c r="AM75" i="3"/>
  <c r="AN74" i="3"/>
  <c r="AM74" i="3"/>
  <c r="AN73" i="3"/>
  <c r="AM73" i="3"/>
  <c r="AN72" i="3"/>
  <c r="AM72" i="3"/>
  <c r="AM150" i="2"/>
  <c r="AM149" i="2"/>
  <c r="AM148" i="2"/>
  <c r="AM147" i="2"/>
  <c r="AM146" i="2"/>
  <c r="AM145" i="2"/>
  <c r="AM144" i="2"/>
  <c r="AM143" i="2"/>
  <c r="AM142" i="2"/>
  <c r="AM141" i="2"/>
  <c r="C121" i="2"/>
  <c r="B121" i="2"/>
  <c r="B120" i="2"/>
  <c r="B119" i="2"/>
  <c r="T118" i="2"/>
  <c r="R118" i="2"/>
  <c r="Q118" i="2"/>
  <c r="O118" i="2"/>
  <c r="N118" i="2"/>
  <c r="L118" i="2"/>
  <c r="K118" i="2"/>
  <c r="I118" i="2"/>
  <c r="H118" i="2"/>
  <c r="F118" i="2"/>
  <c r="E118" i="2"/>
  <c r="C118" i="2"/>
  <c r="C115" i="2"/>
  <c r="AM115" i="2" s="1"/>
  <c r="C114" i="2"/>
  <c r="AM114" i="2" s="1"/>
  <c r="C113" i="2"/>
  <c r="AM113" i="2" s="1"/>
  <c r="C109" i="2"/>
  <c r="AM109" i="2" s="1"/>
  <c r="C108" i="2"/>
  <c r="AM108" i="2" s="1"/>
  <c r="C107" i="2"/>
  <c r="AM107" i="2" s="1"/>
  <c r="C106" i="2"/>
  <c r="AM106" i="2" s="1"/>
  <c r="AO102" i="2"/>
  <c r="AM102" i="2"/>
  <c r="AO99" i="2"/>
  <c r="AM99" i="2"/>
  <c r="C95" i="2"/>
  <c r="AO94" i="2"/>
  <c r="AM94" i="2"/>
  <c r="AO93" i="2"/>
  <c r="AM93" i="2"/>
  <c r="O49" i="51"/>
  <c r="N49" i="51"/>
  <c r="M49" i="51"/>
  <c r="L49" i="51"/>
  <c r="K49" i="51"/>
  <c r="J49" i="51"/>
  <c r="I49" i="51"/>
  <c r="H49" i="51"/>
  <c r="C89" i="2"/>
  <c r="E89" i="2" s="1"/>
  <c r="C62" i="2"/>
  <c r="AO61" i="2"/>
  <c r="AM61" i="2"/>
  <c r="AO60" i="2"/>
  <c r="AM60" i="2"/>
  <c r="AO59" i="2"/>
  <c r="AM59" i="2"/>
  <c r="AO58" i="2"/>
  <c r="AM58" i="2"/>
  <c r="AO57" i="2"/>
  <c r="AM57" i="2"/>
  <c r="AO56" i="2"/>
  <c r="AM56" i="2"/>
  <c r="AO55" i="2"/>
  <c r="AM55" i="2"/>
  <c r="AO54" i="2"/>
  <c r="AM54" i="2"/>
  <c r="AO53" i="2"/>
  <c r="AM53" i="2"/>
  <c r="AO52" i="2"/>
  <c r="AM52" i="2"/>
  <c r="AO51" i="2"/>
  <c r="AM51" i="2"/>
  <c r="C47" i="2"/>
  <c r="AO46" i="2"/>
  <c r="AM46" i="2"/>
  <c r="AO45" i="2"/>
  <c r="AM45" i="2"/>
  <c r="AO44" i="2"/>
  <c r="AM44" i="2"/>
  <c r="AN30" i="2"/>
  <c r="AP30" i="2" s="1"/>
  <c r="G21" i="51"/>
  <c r="E21" i="51"/>
  <c r="C30" i="2"/>
  <c r="AN29" i="2"/>
  <c r="AP29" i="2" s="1"/>
  <c r="C29" i="2"/>
  <c r="AO28" i="2"/>
  <c r="AN28" i="2"/>
  <c r="AP28" i="2" s="1"/>
  <c r="AM28" i="2"/>
  <c r="AO27" i="2"/>
  <c r="AN27" i="2"/>
  <c r="AP27" i="2" s="1"/>
  <c r="AM27" i="2"/>
  <c r="AO26" i="2"/>
  <c r="AN26" i="2"/>
  <c r="AP26" i="2" s="1"/>
  <c r="AM26" i="2"/>
  <c r="AO25" i="2"/>
  <c r="AN25" i="2"/>
  <c r="AP25" i="2" s="1"/>
  <c r="AM25" i="2"/>
  <c r="E24" i="2"/>
  <c r="C24" i="2"/>
  <c r="AO23" i="2"/>
  <c r="AN23" i="2"/>
  <c r="AP23" i="2" s="1"/>
  <c r="AM23" i="2"/>
  <c r="AO22" i="2"/>
  <c r="AN22" i="2"/>
  <c r="AP22" i="2" s="1"/>
  <c r="AM22" i="2"/>
  <c r="AO21" i="2"/>
  <c r="AN21" i="2"/>
  <c r="AP21" i="2" s="1"/>
  <c r="AM21" i="2"/>
  <c r="AO20" i="2"/>
  <c r="AN20" i="2"/>
  <c r="AP20" i="2" s="1"/>
  <c r="AM20" i="2"/>
  <c r="AO19" i="2"/>
  <c r="AN19" i="2"/>
  <c r="AP19" i="2" s="1"/>
  <c r="AM19" i="2"/>
  <c r="AO18" i="2"/>
  <c r="AN18" i="2"/>
  <c r="AP18" i="2" s="1"/>
  <c r="AM18" i="2"/>
  <c r="AO17" i="2"/>
  <c r="AN17" i="2"/>
  <c r="AP17" i="2" s="1"/>
  <c r="AM17" i="2"/>
  <c r="AO16" i="2"/>
  <c r="AN16" i="2"/>
  <c r="AP16" i="2" s="1"/>
  <c r="AM16" i="2"/>
  <c r="AO15" i="2"/>
  <c r="AN15" i="2"/>
  <c r="AP15" i="2" s="1"/>
  <c r="AM15" i="2"/>
  <c r="AO14" i="2"/>
  <c r="AN14" i="2"/>
  <c r="AP14" i="2" s="1"/>
  <c r="AM14" i="2"/>
  <c r="AO13" i="2"/>
  <c r="AN13" i="2"/>
  <c r="AP13" i="2" s="1"/>
  <c r="AM13" i="2"/>
  <c r="AN12" i="2"/>
  <c r="AP12" i="2" s="1"/>
  <c r="AM12" i="2"/>
  <c r="AN11" i="2"/>
  <c r="AP11" i="2" s="1"/>
  <c r="AM11" i="2"/>
  <c r="AN9" i="2"/>
  <c r="AP9" i="2" s="1"/>
  <c r="AM9" i="2"/>
  <c r="AN8" i="2"/>
  <c r="AP8" i="2" s="1"/>
  <c r="AM8" i="2"/>
  <c r="AN7" i="2"/>
  <c r="AP7" i="2" s="1"/>
  <c r="AM7" i="2"/>
  <c r="AN6" i="2"/>
  <c r="AP6" i="2" s="1"/>
  <c r="AM6" i="2"/>
  <c r="AN5" i="2"/>
  <c r="AP5" i="2" s="1"/>
  <c r="AM5" i="2"/>
  <c r="N92" i="51"/>
  <c r="M92" i="51"/>
  <c r="L92" i="51"/>
  <c r="K92" i="51"/>
  <c r="J92" i="51"/>
  <c r="I92" i="51"/>
  <c r="H92" i="51"/>
  <c r="G92" i="51"/>
  <c r="F92" i="51"/>
  <c r="E92" i="51"/>
  <c r="D92" i="51"/>
  <c r="P77" i="51"/>
  <c r="P75" i="51"/>
  <c r="P74" i="51"/>
  <c r="P73" i="51"/>
  <c r="P72" i="51"/>
  <c r="O56" i="51"/>
  <c r="N56" i="51"/>
  <c r="M56" i="51"/>
  <c r="L56" i="51"/>
  <c r="K56" i="51"/>
  <c r="J56" i="51"/>
  <c r="I56" i="51"/>
  <c r="H56" i="51"/>
  <c r="G56" i="51"/>
  <c r="F56" i="51"/>
  <c r="E56" i="51"/>
  <c r="D56" i="51"/>
  <c r="O55" i="51"/>
  <c r="O57" i="51" s="1"/>
  <c r="N55" i="51"/>
  <c r="M55" i="51"/>
  <c r="L55" i="51"/>
  <c r="K55" i="51"/>
  <c r="J55" i="51"/>
  <c r="I55" i="51"/>
  <c r="H55" i="51"/>
  <c r="H57" i="51" s="1"/>
  <c r="G55" i="51"/>
  <c r="F55" i="51"/>
  <c r="F57" i="51" s="1"/>
  <c r="E55" i="51"/>
  <c r="O53" i="51"/>
  <c r="N53" i="51"/>
  <c r="M53" i="51"/>
  <c r="L53" i="51"/>
  <c r="K53" i="51"/>
  <c r="J53" i="51"/>
  <c r="I53" i="51"/>
  <c r="H53" i="51"/>
  <c r="F53" i="51"/>
  <c r="E53" i="51"/>
  <c r="O52" i="51"/>
  <c r="N52" i="51"/>
  <c r="M52" i="51"/>
  <c r="L52" i="51"/>
  <c r="K52" i="51"/>
  <c r="J52" i="51"/>
  <c r="I52" i="51"/>
  <c r="N51" i="51"/>
  <c r="J51" i="51"/>
  <c r="H51" i="51"/>
  <c r="O50" i="51"/>
  <c r="N50" i="51"/>
  <c r="M50" i="51"/>
  <c r="L50" i="51"/>
  <c r="K50" i="51"/>
  <c r="J50" i="51"/>
  <c r="I50" i="51"/>
  <c r="H50" i="51"/>
  <c r="O48" i="51"/>
  <c r="N48" i="51"/>
  <c r="M48" i="51"/>
  <c r="L48" i="51"/>
  <c r="K48" i="51"/>
  <c r="J48" i="51"/>
  <c r="I48" i="51"/>
  <c r="H48" i="51"/>
  <c r="G48" i="51"/>
  <c r="F48" i="51"/>
  <c r="E48" i="51"/>
  <c r="D48" i="51"/>
  <c r="O47" i="51"/>
  <c r="N47" i="51"/>
  <c r="M47" i="51"/>
  <c r="L47" i="51"/>
  <c r="K47" i="51"/>
  <c r="J47" i="51"/>
  <c r="I47" i="51"/>
  <c r="H47" i="51"/>
  <c r="G47" i="51"/>
  <c r="F47" i="51"/>
  <c r="E47" i="51"/>
  <c r="O46" i="51"/>
  <c r="N46" i="51"/>
  <c r="M46" i="51"/>
  <c r="L46" i="51"/>
  <c r="K46" i="51"/>
  <c r="J46" i="51"/>
  <c r="I46" i="51"/>
  <c r="H46" i="51"/>
  <c r="G46" i="51"/>
  <c r="E46" i="51"/>
  <c r="D46" i="51"/>
  <c r="O45" i="51"/>
  <c r="N45" i="51"/>
  <c r="M45" i="51"/>
  <c r="L45" i="51"/>
  <c r="K45" i="51"/>
  <c r="J45" i="51"/>
  <c r="I45" i="51"/>
  <c r="H45" i="51"/>
  <c r="G45" i="51"/>
  <c r="F45" i="51"/>
  <c r="E45" i="51"/>
  <c r="D45" i="51"/>
  <c r="O44" i="51"/>
  <c r="N44" i="51"/>
  <c r="M44" i="51"/>
  <c r="L44" i="51"/>
  <c r="K44" i="51"/>
  <c r="J44" i="51"/>
  <c r="I44" i="51"/>
  <c r="H44" i="51"/>
  <c r="G44" i="51"/>
  <c r="F44" i="51"/>
  <c r="E44" i="51"/>
  <c r="O43" i="51"/>
  <c r="N43" i="51"/>
  <c r="M43" i="51"/>
  <c r="L43" i="51"/>
  <c r="K43" i="51"/>
  <c r="J43" i="51"/>
  <c r="I43" i="51"/>
  <c r="H43" i="51"/>
  <c r="G43" i="51"/>
  <c r="F43" i="51"/>
  <c r="D43" i="51"/>
  <c r="O42" i="51"/>
  <c r="N42" i="51"/>
  <c r="M42" i="51"/>
  <c r="L42" i="51"/>
  <c r="K42" i="51"/>
  <c r="J42" i="51"/>
  <c r="I42" i="51"/>
  <c r="H42" i="51"/>
  <c r="F42" i="51"/>
  <c r="O40" i="51"/>
  <c r="N40" i="51"/>
  <c r="M40" i="51"/>
  <c r="L40" i="51"/>
  <c r="K40" i="51"/>
  <c r="J40" i="51"/>
  <c r="I40" i="51"/>
  <c r="H40" i="51"/>
  <c r="F40" i="51"/>
  <c r="O39" i="51"/>
  <c r="N39" i="51"/>
  <c r="M39" i="51"/>
  <c r="L39" i="51"/>
  <c r="K39" i="51"/>
  <c r="J39" i="51"/>
  <c r="I39" i="51"/>
  <c r="H39" i="51"/>
  <c r="O36" i="51"/>
  <c r="N36" i="51"/>
  <c r="M36" i="51"/>
  <c r="L36" i="51"/>
  <c r="K36" i="51"/>
  <c r="J36" i="51"/>
  <c r="I36" i="51"/>
  <c r="H36" i="51"/>
  <c r="G36" i="51"/>
  <c r="F36" i="51"/>
  <c r="E36" i="51"/>
  <c r="D36" i="51"/>
  <c r="O35" i="51"/>
  <c r="N35" i="51"/>
  <c r="M35" i="51"/>
  <c r="L35" i="51"/>
  <c r="K35" i="51"/>
  <c r="J35" i="51"/>
  <c r="I35" i="51"/>
  <c r="H35" i="51"/>
  <c r="G35" i="51"/>
  <c r="F35" i="51"/>
  <c r="E35" i="51"/>
  <c r="D35" i="51"/>
  <c r="O34" i="51"/>
  <c r="N34" i="51"/>
  <c r="M34" i="51"/>
  <c r="L34" i="51"/>
  <c r="K34" i="51"/>
  <c r="J34" i="51"/>
  <c r="I34" i="51"/>
  <c r="H34" i="51"/>
  <c r="G34" i="51"/>
  <c r="F34" i="51"/>
  <c r="E34" i="51"/>
  <c r="D34" i="51"/>
  <c r="O33" i="51"/>
  <c r="N33" i="51"/>
  <c r="M33" i="51"/>
  <c r="L33" i="51"/>
  <c r="K33" i="51"/>
  <c r="J33" i="51"/>
  <c r="I33" i="51"/>
  <c r="H33" i="51"/>
  <c r="G33" i="51"/>
  <c r="F33" i="51"/>
  <c r="E33" i="51"/>
  <c r="D33" i="51"/>
  <c r="P30" i="51"/>
  <c r="Q30" i="51" s="1"/>
  <c r="O28" i="51"/>
  <c r="N28" i="51"/>
  <c r="M28" i="51"/>
  <c r="L28" i="51"/>
  <c r="K28" i="51"/>
  <c r="J28" i="51"/>
  <c r="I28" i="51"/>
  <c r="H28" i="51"/>
  <c r="G28" i="51"/>
  <c r="F28" i="51"/>
  <c r="E28" i="51"/>
  <c r="D28" i="51"/>
  <c r="O27" i="51"/>
  <c r="N27" i="51"/>
  <c r="M27" i="51"/>
  <c r="L27" i="51"/>
  <c r="K27" i="51"/>
  <c r="J27" i="51"/>
  <c r="I27" i="51"/>
  <c r="H27" i="51"/>
  <c r="G27" i="51"/>
  <c r="F27" i="51"/>
  <c r="E27" i="51"/>
  <c r="D27" i="51"/>
  <c r="O26" i="51"/>
  <c r="N26" i="51"/>
  <c r="M26" i="51"/>
  <c r="L26" i="51"/>
  <c r="K26" i="51"/>
  <c r="J26" i="51"/>
  <c r="I26" i="51"/>
  <c r="H26" i="51"/>
  <c r="G26" i="51"/>
  <c r="F26" i="51"/>
  <c r="E26" i="51"/>
  <c r="D26" i="51"/>
  <c r="O21" i="51"/>
  <c r="N21" i="51"/>
  <c r="M21" i="51"/>
  <c r="L21" i="51"/>
  <c r="K21" i="51"/>
  <c r="J21" i="51"/>
  <c r="I21" i="51"/>
  <c r="H21" i="51"/>
  <c r="L20" i="51"/>
  <c r="S17" i="51"/>
  <c r="S16" i="51"/>
  <c r="P16" i="51"/>
  <c r="Q16" i="51" s="1"/>
  <c r="S15" i="51"/>
  <c r="T14" i="51"/>
  <c r="S14" i="51"/>
  <c r="T13" i="51"/>
  <c r="S13" i="51"/>
  <c r="S12" i="51"/>
  <c r="P11" i="51"/>
  <c r="Q11" i="51" s="1"/>
  <c r="S10" i="51"/>
  <c r="S9" i="51"/>
  <c r="O9" i="51"/>
  <c r="N9" i="51"/>
  <c r="M9" i="51"/>
  <c r="L9" i="51"/>
  <c r="K9" i="51"/>
  <c r="J9" i="51"/>
  <c r="I9" i="51"/>
  <c r="H9" i="51"/>
  <c r="G9" i="51"/>
  <c r="F9" i="51"/>
  <c r="E9" i="51"/>
  <c r="D9" i="51"/>
  <c r="S8" i="51"/>
  <c r="O8" i="51"/>
  <c r="N8" i="51"/>
  <c r="M8" i="51"/>
  <c r="L8" i="51"/>
  <c r="K8" i="51"/>
  <c r="J8" i="51"/>
  <c r="I8" i="51"/>
  <c r="H8" i="51"/>
  <c r="G8" i="51"/>
  <c r="F8" i="51"/>
  <c r="E8" i="51"/>
  <c r="D8" i="51"/>
  <c r="O5" i="51"/>
  <c r="N5" i="51"/>
  <c r="M5" i="51"/>
  <c r="L5" i="51"/>
  <c r="K5" i="51"/>
  <c r="J5" i="51"/>
  <c r="I5" i="51"/>
  <c r="H5" i="51"/>
  <c r="G5" i="51"/>
  <c r="F5" i="51"/>
  <c r="E5" i="51"/>
  <c r="S4" i="51"/>
  <c r="O4" i="51"/>
  <c r="N4" i="51"/>
  <c r="M4" i="51"/>
  <c r="L4" i="51"/>
  <c r="J4" i="51"/>
  <c r="I4" i="51"/>
  <c r="H4" i="51"/>
  <c r="G4" i="51"/>
  <c r="F4" i="51"/>
  <c r="E4" i="51"/>
  <c r="D4" i="51"/>
  <c r="T4" i="51" s="1"/>
  <c r="AE3" i="51"/>
  <c r="AD3" i="51"/>
  <c r="AC3" i="51"/>
  <c r="AB3" i="51"/>
  <c r="AA3" i="51"/>
  <c r="Z3" i="51"/>
  <c r="Y3" i="51"/>
  <c r="X3" i="51"/>
  <c r="W3" i="51"/>
  <c r="V3" i="51"/>
  <c r="U3" i="51"/>
  <c r="T3" i="51"/>
  <c r="G10" i="48"/>
  <c r="F10" i="48"/>
  <c r="E10" i="48"/>
  <c r="D10" i="48"/>
  <c r="C91" i="2" l="1"/>
  <c r="AM89" i="2"/>
  <c r="AM124" i="4"/>
  <c r="D24" i="51"/>
  <c r="D76" i="51" s="1"/>
  <c r="P76" i="51" s="1"/>
  <c r="P17" i="51"/>
  <c r="Q17" i="51" s="1"/>
  <c r="D78" i="51"/>
  <c r="P78" i="51" s="1"/>
  <c r="D79" i="51"/>
  <c r="P79" i="51" s="1"/>
  <c r="AM122" i="4"/>
  <c r="D12" i="51"/>
  <c r="P12" i="51" s="1"/>
  <c r="Q12" i="51" s="1"/>
  <c r="E37" i="51"/>
  <c r="O37" i="51"/>
  <c r="M37" i="51"/>
  <c r="L37" i="51"/>
  <c r="K57" i="51"/>
  <c r="N36" i="53"/>
  <c r="I37" i="51"/>
  <c r="C31" i="2"/>
  <c r="D81" i="51" s="1"/>
  <c r="O122" i="5"/>
  <c r="P46" i="35"/>
  <c r="D20" i="51"/>
  <c r="O107" i="5"/>
  <c r="O129" i="5"/>
  <c r="B49" i="56"/>
  <c r="N49" i="56" s="1"/>
  <c r="B51" i="56"/>
  <c r="N51" i="56" s="1"/>
  <c r="B46" i="56"/>
  <c r="N46" i="56" s="1"/>
  <c r="B48" i="56"/>
  <c r="N48" i="56" s="1"/>
  <c r="B47" i="56"/>
  <c r="C130" i="4"/>
  <c r="AM130" i="4" s="1"/>
  <c r="C128" i="4"/>
  <c r="AM128" i="4" s="1"/>
  <c r="C125" i="4"/>
  <c r="C127" i="4"/>
  <c r="AM127" i="4" s="1"/>
  <c r="C126" i="4"/>
  <c r="AM123" i="4"/>
  <c r="AM121" i="4"/>
  <c r="AM125" i="4"/>
  <c r="G37" i="51"/>
  <c r="D55" i="51"/>
  <c r="P55" i="51" s="1"/>
  <c r="Q55" i="51" s="1"/>
  <c r="C96" i="3"/>
  <c r="AN96" i="3" s="1"/>
  <c r="C88" i="3"/>
  <c r="AN88" i="3" s="1"/>
  <c r="B102" i="52"/>
  <c r="O102" i="52" s="1"/>
  <c r="D37" i="51"/>
  <c r="T16" i="51" s="1"/>
  <c r="D13" i="54"/>
  <c r="AL13" i="54" s="1"/>
  <c r="D5" i="15"/>
  <c r="Z114" i="14"/>
  <c r="Z116" i="14"/>
  <c r="D5" i="51"/>
  <c r="O7" i="51"/>
  <c r="AA16" i="50"/>
  <c r="O22" i="51"/>
  <c r="N7" i="51"/>
  <c r="M7" i="51"/>
  <c r="L7" i="51"/>
  <c r="N8" i="53"/>
  <c r="AC16" i="50"/>
  <c r="C5" i="14"/>
  <c r="L22" i="51"/>
  <c r="C9" i="4"/>
  <c r="E50" i="51"/>
  <c r="G50" i="51"/>
  <c r="D21" i="51"/>
  <c r="N22" i="51"/>
  <c r="K7" i="51"/>
  <c r="K22" i="51"/>
  <c r="K37" i="51"/>
  <c r="J7" i="51"/>
  <c r="AY66" i="7"/>
  <c r="O9" i="45"/>
  <c r="AL9" i="54"/>
  <c r="C110" i="2"/>
  <c r="M22" i="51"/>
  <c r="F21" i="51"/>
  <c r="R14" i="34"/>
  <c r="C128" i="33"/>
  <c r="O107" i="33"/>
  <c r="O114" i="33"/>
  <c r="N14" i="53"/>
  <c r="O36" i="53"/>
  <c r="AL26" i="54"/>
  <c r="F102" i="35"/>
  <c r="J102" i="35"/>
  <c r="C6" i="14"/>
  <c r="D53" i="51"/>
  <c r="P53" i="51" s="1"/>
  <c r="Q53" i="51" s="1"/>
  <c r="P84" i="51"/>
  <c r="AO47" i="2"/>
  <c r="D49" i="51"/>
  <c r="F49" i="51"/>
  <c r="F20" i="51"/>
  <c r="F22" i="51" s="1"/>
  <c r="AZ17" i="6"/>
  <c r="AY18" i="6"/>
  <c r="AZ19" i="6"/>
  <c r="AZ21" i="6"/>
  <c r="AZ23" i="6"/>
  <c r="AY24" i="6"/>
  <c r="AZ25" i="6"/>
  <c r="AY26" i="6"/>
  <c r="AZ27" i="6"/>
  <c r="AZ29" i="6"/>
  <c r="AY59" i="6"/>
  <c r="AZ60" i="6"/>
  <c r="S20" i="34"/>
  <c r="S21" i="34"/>
  <c r="N43" i="56"/>
  <c r="N44" i="56"/>
  <c r="H7" i="51"/>
  <c r="I7" i="51"/>
  <c r="J22" i="51"/>
  <c r="AZ8" i="7"/>
  <c r="AZ14" i="7"/>
  <c r="S15" i="34"/>
  <c r="P114" i="33"/>
  <c r="I102" i="35"/>
  <c r="M102" i="35"/>
  <c r="O73" i="35"/>
  <c r="O80" i="35"/>
  <c r="P90" i="5"/>
  <c r="P137" i="5"/>
  <c r="C129" i="33"/>
  <c r="AL5" i="54"/>
  <c r="P11" i="35"/>
  <c r="P17" i="35"/>
  <c r="O43" i="35"/>
  <c r="O100" i="35"/>
  <c r="O101" i="35"/>
  <c r="P9" i="45"/>
  <c r="AZ16" i="7"/>
  <c r="E68" i="7"/>
  <c r="J57" i="51"/>
  <c r="L57" i="51"/>
  <c r="N57" i="51"/>
  <c r="AY9" i="16"/>
  <c r="AZ9" i="16"/>
  <c r="C10" i="15"/>
  <c r="AA9" i="15"/>
  <c r="D6" i="15"/>
  <c r="AB9" i="15"/>
  <c r="G32" i="51"/>
  <c r="K32" i="51"/>
  <c r="O32" i="51"/>
  <c r="P31" i="51"/>
  <c r="Q31" i="51" s="1"/>
  <c r="E57" i="51"/>
  <c r="M57" i="51"/>
  <c r="AP5" i="4"/>
  <c r="AP6" i="4"/>
  <c r="AP7" i="4"/>
  <c r="AO7" i="4"/>
  <c r="D9" i="4"/>
  <c r="O90" i="5"/>
  <c r="P107" i="5"/>
  <c r="AY7" i="6"/>
  <c r="AZ9" i="6"/>
  <c r="AY10" i="6"/>
  <c r="AY61" i="6"/>
  <c r="F64" i="7"/>
  <c r="AY64" i="7"/>
  <c r="AO26" i="58"/>
  <c r="AM26" i="58"/>
  <c r="AZ6" i="16"/>
  <c r="AY6" i="16"/>
  <c r="AZ10" i="16"/>
  <c r="AY10" i="16"/>
  <c r="D8" i="15"/>
  <c r="P181" i="33"/>
  <c r="B18" i="53"/>
  <c r="O18" i="53" s="1"/>
  <c r="AM6" i="54"/>
  <c r="AM10" i="54"/>
  <c r="AM12" i="54"/>
  <c r="AL12" i="54"/>
  <c r="AZ62" i="6"/>
  <c r="AZ64" i="6"/>
  <c r="AZ66" i="6"/>
  <c r="AY67" i="6"/>
  <c r="AZ71" i="6"/>
  <c r="AZ73" i="6"/>
  <c r="AY74" i="6"/>
  <c r="AZ75" i="6"/>
  <c r="AY76" i="6"/>
  <c r="AZ77" i="6"/>
  <c r="AY121" i="6"/>
  <c r="AY123" i="6"/>
  <c r="AY124" i="6"/>
  <c r="AY6" i="7"/>
  <c r="AZ7" i="7"/>
  <c r="AY8" i="7"/>
  <c r="AZ9" i="7"/>
  <c r="AZ11" i="7"/>
  <c r="AZ13" i="7"/>
  <c r="AY14" i="7"/>
  <c r="AZ15" i="7"/>
  <c r="AY16" i="7"/>
  <c r="AZ66" i="7"/>
  <c r="R22" i="34"/>
  <c r="S22" i="34"/>
  <c r="AB8" i="14"/>
  <c r="Z34" i="14"/>
  <c r="AY5" i="16"/>
  <c r="AY11" i="16"/>
  <c r="D14" i="16"/>
  <c r="AY35" i="16"/>
  <c r="P107" i="33"/>
  <c r="BM27" i="36"/>
  <c r="P12" i="35"/>
  <c r="P22" i="35"/>
  <c r="P40" i="35"/>
  <c r="P57" i="35"/>
  <c r="O65" i="35"/>
  <c r="O83" i="35"/>
  <c r="O98" i="35"/>
  <c r="BL27" i="36"/>
  <c r="I57" i="51"/>
  <c r="E10" i="51"/>
  <c r="K10" i="51"/>
  <c r="M10" i="51"/>
  <c r="O10" i="51"/>
  <c r="F10" i="51"/>
  <c r="J10" i="51"/>
  <c r="N10" i="51"/>
  <c r="G10" i="51"/>
  <c r="P9" i="51"/>
  <c r="Q9" i="51" s="1"/>
  <c r="I10" i="51"/>
  <c r="F39" i="51"/>
  <c r="AZ12" i="6"/>
  <c r="AZ10" i="6"/>
  <c r="J54" i="51"/>
  <c r="K54" i="51"/>
  <c r="AZ13" i="6"/>
  <c r="AY14" i="6"/>
  <c r="AZ14" i="6"/>
  <c r="AZ16" i="6"/>
  <c r="AZ18" i="6"/>
  <c r="AZ24" i="6"/>
  <c r="AZ26" i="6"/>
  <c r="P42" i="51"/>
  <c r="Q42" i="51" s="1"/>
  <c r="P52" i="51"/>
  <c r="Q52" i="51" s="1"/>
  <c r="O54" i="51"/>
  <c r="AO29" i="2"/>
  <c r="AO24" i="2"/>
  <c r="AM29" i="2"/>
  <c r="AO30" i="2"/>
  <c r="P35" i="51"/>
  <c r="Q35" i="51" s="1"/>
  <c r="N54" i="51"/>
  <c r="AN24" i="2"/>
  <c r="AP24" i="2" s="1"/>
  <c r="AO62" i="2"/>
  <c r="AO107" i="2"/>
  <c r="AO109" i="2"/>
  <c r="AO115" i="2"/>
  <c r="M54" i="51"/>
  <c r="I54" i="51"/>
  <c r="I22" i="51"/>
  <c r="AY46" i="7"/>
  <c r="AZ46" i="7" s="1"/>
  <c r="AZ47" i="7"/>
  <c r="AZ49" i="7"/>
  <c r="AZ54" i="7"/>
  <c r="AY55" i="7"/>
  <c r="AZ56" i="7"/>
  <c r="O137" i="5"/>
  <c r="F32" i="51"/>
  <c r="J32" i="51"/>
  <c r="N32" i="51"/>
  <c r="E32" i="51"/>
  <c r="I32" i="51"/>
  <c r="M32" i="51"/>
  <c r="AO6" i="4"/>
  <c r="AO5" i="4"/>
  <c r="P26" i="51"/>
  <c r="Q26" i="51" s="1"/>
  <c r="P27" i="51"/>
  <c r="Q27" i="51" s="1"/>
  <c r="P28" i="51"/>
  <c r="Q28" i="51" s="1"/>
  <c r="P29" i="51"/>
  <c r="Q29" i="51" s="1"/>
  <c r="AO108" i="2"/>
  <c r="AZ61" i="6"/>
  <c r="AZ67" i="6"/>
  <c r="AZ74" i="6"/>
  <c r="AZ76" i="6"/>
  <c r="AM62" i="2"/>
  <c r="AM47" i="2"/>
  <c r="H37" i="51"/>
  <c r="P34" i="51"/>
  <c r="Q34" i="51" s="1"/>
  <c r="AM30" i="2"/>
  <c r="N94" i="52"/>
  <c r="O94" i="52"/>
  <c r="B127" i="52"/>
  <c r="O113" i="52"/>
  <c r="O80" i="52"/>
  <c r="AY19" i="6"/>
  <c r="P4" i="51"/>
  <c r="Q4" i="51" s="1"/>
  <c r="D10" i="51"/>
  <c r="H10" i="51"/>
  <c r="L10" i="51"/>
  <c r="P8" i="51"/>
  <c r="Q8" i="51" s="1"/>
  <c r="D32" i="51"/>
  <c r="H32" i="51"/>
  <c r="L32" i="51"/>
  <c r="H54" i="51"/>
  <c r="L54" i="51"/>
  <c r="D39" i="51"/>
  <c r="AM24" i="2"/>
  <c r="E22" i="51"/>
  <c r="AY62" i="6"/>
  <c r="E39" i="51"/>
  <c r="C18" i="7"/>
  <c r="C102" i="7" s="1"/>
  <c r="D51" i="51" s="1"/>
  <c r="E19" i="7"/>
  <c r="C19" i="7"/>
  <c r="D19" i="7"/>
  <c r="P33" i="51"/>
  <c r="Q33" i="51" s="1"/>
  <c r="AY9" i="7"/>
  <c r="O1068" i="32"/>
  <c r="AY77" i="6"/>
  <c r="T8" i="51"/>
  <c r="F37" i="51"/>
  <c r="J37" i="51"/>
  <c r="N37" i="51"/>
  <c r="P36" i="51"/>
  <c r="Q36" i="51" s="1"/>
  <c r="P40" i="51"/>
  <c r="Q40" i="51" s="1"/>
  <c r="P56" i="51"/>
  <c r="Q56" i="51" s="1"/>
  <c r="P83" i="51"/>
  <c r="AO95" i="2"/>
  <c r="C120" i="2"/>
  <c r="AM95" i="2"/>
  <c r="AO113" i="2"/>
  <c r="C116" i="2"/>
  <c r="AM116" i="2" s="1"/>
  <c r="AM31" i="4"/>
  <c r="AM32" i="4" s="1"/>
  <c r="AY27" i="6"/>
  <c r="AY47" i="7"/>
  <c r="AZ63" i="7"/>
  <c r="B42" i="52"/>
  <c r="O29" i="52"/>
  <c r="N29" i="52"/>
  <c r="H22" i="51"/>
  <c r="E8" i="4"/>
  <c r="F50" i="51"/>
  <c r="AP31" i="4"/>
  <c r="P129" i="5"/>
  <c r="F31" i="6"/>
  <c r="AY5" i="6"/>
  <c r="AY12" i="6"/>
  <c r="AY16" i="6"/>
  <c r="AZ20" i="6"/>
  <c r="AY22" i="6"/>
  <c r="AY23" i="6"/>
  <c r="AZ28" i="6"/>
  <c r="AY30" i="6"/>
  <c r="C32" i="6"/>
  <c r="AZ63" i="6"/>
  <c r="AY65" i="6"/>
  <c r="AY66" i="6"/>
  <c r="AY72" i="6"/>
  <c r="AY73" i="6"/>
  <c r="AZ78" i="6"/>
  <c r="AZ5" i="7"/>
  <c r="F17" i="7"/>
  <c r="AY5" i="7"/>
  <c r="AZ10" i="7"/>
  <c r="AY12" i="7"/>
  <c r="AY13" i="7"/>
  <c r="AZ48" i="7"/>
  <c r="AY54" i="7"/>
  <c r="AZ65" i="7"/>
  <c r="P6" i="55"/>
  <c r="C7" i="55"/>
  <c r="O6" i="55"/>
  <c r="P183" i="33"/>
  <c r="AO106" i="2"/>
  <c r="AO114" i="2"/>
  <c r="AN8" i="4"/>
  <c r="F32" i="4"/>
  <c r="AP32" i="4" s="1"/>
  <c r="C141" i="5"/>
  <c r="C140" i="5"/>
  <c r="AY6" i="6"/>
  <c r="AY9" i="6"/>
  <c r="AY13" i="6"/>
  <c r="AY17" i="6"/>
  <c r="AZ22" i="6"/>
  <c r="AY25" i="6"/>
  <c r="AZ30" i="6"/>
  <c r="AY60" i="6"/>
  <c r="AZ65" i="6"/>
  <c r="C68" i="6"/>
  <c r="AZ72" i="6"/>
  <c r="AY75" i="6"/>
  <c r="AY122" i="6"/>
  <c r="AY7" i="7"/>
  <c r="AZ12" i="7"/>
  <c r="AY15" i="7"/>
  <c r="G102" i="7"/>
  <c r="E51" i="51" s="1"/>
  <c r="C50" i="7"/>
  <c r="AZ45" i="7"/>
  <c r="AY45" i="7"/>
  <c r="C57" i="7"/>
  <c r="AZ52" i="7"/>
  <c r="AY52" i="7"/>
  <c r="AY56" i="7"/>
  <c r="P9" i="55"/>
  <c r="C10" i="55"/>
  <c r="O9" i="55"/>
  <c r="C14" i="16"/>
  <c r="F12" i="16"/>
  <c r="C13" i="16"/>
  <c r="E14" i="16"/>
  <c r="P43" i="51"/>
  <c r="Q43" i="51" s="1"/>
  <c r="P44" i="51"/>
  <c r="Q44" i="51" s="1"/>
  <c r="P45" i="51"/>
  <c r="Q45" i="51" s="1"/>
  <c r="P46" i="51"/>
  <c r="Q46" i="51" s="1"/>
  <c r="P47" i="51"/>
  <c r="Q47" i="51" s="1"/>
  <c r="P48" i="51"/>
  <c r="Q48" i="51" s="1"/>
  <c r="G22" i="51"/>
  <c r="P122" i="5"/>
  <c r="AZ11" i="6"/>
  <c r="AY11" i="6"/>
  <c r="AZ15" i="6"/>
  <c r="AY15" i="6"/>
  <c r="AY20" i="6"/>
  <c r="AY21" i="6"/>
  <c r="AY28" i="6"/>
  <c r="AY29" i="6"/>
  <c r="AY63" i="6"/>
  <c r="AY64" i="6"/>
  <c r="AY70" i="6"/>
  <c r="AY71" i="6"/>
  <c r="AY78" i="6"/>
  <c r="C79" i="6"/>
  <c r="AY10" i="7"/>
  <c r="AY11" i="7"/>
  <c r="O102" i="7"/>
  <c r="G51" i="51" s="1"/>
  <c r="AY48" i="7"/>
  <c r="AY49" i="7"/>
  <c r="F63" i="7"/>
  <c r="AY63" i="7"/>
  <c r="AY68" i="7"/>
  <c r="AZ68" i="7"/>
  <c r="F66" i="7"/>
  <c r="F65" i="7"/>
  <c r="S19" i="34"/>
  <c r="O144" i="52"/>
  <c r="N102" i="35"/>
  <c r="AZ59" i="6"/>
  <c r="AZ70" i="6"/>
  <c r="AZ6" i="7"/>
  <c r="AZ55" i="7"/>
  <c r="R21" i="34"/>
  <c r="O183" i="33"/>
  <c r="O182" i="33" s="1"/>
  <c r="O4" i="52"/>
  <c r="O89" i="52"/>
  <c r="O40" i="35"/>
  <c r="P55" i="35"/>
  <c r="O55" i="35"/>
  <c r="AZ64" i="7"/>
  <c r="S23" i="34"/>
  <c r="Z115" i="14"/>
  <c r="AM11" i="54"/>
  <c r="AL11" i="54"/>
  <c r="G102" i="35"/>
  <c r="K102" i="35"/>
  <c r="O12" i="35"/>
  <c r="P79" i="35"/>
  <c r="O79" i="35"/>
  <c r="P93" i="35"/>
  <c r="O93" i="35"/>
  <c r="AM8" i="4"/>
  <c r="AY65" i="7"/>
  <c r="F67" i="7"/>
  <c r="AY67" i="7"/>
  <c r="AZ67" i="7"/>
  <c r="S14" i="34"/>
  <c r="R20" i="34"/>
  <c r="Z117" i="14"/>
  <c r="AZ5" i="16"/>
  <c r="AY8" i="16"/>
  <c r="AZ8" i="16"/>
  <c r="O10" i="52"/>
  <c r="N10" i="52"/>
  <c r="O35" i="52"/>
  <c r="N144" i="52"/>
  <c r="AM8" i="54"/>
  <c r="AL8" i="54"/>
  <c r="BJ27" i="36"/>
  <c r="BN27" i="36"/>
  <c r="O22" i="35"/>
  <c r="O57" i="35"/>
  <c r="P75" i="35"/>
  <c r="O75" i="35"/>
  <c r="R19" i="34"/>
  <c r="AB16" i="50"/>
  <c r="AB10" i="15"/>
  <c r="P38" i="33"/>
  <c r="P101" i="33"/>
  <c r="N42" i="56"/>
  <c r="P10" i="49"/>
  <c r="N10" i="49"/>
  <c r="B18" i="52"/>
  <c r="AM26" i="54"/>
  <c r="P63" i="35"/>
  <c r="O63" i="35"/>
  <c r="AZ7" i="16"/>
  <c r="AZ11" i="16"/>
  <c r="P76" i="33"/>
  <c r="P123" i="33"/>
  <c r="P182" i="33"/>
  <c r="N45" i="56"/>
  <c r="F6" i="51"/>
  <c r="F7" i="51" s="1"/>
  <c r="N35" i="52"/>
  <c r="N89" i="52"/>
  <c r="O119" i="52"/>
  <c r="N119" i="52"/>
  <c r="B149" i="52"/>
  <c r="O138" i="52"/>
  <c r="N138" i="52"/>
  <c r="AM7" i="54"/>
  <c r="AL7" i="54"/>
  <c r="BK27" i="36"/>
  <c r="D102" i="35"/>
  <c r="H102" i="35"/>
  <c r="L102" i="35"/>
  <c r="O17" i="35"/>
  <c r="P26" i="35"/>
  <c r="O26" i="35"/>
  <c r="AY7" i="16"/>
  <c r="O76" i="33"/>
  <c r="O129" i="33" s="1"/>
  <c r="C130" i="33"/>
  <c r="D80" i="51" s="1"/>
  <c r="O46" i="35"/>
  <c r="C102" i="35"/>
  <c r="N4" i="52"/>
  <c r="N113" i="52"/>
  <c r="AN76" i="3"/>
  <c r="AM83" i="3"/>
  <c r="AM84" i="3"/>
  <c r="AM85" i="3"/>
  <c r="AM86" i="3"/>
  <c r="AM87" i="3"/>
  <c r="AM91" i="3"/>
  <c r="AM92" i="3"/>
  <c r="AM93" i="3"/>
  <c r="AM94" i="3"/>
  <c r="AM95" i="3"/>
  <c r="AN82" i="3"/>
  <c r="AN83" i="3"/>
  <c r="AN84" i="3"/>
  <c r="AN85" i="3"/>
  <c r="AN86" i="3"/>
  <c r="AN87" i="3"/>
  <c r="AN90" i="3"/>
  <c r="AN91" i="3"/>
  <c r="AN92" i="3"/>
  <c r="AN93" i="3"/>
  <c r="AN94" i="3"/>
  <c r="AN95" i="3"/>
  <c r="AM82" i="3"/>
  <c r="AM90" i="3"/>
  <c r="AM76" i="3"/>
  <c r="G57" i="51"/>
  <c r="E9" i="4" l="1"/>
  <c r="D82" i="51"/>
  <c r="P82" i="51" s="1"/>
  <c r="P24" i="51"/>
  <c r="Q24" i="51" s="1"/>
  <c r="C119" i="2"/>
  <c r="C122" i="2"/>
  <c r="AM110" i="2"/>
  <c r="N162" i="52"/>
  <c r="N161" i="52"/>
  <c r="AO110" i="2"/>
  <c r="B50" i="56"/>
  <c r="N50" i="56" s="1"/>
  <c r="N47" i="56"/>
  <c r="C129" i="4"/>
  <c r="AM129" i="4" s="1"/>
  <c r="AM126" i="4"/>
  <c r="AU33" i="4"/>
  <c r="AU35" i="4"/>
  <c r="AU36" i="4"/>
  <c r="AU37" i="4"/>
  <c r="AU38" i="4"/>
  <c r="AU39" i="4"/>
  <c r="AU40" i="4"/>
  <c r="AU41" i="4"/>
  <c r="AU42" i="4"/>
  <c r="AU43" i="4"/>
  <c r="AU34" i="4"/>
  <c r="AU32" i="4"/>
  <c r="AU31" i="4"/>
  <c r="D57" i="51"/>
  <c r="P57" i="51" s="1"/>
  <c r="Q57" i="51" s="1"/>
  <c r="P5" i="51"/>
  <c r="Q5" i="51" s="1"/>
  <c r="P20" i="51"/>
  <c r="Q20" i="51" s="1"/>
  <c r="N18" i="53"/>
  <c r="P21" i="51"/>
  <c r="Q21" i="51" s="1"/>
  <c r="D22" i="51"/>
  <c r="T12" i="51" s="1"/>
  <c r="F19" i="7"/>
  <c r="F14" i="16"/>
  <c r="AM13" i="54"/>
  <c r="G6" i="51"/>
  <c r="G7" i="51" s="1"/>
  <c r="AA10" i="15"/>
  <c r="P80" i="51"/>
  <c r="D9" i="15"/>
  <c r="K102" i="7"/>
  <c r="F51" i="51" s="1"/>
  <c r="P51" i="51" s="1"/>
  <c r="Q51" i="51" s="1"/>
  <c r="C131" i="33"/>
  <c r="N127" i="52"/>
  <c r="E6" i="51"/>
  <c r="E7" i="51" s="1"/>
  <c r="R23" i="34"/>
  <c r="AZ50" i="7"/>
  <c r="AP9" i="4"/>
  <c r="E49" i="51"/>
  <c r="G49" i="51"/>
  <c r="P81" i="51"/>
  <c r="AY50" i="7"/>
  <c r="N18" i="52"/>
  <c r="O127" i="52"/>
  <c r="N102" i="52"/>
  <c r="O18" i="52"/>
  <c r="O162" i="52"/>
  <c r="B163" i="52"/>
  <c r="D6" i="51" s="1"/>
  <c r="E33" i="6"/>
  <c r="D33" i="6"/>
  <c r="N149" i="52"/>
  <c r="O149" i="52"/>
  <c r="AM9" i="4"/>
  <c r="AO8" i="4"/>
  <c r="O181" i="33"/>
  <c r="AZ79" i="6"/>
  <c r="AY79" i="6"/>
  <c r="P10" i="55"/>
  <c r="O10" i="55"/>
  <c r="C142" i="5"/>
  <c r="O140" i="5"/>
  <c r="AY17" i="7"/>
  <c r="N42" i="52"/>
  <c r="O42" i="52"/>
  <c r="AO116" i="2"/>
  <c r="AY31" i="6"/>
  <c r="P102" i="35"/>
  <c r="O102" i="35"/>
  <c r="AY57" i="7"/>
  <c r="AZ57" i="7"/>
  <c r="O141" i="5"/>
  <c r="P7" i="55"/>
  <c r="O7" i="55"/>
  <c r="AZ17" i="7"/>
  <c r="C33" i="6"/>
  <c r="AP8" i="4"/>
  <c r="D50" i="51"/>
  <c r="P50" i="51" s="1"/>
  <c r="Q50" i="51" s="1"/>
  <c r="P39" i="51"/>
  <c r="Q39" i="51" s="1"/>
  <c r="O161" i="52"/>
  <c r="P37" i="51"/>
  <c r="Q37" i="51" s="1"/>
  <c r="O130" i="33"/>
  <c r="O128" i="33"/>
  <c r="F68" i="7"/>
  <c r="AY12" i="16"/>
  <c r="AZ12" i="16"/>
  <c r="AZ68" i="6"/>
  <c r="AY68" i="6"/>
  <c r="AN9" i="4"/>
  <c r="AZ19" i="7"/>
  <c r="AZ31" i="6"/>
  <c r="P32" i="51"/>
  <c r="Q32" i="51" s="1"/>
  <c r="T15" i="51"/>
  <c r="P10" i="51"/>
  <c r="Q10" i="51" s="1"/>
  <c r="AM96" i="3"/>
  <c r="AM88" i="3"/>
  <c r="N163" i="52" l="1"/>
  <c r="O131" i="33"/>
  <c r="F54" i="51"/>
  <c r="P49" i="51"/>
  <c r="Q49" i="51" s="1"/>
  <c r="P22" i="51"/>
  <c r="Q22" i="51" s="1"/>
  <c r="P6" i="51"/>
  <c r="Q6" i="51" s="1"/>
  <c r="D7" i="51"/>
  <c r="AZ14" i="16"/>
  <c r="O142" i="5"/>
  <c r="E54" i="51"/>
  <c r="G54" i="51"/>
  <c r="AY14" i="16"/>
  <c r="AO9" i="4"/>
  <c r="O163" i="52"/>
  <c r="D54" i="51"/>
  <c r="T17" i="51" s="1"/>
  <c r="P38" i="51"/>
  <c r="Q38" i="51" s="1"/>
  <c r="P7" i="51" l="1"/>
  <c r="Q7" i="51" s="1"/>
  <c r="T5" i="51"/>
  <c r="P54" i="51"/>
  <c r="Q54" i="5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Aline Santos De Oliveira</author>
  </authors>
  <commentList>
    <comment ref="C72" authorId="0" shapeId="0" xr:uid="{00000000-0006-0000-0200-000001000000}">
      <text>
        <r>
          <rPr>
            <sz val="8"/>
            <color indexed="81"/>
            <rFont val="Segoe UI"/>
            <family val="2"/>
          </rPr>
          <t xml:space="preserve">Dados extraidos do TabWin saem com 2 a 3 de atraso no site </t>
        </r>
      </text>
    </comment>
    <comment ref="C73" authorId="0" shapeId="0" xr:uid="{00000000-0006-0000-0200-000002000000}">
      <text>
        <r>
          <rPr>
            <sz val="8"/>
            <color indexed="81"/>
            <rFont val="Segoe UI"/>
            <family val="2"/>
          </rPr>
          <t>Dados extraidos do TabWin saem com 2 a 3 de atraso no site</t>
        </r>
      </text>
    </comment>
    <comment ref="C74" authorId="0" shapeId="0" xr:uid="{00000000-0006-0000-0200-000003000000}">
      <text>
        <r>
          <rPr>
            <sz val="8"/>
            <color indexed="81"/>
            <rFont val="Segoe UI"/>
            <family val="2"/>
          </rPr>
          <t>Dados extraidos do TabWin saem com 2 a 3 de atraso no site</t>
        </r>
      </text>
    </comment>
    <comment ref="C75" authorId="0" shapeId="0" xr:uid="{00000000-0006-0000-0200-000004000000}">
      <text>
        <r>
          <rPr>
            <sz val="8"/>
            <color indexed="81"/>
            <rFont val="Segoe UI"/>
            <family val="2"/>
          </rPr>
          <t>Dados extraidos do TabWin saem com 2 a 3 de atraso no site</t>
        </r>
      </text>
    </comment>
    <comment ref="C77" authorId="0" shapeId="0" xr:uid="{00000000-0006-0000-0200-000005000000}">
      <text>
        <r>
          <rPr>
            <sz val="8"/>
            <color indexed="81"/>
            <rFont val="Segoe UI"/>
            <family val="2"/>
          </rPr>
          <t>Dados extraidos do TabWin saem com 2 a 3 de atraso no site</t>
        </r>
      </text>
    </comment>
    <comment ref="C84" authorId="0" shapeId="0" xr:uid="{00000000-0006-0000-0200-000006000000}">
      <text>
        <r>
          <rPr>
            <sz val="8"/>
            <color indexed="81"/>
            <rFont val="Segoe UI"/>
            <family val="2"/>
          </rPr>
          <t>A taxa de Infecção em cirurgia limpa chega com algum atraso já que o paciente é acompanhado por até 90 dias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Aline Santos De Oliveira</author>
  </authors>
  <commentList>
    <comment ref="A4" authorId="0" shapeId="0" xr:uid="{9F0EDF5E-9E3C-48B6-99FF-026A37CEDC9E}">
      <text>
        <r>
          <rPr>
            <sz val="9"/>
            <color indexed="81"/>
            <rFont val="Segoe UI"/>
            <family val="2"/>
          </rPr>
          <t>Informações referentes ao censo serão lançadas com 2 meses de atraso</t>
        </r>
      </text>
    </comment>
    <comment ref="A17" authorId="0" shapeId="0" xr:uid="{00000000-0006-0000-0C00-000001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18" authorId="0" shapeId="0" xr:uid="{00000000-0006-0000-0C00-000002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Aline Santos De Oliveira</author>
  </authors>
  <commentList>
    <comment ref="A37" authorId="0" shapeId="0" xr:uid="{5B889F6E-2CF5-4B98-8BF8-7DDFE37CCB9D}">
      <text>
        <r>
          <rPr>
            <sz val="9"/>
            <color indexed="81"/>
            <rFont val="Segoe UI"/>
            <family val="2"/>
          </rPr>
          <t>Informações referentes ao censo serão lançadas com 2 meses de atraso</t>
        </r>
      </text>
    </comment>
    <comment ref="A50" authorId="0" shapeId="0" xr:uid="{00000000-0006-0000-0D00-000001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51" authorId="0" shapeId="0" xr:uid="{00000000-0006-0000-0D00-000002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68" authorId="0" shapeId="0" xr:uid="{00000000-0006-0000-0D00-000003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69" authorId="0" shapeId="0" xr:uid="{00000000-0006-0000-0D00-000004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86" authorId="0" shapeId="0" xr:uid="{00000000-0006-0000-0D00-000005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87" authorId="0" shapeId="0" xr:uid="{00000000-0006-0000-0D00-000006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104" authorId="0" shapeId="0" xr:uid="{00000000-0006-0000-0D00-000007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105" authorId="0" shapeId="0" xr:uid="{00000000-0006-0000-0D00-000008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122" authorId="0" shapeId="0" xr:uid="{00000000-0006-0000-0D00-000009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123" authorId="0" shapeId="0" xr:uid="{00000000-0006-0000-0D00-00000A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Aline Santos De Oliveira</author>
  </authors>
  <commentList>
    <comment ref="A5" authorId="0" shapeId="0" xr:uid="{53A8D583-2CB9-432B-AB1E-1E948458FD7B}">
      <text>
        <r>
          <rPr>
            <sz val="9"/>
            <color indexed="81"/>
            <rFont val="Segoe UI"/>
            <family val="2"/>
          </rPr>
          <t>Informações referentes ao censo serão lançadas com 2 meses de atraso</t>
        </r>
      </text>
    </comment>
    <comment ref="A18" authorId="0" shapeId="0" xr:uid="{00000000-0006-0000-1700-000001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19" authorId="0" shapeId="0" xr:uid="{00000000-0006-0000-1700-000002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34" authorId="0" shapeId="0" xr:uid="{00000000-0006-0000-1700-000003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35" authorId="0" shapeId="0" xr:uid="{00000000-0006-0000-1700-000004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50" authorId="0" shapeId="0" xr:uid="{00000000-0006-0000-1700-000005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51" authorId="0" shapeId="0" xr:uid="{00000000-0006-0000-1700-000006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Aline Santos De Oliveira</author>
  </authors>
  <commentList>
    <comment ref="A5" authorId="0" shapeId="0" xr:uid="{4FBD78FB-BBCF-4E9B-A175-C2715A44EB0D}">
      <text>
        <r>
          <rPr>
            <sz val="9"/>
            <color indexed="81"/>
            <rFont val="Segoe UI"/>
            <family val="2"/>
          </rPr>
          <t xml:space="preserve">Informações referentes ao censo serão lançadas com 2 meses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Aline Santos De Oliveira</author>
  </authors>
  <commentList>
    <comment ref="A4" authorId="0" shapeId="0" xr:uid="{865D1B1D-2605-4178-A0B6-979AE4F136B4}">
      <text>
        <r>
          <rPr>
            <sz val="9"/>
            <color indexed="81"/>
            <rFont val="Segoe UI"/>
            <family val="2"/>
          </rPr>
          <t>Informações referentes à morbidade serão lançadas com 2 meses de atraso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Aline Santos De Oliveira</author>
  </authors>
  <commentList>
    <comment ref="A136" authorId="0" shapeId="0" xr:uid="{CF3548E1-3513-4485-9585-CC3C309E416B}">
      <text>
        <r>
          <rPr>
            <sz val="9"/>
            <color indexed="81"/>
            <rFont val="Segoe UI"/>
            <family val="2"/>
          </rPr>
          <t>Informações referentes ao censo serão lançadas com 2 meses de atraso</t>
        </r>
      </text>
    </comment>
    <comment ref="AJ136" authorId="0" shapeId="0" xr:uid="{0094539F-C591-4F54-9399-893E62957257}">
      <text>
        <r>
          <rPr>
            <b/>
            <sz val="9"/>
            <color indexed="81"/>
            <rFont val="Segoe UI"/>
            <family val="2"/>
          </rPr>
          <t>RESULTADO EM  FEV/22</t>
        </r>
      </text>
    </comment>
    <comment ref="A149" authorId="0" shapeId="0" xr:uid="{00000000-0006-0000-0400-000001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150" authorId="0" shapeId="0" xr:uid="{00000000-0006-0000-0400-000002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J153" authorId="0" shapeId="0" xr:uid="{98897703-0E9F-4C74-8CC5-210EF57E27BF}">
      <text>
        <r>
          <rPr>
            <b/>
            <sz val="9"/>
            <color indexed="81"/>
            <rFont val="Segoe UI"/>
            <family val="2"/>
          </rPr>
          <t>RESULTADO EM  FEV/22</t>
        </r>
      </text>
    </comment>
    <comment ref="A166" authorId="0" shapeId="0" xr:uid="{00000000-0006-0000-0400-000003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167" authorId="0" shapeId="0" xr:uid="{00000000-0006-0000-0400-000004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J169" authorId="0" shapeId="0" xr:uid="{8F2202A7-2CFA-45D3-A296-1EC67AA682F5}">
      <text>
        <r>
          <rPr>
            <b/>
            <sz val="9"/>
            <color indexed="81"/>
            <rFont val="Segoe UI"/>
            <family val="2"/>
          </rPr>
          <t>RESULTADO EM  FEV/22</t>
        </r>
      </text>
    </comment>
    <comment ref="A182" authorId="0" shapeId="0" xr:uid="{00000000-0006-0000-0400-000005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183" authorId="0" shapeId="0" xr:uid="{00000000-0006-0000-0400-000006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J186" authorId="0" shapeId="0" xr:uid="{7A3F0B5A-E575-490B-B265-7A07AB6EFF52}">
      <text>
        <r>
          <rPr>
            <b/>
            <sz val="9"/>
            <color indexed="81"/>
            <rFont val="Segoe UI"/>
            <family val="2"/>
          </rPr>
          <t>RESULTADO EM  FEV/22</t>
        </r>
      </text>
    </comment>
    <comment ref="A199" authorId="0" shapeId="0" xr:uid="{00000000-0006-0000-0400-000007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200" authorId="0" shapeId="0" xr:uid="{00000000-0006-0000-0400-000008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J203" authorId="0" shapeId="0" xr:uid="{F8DA84EE-6FFD-42EE-BE29-BCFE5AF3A2CD}">
      <text>
        <r>
          <rPr>
            <b/>
            <sz val="9"/>
            <color indexed="81"/>
            <rFont val="Segoe UI"/>
            <family val="2"/>
          </rPr>
          <t>RESULTADO EM  FEV/22</t>
        </r>
      </text>
    </comment>
    <comment ref="A216" authorId="0" shapeId="0" xr:uid="{00000000-0006-0000-0400-000009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217" authorId="0" shapeId="0" xr:uid="{00000000-0006-0000-0400-00000A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233" authorId="0" shapeId="0" xr:uid="{00000000-0006-0000-0400-00000B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234" authorId="0" shapeId="0" xr:uid="{00000000-0006-0000-0400-00000C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Aline Santos De Oliveira</author>
  </authors>
  <commentList>
    <comment ref="A101" authorId="0" shapeId="0" xr:uid="{066C9B91-62AA-4B87-BEA0-4B4771BAB952}">
      <text>
        <r>
          <rPr>
            <sz val="9"/>
            <color indexed="81"/>
            <rFont val="Segoe UI"/>
            <family val="2"/>
          </rPr>
          <t>Informações referentes ao censo serão lançadas com 2 meses de atraso</t>
        </r>
      </text>
    </comment>
    <comment ref="AJ101" authorId="0" shapeId="0" xr:uid="{9F841F10-171D-40F3-A42A-467D0A7AB5E1}">
      <text>
        <r>
          <rPr>
            <b/>
            <sz val="9"/>
            <color indexed="81"/>
            <rFont val="Segoe UI"/>
            <family val="2"/>
          </rPr>
          <t>RESULTADO EM  FEV/22</t>
        </r>
      </text>
    </comment>
    <comment ref="A114" authorId="0" shapeId="0" xr:uid="{00000000-0006-0000-0500-000001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115" authorId="0" shapeId="0" xr:uid="{00000000-0006-0000-0500-000002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128" authorId="0" shapeId="0" xr:uid="{00000000-0006-0000-0500-000003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129" authorId="0" shapeId="0" xr:uid="{00000000-0006-0000-0500-000004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Aline Santos De Oliveira</author>
  </authors>
  <commentList>
    <comment ref="A44" authorId="0" shapeId="0" xr:uid="{BAE74D5E-A7D8-435C-9B4C-6A066049CA5A}">
      <text>
        <r>
          <rPr>
            <sz val="9"/>
            <color indexed="81"/>
            <rFont val="Segoe UI"/>
            <family val="2"/>
          </rPr>
          <t>Informações referentes ao censo serão lançadas com 2 meses de atraso</t>
        </r>
      </text>
    </comment>
    <comment ref="AJ44" authorId="0" shapeId="0" xr:uid="{734A2CE7-4DA8-4C28-87CF-A0AA9417F245}">
      <text>
        <r>
          <rPr>
            <b/>
            <sz val="9"/>
            <color indexed="81"/>
            <rFont val="Segoe UI"/>
            <family val="2"/>
          </rPr>
          <t>RESULTADO EM FEV/22</t>
        </r>
      </text>
    </comment>
    <comment ref="A57" authorId="0" shapeId="0" xr:uid="{00000000-0006-0000-0600-000001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58" authorId="0" shapeId="0" xr:uid="{00000000-0006-0000-0600-000002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J61" authorId="0" shapeId="0" xr:uid="{F220AB7E-C637-4FA5-BF44-2DA4D376A432}">
      <text>
        <r>
          <rPr>
            <b/>
            <sz val="9"/>
            <color indexed="81"/>
            <rFont val="Segoe UI"/>
            <family val="2"/>
          </rPr>
          <t>RESULTADO EM FEV/22</t>
        </r>
      </text>
    </comment>
    <comment ref="A74" authorId="0" shapeId="0" xr:uid="{00000000-0006-0000-0600-000003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75" authorId="0" shapeId="0" xr:uid="{00000000-0006-0000-0600-000004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J79" authorId="0" shapeId="0" xr:uid="{6132C45E-4A8F-41C6-B7FA-B508FD0110C6}">
      <text>
        <r>
          <rPr>
            <b/>
            <sz val="9"/>
            <color indexed="81"/>
            <rFont val="Segoe UI"/>
            <family val="2"/>
          </rPr>
          <t>RESULTADO EM FEV/22</t>
        </r>
      </text>
    </comment>
    <comment ref="A92" authorId="0" shapeId="0" xr:uid="{00000000-0006-0000-0600-000005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93" authorId="0" shapeId="0" xr:uid="{00000000-0006-0000-0600-000006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J97" authorId="0" shapeId="0" xr:uid="{FB719890-9150-4BC1-8AC1-25B898C5DFCC}">
      <text>
        <r>
          <rPr>
            <b/>
            <sz val="9"/>
            <color indexed="81"/>
            <rFont val="Segoe UI"/>
            <family val="2"/>
          </rPr>
          <t>RESULTADO EM FEV/22</t>
        </r>
      </text>
    </comment>
    <comment ref="A110" authorId="0" shapeId="0" xr:uid="{00000000-0006-0000-0600-000007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111" authorId="0" shapeId="0" xr:uid="{00000000-0006-0000-0600-000008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J116" authorId="0" shapeId="0" xr:uid="{842B996E-4FF9-4C6D-987E-D59773DFB448}">
      <text>
        <r>
          <rPr>
            <b/>
            <sz val="9"/>
            <color indexed="81"/>
            <rFont val="Segoe UI"/>
            <family val="2"/>
          </rPr>
          <t>RESULTADO EM FEV/22</t>
        </r>
      </text>
    </comment>
    <comment ref="A129" authorId="0" shapeId="0" xr:uid="{00000000-0006-0000-0600-000009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130" authorId="0" shapeId="0" xr:uid="{00000000-0006-0000-0600-00000A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Aline Santos De Oliveira</author>
  </authors>
  <commentList>
    <comment ref="A154" authorId="0" shapeId="0" xr:uid="{6BC1CFFE-6438-470A-9594-397DB01BC61E}">
      <text>
        <r>
          <rPr>
            <sz val="9"/>
            <color indexed="81"/>
            <rFont val="Segoe UI"/>
            <family val="2"/>
          </rPr>
          <t>Informações referentes ao censo serão lançadas com 2 meses de atraso</t>
        </r>
      </text>
    </comment>
    <comment ref="N154" authorId="0" shapeId="0" xr:uid="{AFAB8F37-AADA-4554-870B-90AC6B0C3E34}">
      <text>
        <r>
          <rPr>
            <b/>
            <sz val="9"/>
            <color indexed="81"/>
            <rFont val="Segoe UI"/>
            <family val="2"/>
          </rPr>
          <t>RESULTADO EM FEV/22</t>
        </r>
      </text>
    </comment>
    <comment ref="A167" authorId="0" shapeId="0" xr:uid="{00000000-0006-0000-0700-000001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168" authorId="0" shapeId="0" xr:uid="{00000000-0006-0000-0700-000002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Aline Santos De Oliveira</author>
  </authors>
  <commentList>
    <comment ref="A82" authorId="0" shapeId="0" xr:uid="{E1627819-7235-4075-9C7E-D1290739156E}">
      <text>
        <r>
          <rPr>
            <sz val="9"/>
            <color indexed="81"/>
            <rFont val="Segoe UI"/>
            <family val="2"/>
          </rPr>
          <t>Informações referentes ao censo serão lançadas com 2 meses de atraso</t>
        </r>
      </text>
    </comment>
    <comment ref="AU82" authorId="0" shapeId="0" xr:uid="{62929F70-2E07-4023-AD90-9D06B1332BB9}">
      <text>
        <r>
          <rPr>
            <b/>
            <sz val="9"/>
            <color indexed="81"/>
            <rFont val="Segoe UI"/>
            <family val="2"/>
          </rPr>
          <t>DADOS EM FEV/22</t>
        </r>
      </text>
    </comment>
    <comment ref="A95" authorId="0" shapeId="0" xr:uid="{00000000-0006-0000-0800-000001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96" authorId="0" shapeId="0" xr:uid="{00000000-0006-0000-0800-000002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U99" authorId="0" shapeId="0" xr:uid="{E24B07E0-F1E3-49C9-8CB1-8AF1C5ECE061}">
      <text>
        <r>
          <rPr>
            <b/>
            <sz val="9"/>
            <color indexed="81"/>
            <rFont val="Segoe UI"/>
            <family val="2"/>
          </rPr>
          <t>DADOS EM FEV/22</t>
        </r>
      </text>
    </comment>
    <comment ref="A112" authorId="0" shapeId="0" xr:uid="{00000000-0006-0000-0800-000003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113" authorId="0" shapeId="0" xr:uid="{00000000-0006-0000-0800-000004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U116" authorId="0" shapeId="0" xr:uid="{F96B3ED5-40D9-4382-A5FB-86B9FF09F61D}">
      <text>
        <r>
          <rPr>
            <b/>
            <sz val="9"/>
            <color indexed="81"/>
            <rFont val="Segoe UI"/>
            <family val="2"/>
          </rPr>
          <t>DADOS EM FEV/22</t>
        </r>
      </text>
    </comment>
    <comment ref="A129" authorId="0" shapeId="0" xr:uid="{00000000-0006-0000-0800-000005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130" authorId="0" shapeId="0" xr:uid="{00000000-0006-0000-0800-000006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Aline Santos De Oliveira</author>
  </authors>
  <commentList>
    <comment ref="A13" authorId="0" shapeId="0" xr:uid="{25D959FF-9344-476D-BC2B-51444EB620E4}">
      <text>
        <r>
          <rPr>
            <sz val="9"/>
            <color indexed="81"/>
            <rFont val="Segoe UI"/>
            <family val="2"/>
          </rPr>
          <t>Informações referentes ao censo serão lançadas com 2 meses de atraso</t>
        </r>
      </text>
    </comment>
    <comment ref="A26" authorId="0" shapeId="0" xr:uid="{00000000-0006-0000-0A00-000001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27" authorId="0" shapeId="0" xr:uid="{00000000-0006-0000-0A00-000002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43" authorId="0" shapeId="0" xr:uid="{00000000-0006-0000-0A00-000003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44" authorId="0" shapeId="0" xr:uid="{00000000-0006-0000-0A00-000004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60" authorId="0" shapeId="0" xr:uid="{00000000-0006-0000-0A00-000005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61" authorId="0" shapeId="0" xr:uid="{00000000-0006-0000-0A00-000006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 ref="A77" authorId="0" shapeId="0" xr:uid="{00000000-0006-0000-0A00-000007000000}">
      <text>
        <r>
          <rPr>
            <b/>
            <sz val="8"/>
            <color indexed="81"/>
            <rFont val="Segoe UI"/>
            <family val="2"/>
          </rPr>
          <t>Índice de Intervalo de Substituição:</t>
        </r>
        <r>
          <rPr>
            <sz val="8"/>
            <color indexed="81"/>
            <rFont val="Segoe UI"/>
            <family val="2"/>
          </rPr>
          <t xml:space="preserve">
Assinala o tempo médio que um leito permanece desocupado entre a saíde d eum paciente e a admissão de outro;
Quanto menor -&gt; Melhor;
Benchmark -&gt; 1,1 dias</t>
        </r>
      </text>
    </comment>
    <comment ref="A78" authorId="0" shapeId="0" xr:uid="{00000000-0006-0000-0A00-000008000000}">
      <text>
        <r>
          <rPr>
            <b/>
            <sz val="8"/>
            <color indexed="81"/>
            <rFont val="Segoe UI"/>
            <family val="2"/>
          </rPr>
          <t xml:space="preserve">Índice de Renovação ou Índice de Giro de Leitos:
</t>
        </r>
        <r>
          <rPr>
            <sz val="8"/>
            <color indexed="81"/>
            <rFont val="Segoe UI"/>
            <family val="2"/>
          </rPr>
          <t>Indica quantos pacientes utilizaram o mesmo leito no período de 1 mês;
Quanto maior -&gt; Melhor;
Benchmark -&gt; 5,6 pac.</t>
        </r>
      </text>
    </comment>
  </commentList>
</comments>
</file>

<file path=xl/sharedStrings.xml><?xml version="1.0" encoding="utf-8"?>
<sst xmlns="http://schemas.openxmlformats.org/spreadsheetml/2006/main" count="6732" uniqueCount="2769">
  <si>
    <t>UNIDADE DE GINECOLOGIA, OBSTETRÍCIA E NEONATOLOGIA</t>
  </si>
  <si>
    <t>Atendimentos</t>
  </si>
  <si>
    <t>Janeiro</t>
  </si>
  <si>
    <t>Fevereiro</t>
  </si>
  <si>
    <t>Março</t>
  </si>
  <si>
    <t>Abril</t>
  </si>
  <si>
    <t>Maio</t>
  </si>
  <si>
    <t>Junho</t>
  </si>
  <si>
    <t>Julho</t>
  </si>
  <si>
    <t>Agosto</t>
  </si>
  <si>
    <t>Setembro</t>
  </si>
  <si>
    <t>Outubro</t>
  </si>
  <si>
    <t>Novembro</t>
  </si>
  <si>
    <t>Dezembro</t>
  </si>
  <si>
    <t>SETOR DE REGULAÇÃO E ATENÇÃO EM SAÚDE - UNIDADE DE MONITORAMENTO E AVALIAÇÃO</t>
  </si>
  <si>
    <t>Amb</t>
  </si>
  <si>
    <t>Intern</t>
  </si>
  <si>
    <t xml:space="preserve">CÓDIGO SUS   </t>
  </si>
  <si>
    <t>PROCEDIMENTOS BO</t>
  </si>
  <si>
    <t>PORTE DAS CIRURGIAS</t>
  </si>
  <si>
    <t>Pequena</t>
  </si>
  <si>
    <t>Média</t>
  </si>
  <si>
    <t>Grande</t>
  </si>
  <si>
    <t>TIPO DE ANESTESIA</t>
  </si>
  <si>
    <t>CÓDIGO SUS</t>
  </si>
  <si>
    <t>PROCEDIMENTOS COM FINALIDADE DIAGNÓSTICA</t>
  </si>
  <si>
    <t>020101001-1</t>
  </si>
  <si>
    <t xml:space="preserve">Amniocentese </t>
  </si>
  <si>
    <t xml:space="preserve"> 020502015-1</t>
  </si>
  <si>
    <t>Ultra-Sonografia Doppler Colorido (Até 3 Vasos)</t>
  </si>
  <si>
    <t>020501005-9</t>
  </si>
  <si>
    <t xml:space="preserve">Ultra-Sonografia Doppler De Fluxo Obstétrico </t>
  </si>
  <si>
    <t>02.05.02</t>
  </si>
  <si>
    <t xml:space="preserve">Ultra-Sonografia Apararelho Urinário </t>
  </si>
  <si>
    <t>020502009-7</t>
  </si>
  <si>
    <t xml:space="preserve">Ultra-Sonografia Mamaria Bilateral </t>
  </si>
  <si>
    <t xml:space="preserve"> 020502014-3</t>
  </si>
  <si>
    <t>Ultra-Sonografia Obstétrica</t>
  </si>
  <si>
    <t>020502016-0</t>
  </si>
  <si>
    <t xml:space="preserve">Ultra-Sonografia Pélvica </t>
  </si>
  <si>
    <t>020502017-8</t>
  </si>
  <si>
    <t xml:space="preserve">Ultra-Sonografia Craniana </t>
  </si>
  <si>
    <t>020502018-6</t>
  </si>
  <si>
    <t xml:space="preserve">Ultra-Sonografia Transvaginal/endovaginal </t>
  </si>
  <si>
    <t>US Transvag.Repr.Humana</t>
  </si>
  <si>
    <t>02.11.04</t>
  </si>
  <si>
    <t xml:space="preserve">Colposcopia </t>
  </si>
  <si>
    <t xml:space="preserve"> 021104006-1</t>
  </si>
  <si>
    <t>Cardiotocografia(TOCOCARDIOGRAFIA ANTE-PARTO)</t>
  </si>
  <si>
    <t>021109003-4</t>
  </si>
  <si>
    <t xml:space="preserve">Cistometria c/cistometro </t>
  </si>
  <si>
    <t xml:space="preserve"> 021109005-0</t>
  </si>
  <si>
    <t>Determinação de Pressão Intra - Abdominal</t>
  </si>
  <si>
    <t>021109007-7</t>
  </si>
  <si>
    <t xml:space="preserve">Urofluxometria </t>
  </si>
  <si>
    <t>TOTAL</t>
  </si>
  <si>
    <t>TOTAL ANO</t>
  </si>
  <si>
    <t>LABORATÓRIO DE REPRODUÇÃO HUMANA</t>
  </si>
  <si>
    <t>Coleta ovular</t>
  </si>
  <si>
    <t>Exames realizados</t>
  </si>
  <si>
    <t>Geral</t>
  </si>
  <si>
    <t>Raquianestesia</t>
  </si>
  <si>
    <t>Local</t>
  </si>
  <si>
    <t>Sedação</t>
  </si>
  <si>
    <t>02.11.05</t>
  </si>
  <si>
    <t>Eletroencefalograma EEG</t>
  </si>
  <si>
    <t>Video EEG</t>
  </si>
  <si>
    <t>UNIDADE DE CLÍNICA MÉDICA HOSPITALAR</t>
  </si>
  <si>
    <t>UNIDADE DE OFTALMOLOGIA, OTORRINOLARINGOLOGIA E CIRURGIA BUCO-MAXILO-FACIAL</t>
  </si>
  <si>
    <t>CÓDIGO DE SERVIÇO CUSTOS</t>
  </si>
  <si>
    <t xml:space="preserve">CÓDIGO/ DESCRIÇÃO DA TABELA DE SERVIÇO DO CUSTOS </t>
  </si>
  <si>
    <t>15.02</t>
  </si>
  <si>
    <t>15.03</t>
  </si>
  <si>
    <t>15.04</t>
  </si>
  <si>
    <t>15.05</t>
  </si>
  <si>
    <t>15.09</t>
  </si>
  <si>
    <t>15.10</t>
  </si>
  <si>
    <t>15.11</t>
  </si>
  <si>
    <t>15.22</t>
  </si>
  <si>
    <t>14.01</t>
  </si>
  <si>
    <t xml:space="preserve">CIRURGIAS SEM HOSPITALIZAÇÃO </t>
  </si>
  <si>
    <t>Bloqueio</t>
  </si>
  <si>
    <t>Inter</t>
  </si>
  <si>
    <t>PS</t>
  </si>
  <si>
    <t>Anestesia por profissional especializado</t>
  </si>
  <si>
    <t>Endoscopia Digestiva alta</t>
  </si>
  <si>
    <t>Endoscopia Digestiva alta (gastrostomia)</t>
  </si>
  <si>
    <t>Biópsia</t>
  </si>
  <si>
    <t>Colonoscopia</t>
  </si>
  <si>
    <t>Colangiopancreatografia retrógrada</t>
  </si>
  <si>
    <t>Ecoendoscopia alta</t>
  </si>
  <si>
    <t>Dissecção endoscópica de submucosa alta</t>
  </si>
  <si>
    <t>Endoscopia transnasal</t>
  </si>
  <si>
    <t>Enteroscopia alta</t>
  </si>
  <si>
    <t>Manometria esofágica</t>
  </si>
  <si>
    <t>Polipectomia</t>
  </si>
  <si>
    <t>Retossigmoidoscopia rígida</t>
  </si>
  <si>
    <t>Teste respiratório H.pylori (SMSA)</t>
  </si>
  <si>
    <t>02.05.01.003-2</t>
  </si>
  <si>
    <t>02.05.01.002-4</t>
  </si>
  <si>
    <t>02.05.01.001-6</t>
  </si>
  <si>
    <t>02.05.01.004-0</t>
  </si>
  <si>
    <t xml:space="preserve">02.11.02.003-6 </t>
  </si>
  <si>
    <t>02.11.02.006-0</t>
  </si>
  <si>
    <t>02.11.02.004-4</t>
  </si>
  <si>
    <t>01.54.01 FONOAUDIOLOGIA</t>
  </si>
  <si>
    <t>01.48.01 PSICOLOGIA</t>
  </si>
  <si>
    <t>01.60.08 SERVIÇO SOCIAL</t>
  </si>
  <si>
    <t>01.35.01 FISIOTERAPIA</t>
  </si>
  <si>
    <t xml:space="preserve"> 01.52.01 TERAPIA OCUPACIONAL</t>
  </si>
  <si>
    <t xml:space="preserve">   PEDAGOGIA</t>
  </si>
  <si>
    <t>UNIDADE DE ATENÇÃO À URGÊNCIA E EMERGÊNCIA</t>
  </si>
  <si>
    <t>ESTATÍSTICA DE ATENDIMENTOS</t>
  </si>
  <si>
    <t>% Mês</t>
  </si>
  <si>
    <t>Maternidade</t>
  </si>
  <si>
    <t>Adulto e Pediatria (Urgência/Emergência)</t>
  </si>
  <si>
    <t>Mês</t>
  </si>
  <si>
    <t>UNIDADE DE HEMODIÁLISE</t>
  </si>
  <si>
    <t xml:space="preserve">01.26.01 HEMODIÁLISE                                   </t>
  </si>
  <si>
    <t>Sessões de Hemodiálise em pacientes internados não cadastrados (AIH)</t>
  </si>
  <si>
    <t>Total</t>
  </si>
  <si>
    <t xml:space="preserve">Abril </t>
  </si>
  <si>
    <t>Total Ano</t>
  </si>
  <si>
    <t>01.70.01 LAVANDERIA</t>
  </si>
  <si>
    <t>Quilos de roupa lavada</t>
  </si>
  <si>
    <t>TELECONSULTORIAS ONLINEOFFLINE</t>
  </si>
  <si>
    <t>Produção</t>
  </si>
  <si>
    <t>Municipios Atendidos</t>
  </si>
  <si>
    <t>Videoconferências e Webconferências - Produção</t>
  </si>
  <si>
    <t xml:space="preserve">01.46.01  PRODUÇÃO               </t>
  </si>
  <si>
    <t>Refeições Principais</t>
  </si>
  <si>
    <t>Lanches</t>
  </si>
  <si>
    <t xml:space="preserve">Lactário </t>
  </si>
  <si>
    <t>UNIDADE DE CIRURGIA E ANESTESIA</t>
  </si>
  <si>
    <t>CIRURGIAS SUSPENSAS</t>
  </si>
  <si>
    <t>01.75.00 CENTRO CIRÚRGICO  5o.AND/HC</t>
  </si>
  <si>
    <t xml:space="preserve">DESCRIÇÃO DA TABELA DE SERVIÇO DO CUSTOS </t>
  </si>
  <si>
    <t>03.02</t>
  </si>
  <si>
    <t>Cirurgia Torácica/ Pneumo.</t>
  </si>
  <si>
    <t>Cirurgia Torácica</t>
  </si>
  <si>
    <t>03.04</t>
  </si>
  <si>
    <t>Transplante Pulmão</t>
  </si>
  <si>
    <t>Hematologia</t>
  </si>
  <si>
    <t>04.01</t>
  </si>
  <si>
    <t>19.04</t>
  </si>
  <si>
    <t>Mastologia</t>
  </si>
  <si>
    <t>04.03</t>
  </si>
  <si>
    <t>Transplante Medula Óssea</t>
  </si>
  <si>
    <t>11.07</t>
  </si>
  <si>
    <t>Cirurgia Cardiovascular - CCV</t>
  </si>
  <si>
    <t xml:space="preserve">09.02 </t>
  </si>
  <si>
    <t>09.02</t>
  </si>
  <si>
    <t>Clínica de Dor (Anestesiologia)</t>
  </si>
  <si>
    <t>13.00</t>
  </si>
  <si>
    <t>Ortopedia/ Traumatologia</t>
  </si>
  <si>
    <t>Cir.Cardiovascular - CCV</t>
  </si>
  <si>
    <t>11.01</t>
  </si>
  <si>
    <t>Cardiologia</t>
  </si>
  <si>
    <t>14.00</t>
  </si>
  <si>
    <t>Otorrinolaringologia (ORL)</t>
  </si>
  <si>
    <t>Ortopedia/Traumatologia</t>
  </si>
  <si>
    <t>16.02</t>
  </si>
  <si>
    <t>Otorrinolaringologia</t>
  </si>
  <si>
    <t>11.09</t>
  </si>
  <si>
    <t>Transplante Cardíaco</t>
  </si>
  <si>
    <t>16.03</t>
  </si>
  <si>
    <t>Transplante Hepático</t>
  </si>
  <si>
    <t>16.51</t>
  </si>
  <si>
    <t xml:space="preserve">IAG - Cirurgia Geral </t>
  </si>
  <si>
    <t>16.52</t>
  </si>
  <si>
    <t>15.00</t>
  </si>
  <si>
    <t>Oftalmologia</t>
  </si>
  <si>
    <t>IAG - Cirurgia Aparelho Digest.</t>
  </si>
  <si>
    <t>18.53</t>
  </si>
  <si>
    <t>Urologia</t>
  </si>
  <si>
    <t>Ginecologia</t>
  </si>
  <si>
    <t>IAG - Transplante Hepático</t>
  </si>
  <si>
    <t>19.01</t>
  </si>
  <si>
    <t>Cirurgia Plástica</t>
  </si>
  <si>
    <t>16.04</t>
  </si>
  <si>
    <t>IAG - Endoscopia Digestiva</t>
  </si>
  <si>
    <t>22.00</t>
  </si>
  <si>
    <t>Cirurgia Pediátrica</t>
  </si>
  <si>
    <t>IAG - Cirurgia Geral/IAG Geral</t>
  </si>
  <si>
    <t>29.00</t>
  </si>
  <si>
    <t>IAG - Cirurgia Cabeça e Pescoço</t>
  </si>
  <si>
    <t>16.53</t>
  </si>
  <si>
    <t>IAG - Coloproctologia</t>
  </si>
  <si>
    <t>36.03</t>
  </si>
  <si>
    <t>Neurocirurgia</t>
  </si>
  <si>
    <t>53.00</t>
  </si>
  <si>
    <t xml:space="preserve">TOTAL </t>
  </si>
  <si>
    <t>19.00</t>
  </si>
  <si>
    <t>Ginecologia/ Obstetrícia</t>
  </si>
  <si>
    <t xml:space="preserve">PORTE DAS CIRURGIAS  </t>
  </si>
  <si>
    <t>19.02</t>
  </si>
  <si>
    <t>Obstetrícia</t>
  </si>
  <si>
    <t xml:space="preserve">Cirurgia Pediátrica </t>
  </si>
  <si>
    <t>43.00</t>
  </si>
  <si>
    <t>Transplante Renal/ SENUR</t>
  </si>
  <si>
    <t>Peridural</t>
  </si>
  <si>
    <t xml:space="preserve">T O T A L </t>
  </si>
  <si>
    <t xml:space="preserve">TIPO ANESTESIAS </t>
  </si>
  <si>
    <t>040101001-5</t>
  </si>
  <si>
    <t>040101003-1</t>
  </si>
  <si>
    <t>040101010-4</t>
  </si>
  <si>
    <t>040101004-0</t>
  </si>
  <si>
    <t>040101007-4</t>
  </si>
  <si>
    <t>040101012-0</t>
  </si>
  <si>
    <t>040402005-4</t>
  </si>
  <si>
    <t>040402009-7</t>
  </si>
  <si>
    <t>040602014-0</t>
  </si>
  <si>
    <t>040101005-8</t>
  </si>
  <si>
    <t>040101009-0</t>
  </si>
  <si>
    <t>040401012-1</t>
  </si>
  <si>
    <t>040602013-2</t>
  </si>
  <si>
    <t>041304015-1</t>
  </si>
  <si>
    <t>NÚMERO DE PRONTUÁRIOS MANUSEADOS - Desarquivamento</t>
  </si>
  <si>
    <t>CÓDIGO</t>
  </si>
  <si>
    <t>CENTRO DE CUSTO</t>
  </si>
  <si>
    <t>01.03.01</t>
  </si>
  <si>
    <t>01.11.02</t>
  </si>
  <si>
    <t>01.18.02</t>
  </si>
  <si>
    <t>01.25.01</t>
  </si>
  <si>
    <t>01.35.01</t>
  </si>
  <si>
    <t xml:space="preserve">Fisioterapia (UF:Saúde Mental) </t>
  </si>
  <si>
    <t>01.48.01</t>
  </si>
  <si>
    <t>Psicologia (UF:Saúde Mental e Ocupacional)</t>
  </si>
  <si>
    <t>01.52.01</t>
  </si>
  <si>
    <t>Terapia Ocupacional(UF:Saúde Mental/Ocupac)</t>
  </si>
  <si>
    <t>01.54.01</t>
  </si>
  <si>
    <t xml:space="preserve">Fonoaudiologia </t>
  </si>
  <si>
    <t>01.28.04</t>
  </si>
  <si>
    <t>01.60.04</t>
  </si>
  <si>
    <t>01.60.05</t>
  </si>
  <si>
    <t>01.60.08</t>
  </si>
  <si>
    <t>01.60.13</t>
  </si>
  <si>
    <t>01.61.01</t>
  </si>
  <si>
    <t>Faturamento - SUS (UF: Financeiro)</t>
  </si>
  <si>
    <t>01.63.04</t>
  </si>
  <si>
    <t>01.71.16</t>
  </si>
  <si>
    <t>01.81.01</t>
  </si>
  <si>
    <t>11.32.01</t>
  </si>
  <si>
    <t>Pronto Atendimento - PA (UF:P. Atendimento)</t>
  </si>
  <si>
    <t>PA/ HC - Faturamento 1º.Norte (Prontuário)</t>
  </si>
  <si>
    <t>19.00.00</t>
  </si>
  <si>
    <t>20.00.00</t>
  </si>
  <si>
    <t>22.11.10</t>
  </si>
  <si>
    <t>23.00.00</t>
  </si>
  <si>
    <t>24.42.01</t>
  </si>
  <si>
    <t>26.00.00</t>
  </si>
  <si>
    <t>29.00.00</t>
  </si>
  <si>
    <t xml:space="preserve">4o. Andar/ Oeste -  Serviço de Neonatologia      </t>
  </si>
  <si>
    <t>Enfermaria de Cuidados Básicos Neonatal</t>
  </si>
  <si>
    <t>34.20.02</t>
  </si>
  <si>
    <t>36.00.00</t>
  </si>
  <si>
    <t>38.00.00</t>
  </si>
  <si>
    <t>39.21.01</t>
  </si>
  <si>
    <t>40.00.00</t>
  </si>
  <si>
    <t>41.22.01</t>
  </si>
  <si>
    <t>43.00.00</t>
  </si>
  <si>
    <t>47.00.00</t>
  </si>
  <si>
    <t>48.00.00</t>
  </si>
  <si>
    <t>48.13.99</t>
  </si>
  <si>
    <t>49.00.00</t>
  </si>
  <si>
    <t>01.12.00</t>
  </si>
  <si>
    <t>52.00.00</t>
  </si>
  <si>
    <t>Anexo Bias Fortes (UF: Bias Fortes)</t>
  </si>
  <si>
    <t>52.03.03</t>
  </si>
  <si>
    <t>59.02.01</t>
  </si>
  <si>
    <t>Pesquisa/Projeto Elsa</t>
  </si>
  <si>
    <t>59.23.01</t>
  </si>
  <si>
    <t>61.00.00</t>
  </si>
  <si>
    <t>63.17.01</t>
  </si>
  <si>
    <t>65.14.01</t>
  </si>
  <si>
    <t>65.14.02</t>
  </si>
  <si>
    <t>65.15.01</t>
  </si>
  <si>
    <t>65.15.02</t>
  </si>
  <si>
    <t>65.15.03</t>
  </si>
  <si>
    <t>65.15.04</t>
  </si>
  <si>
    <t>65.15.05</t>
  </si>
  <si>
    <t>65.15.06</t>
  </si>
  <si>
    <t>65.15.07</t>
  </si>
  <si>
    <t>65.15.09</t>
  </si>
  <si>
    <t>65.15.10</t>
  </si>
  <si>
    <t>65.15.11</t>
  </si>
  <si>
    <t>65.15.22</t>
  </si>
  <si>
    <t>65.15.76</t>
  </si>
  <si>
    <t>65.15.99</t>
  </si>
  <si>
    <t>70.00.00</t>
  </si>
  <si>
    <t>Anexo São Vicente (UF: Pediatria)</t>
  </si>
  <si>
    <t>72.00.00</t>
  </si>
  <si>
    <t xml:space="preserve">TOTAL GERAL </t>
  </si>
  <si>
    <t>JANEIRO</t>
  </si>
  <si>
    <t>FEVEREIRO</t>
  </si>
  <si>
    <t>MARÇO</t>
  </si>
  <si>
    <t>ABRIL</t>
  </si>
  <si>
    <t>MAIO</t>
  </si>
  <si>
    <t>JUNHO</t>
  </si>
  <si>
    <t>JULHO</t>
  </si>
  <si>
    <t>AGOSTO</t>
  </si>
  <si>
    <t>OUTUBRO</t>
  </si>
  <si>
    <t>NOVEMBRO</t>
  </si>
  <si>
    <t>DEZEMBRO</t>
  </si>
  <si>
    <t>TOTAL ANUAL</t>
  </si>
  <si>
    <t xml:space="preserve">SAME - ARQUIVO  </t>
  </si>
  <si>
    <t>MOVIMENTAÇÃO DE PRONTUÁRIOS</t>
  </si>
  <si>
    <t>TOTAL CONSULTAS  ATENDIDAS</t>
  </si>
  <si>
    <t>AGENDADO SECRETARIA</t>
  </si>
  <si>
    <t>ENVIADOS ARQUIVO</t>
  </si>
  <si>
    <t>SOLICIT. RECEPÇÃO DO ARQUIVO</t>
  </si>
  <si>
    <t>PRONTUÁRIOS DEVOLVIDOS PARA O ARQUIVO</t>
  </si>
  <si>
    <t>Pronto Atendimento</t>
  </si>
  <si>
    <t>SAME - MEMOVIP - Óbito</t>
  </si>
  <si>
    <t>Unid. Internações do HC</t>
  </si>
  <si>
    <t>Ambulatório Bias Fortes</t>
  </si>
  <si>
    <t>Ambulat. Borges da Costa</t>
  </si>
  <si>
    <t>Registro Hosp.Cancer 8o.N</t>
  </si>
  <si>
    <t>Inst.Jenny Andrade Faria</t>
  </si>
  <si>
    <t>Ambulatório Dermatologia</t>
  </si>
  <si>
    <t>Hospital São Geraldo</t>
  </si>
  <si>
    <t>Ambulatório São Vicente</t>
  </si>
  <si>
    <t>Amb. Orestes Diniz - DIP</t>
  </si>
  <si>
    <t>Outros Setores/Serv. HC</t>
  </si>
  <si>
    <t>TOTAL GERAL</t>
  </si>
  <si>
    <t>TOTAL ATENDIMENTO SERVIÇO</t>
  </si>
  <si>
    <t>UNIDADE DE GASTROENTEROLOGIA E CIRURGIA DO APARELHO DIGESTIVO</t>
  </si>
  <si>
    <t>UNIDADE DE CIRURGIA ESPECIALIZADA</t>
  </si>
  <si>
    <t>UNIDADE MULTIPROFISSIONAL E REABILITAÇÃO</t>
  </si>
  <si>
    <t>UNIDADE DE TELESSAÚDE</t>
  </si>
  <si>
    <t>UNIDADE DE GOVERNANÇA E HIGIENIZAÇÃO</t>
  </si>
  <si>
    <t>UNIDADE DE NUTRIÇÃO CLÍNICA</t>
  </si>
  <si>
    <t>Setor de Internação HC Térreo</t>
  </si>
  <si>
    <t>01.28.02</t>
  </si>
  <si>
    <t>Raio X</t>
  </si>
  <si>
    <t>01.28.03</t>
  </si>
  <si>
    <t>Ultrassonografia</t>
  </si>
  <si>
    <t>Hemodinâmica</t>
  </si>
  <si>
    <t>01.28.05</t>
  </si>
  <si>
    <t>Tomografia Computadorizada</t>
  </si>
  <si>
    <t>01.28.06</t>
  </si>
  <si>
    <t>Litotripsia</t>
  </si>
  <si>
    <t>01.28.07</t>
  </si>
  <si>
    <t>Ressonância Magnética</t>
  </si>
  <si>
    <t>01.24.01</t>
  </si>
  <si>
    <t>Medicina Nuclear</t>
  </si>
  <si>
    <t xml:space="preserve">Local </t>
  </si>
  <si>
    <t>LABORATÓRIO DE FUNÇÃO PULMONAR</t>
  </si>
  <si>
    <t>CÓDIGO SUS/FORMA DE ORGANIZAÇÃO</t>
  </si>
  <si>
    <t>02.11.08</t>
  </si>
  <si>
    <t>Prova Função Pulmonar Simples 021108006-3</t>
  </si>
  <si>
    <t>Prova Farmacodinâmica 0211080071</t>
  </si>
  <si>
    <t>Ano</t>
  </si>
  <si>
    <t>Pacientes que não compareceram</t>
  </si>
  <si>
    <t>SETEMBRO</t>
  </si>
  <si>
    <t>01.12.02</t>
  </si>
  <si>
    <t>Eletroencefalografias</t>
  </si>
  <si>
    <t>01.11.00</t>
  </si>
  <si>
    <t>Cardiologia 5º oeste</t>
  </si>
  <si>
    <t>01.19.03</t>
  </si>
  <si>
    <t>Sub-serviço Lab Rerodução . Humana</t>
  </si>
  <si>
    <t>01.26.01</t>
  </si>
  <si>
    <t>27.53.99</t>
  </si>
  <si>
    <t>Administração Neurocirurgia</t>
  </si>
  <si>
    <t>Eletrocardiograma</t>
  </si>
  <si>
    <r>
      <t xml:space="preserve">Serviço Pneumologia HC - 3o.Oeste </t>
    </r>
    <r>
      <rPr>
        <b/>
        <sz val="12"/>
        <color rgb="FFFF0000"/>
        <rFont val="Times New Roman"/>
        <family val="1"/>
      </rPr>
      <t xml:space="preserve"> </t>
    </r>
  </si>
  <si>
    <r>
      <t xml:space="preserve">Adm.Serv.Cardiol/CCV - 5o. Andar HC (Eletrocard.) </t>
    </r>
    <r>
      <rPr>
        <b/>
        <sz val="12"/>
        <color rgb="FFFF0000"/>
        <rFont val="Times New Roman"/>
        <family val="1"/>
      </rPr>
      <t xml:space="preserve"> </t>
    </r>
  </si>
  <si>
    <t xml:space="preserve">Psicologia - 4o.ABF </t>
  </si>
  <si>
    <t xml:space="preserve">Psicologia - 5o.ABF  </t>
  </si>
  <si>
    <t xml:space="preserve">Psicologia - 6o.ABF  </t>
  </si>
  <si>
    <t xml:space="preserve">TO - 2º e 3º.ABF   </t>
  </si>
  <si>
    <t xml:space="preserve">TO - 4º e 5º.ABF </t>
  </si>
  <si>
    <r>
      <t xml:space="preserve">TO - 6o.ABF   </t>
    </r>
    <r>
      <rPr>
        <sz val="12"/>
        <color rgb="FFFF0000"/>
        <rFont val="Times New Roman"/>
        <family val="1"/>
      </rPr>
      <t xml:space="preserve"> </t>
    </r>
  </si>
  <si>
    <t xml:space="preserve">6o.ABF  </t>
  </si>
  <si>
    <r>
      <t xml:space="preserve">SUB-SERVIÇO DE HEMODIÁLISE </t>
    </r>
    <r>
      <rPr>
        <b/>
        <sz val="12"/>
        <color rgb="FFFF0000"/>
        <rFont val="Times New Roman"/>
        <family val="1"/>
      </rPr>
      <t/>
    </r>
  </si>
  <si>
    <t>SUB-SERVIÇO DE HEMODINÂMICA</t>
  </si>
  <si>
    <t xml:space="preserve">ADM. IMAGINOLOGIA  </t>
  </si>
  <si>
    <t xml:space="preserve">NEPI   (NUVE - Adm.Central)  </t>
  </si>
  <si>
    <r>
      <t xml:space="preserve">CCIH (Adm. Central) </t>
    </r>
    <r>
      <rPr>
        <b/>
        <sz val="12"/>
        <color rgb="FFFF0000"/>
        <rFont val="Times New Roman"/>
        <family val="1"/>
      </rPr>
      <t xml:space="preserve"> </t>
    </r>
  </si>
  <si>
    <t xml:space="preserve">Serviço Social - (ABF) </t>
  </si>
  <si>
    <t xml:space="preserve">RHC - Registro Hosp. Cancer </t>
  </si>
  <si>
    <t xml:space="preserve">Faturamento - SUS  </t>
  </si>
  <si>
    <r>
      <t>Faturamento - Elaboração de Contas</t>
    </r>
    <r>
      <rPr>
        <sz val="12"/>
        <color rgb="FFFF0000"/>
        <rFont val="Times New Roman"/>
        <family val="1"/>
      </rPr>
      <t xml:space="preserve"> </t>
    </r>
  </si>
  <si>
    <t xml:space="preserve">Centro de Pesquisa Clínicas </t>
  </si>
  <si>
    <r>
      <t xml:space="preserve">2o. Andar/ Sul </t>
    </r>
    <r>
      <rPr>
        <b/>
        <sz val="12"/>
        <color rgb="FFFF0000"/>
        <rFont val="Times New Roman"/>
        <family val="1"/>
      </rPr>
      <t xml:space="preserve"> </t>
    </r>
    <r>
      <rPr>
        <b/>
        <sz val="12"/>
        <rFont val="Times New Roman"/>
        <family val="1"/>
      </rPr>
      <t xml:space="preserve">                                       </t>
    </r>
  </si>
  <si>
    <t xml:space="preserve">2o. Andar/ Leste </t>
  </si>
  <si>
    <t xml:space="preserve">3o.Norte-Unid.Cardiol. Intensiva- CTI   </t>
  </si>
  <si>
    <r>
      <t xml:space="preserve">3o. Andar/ Sul </t>
    </r>
    <r>
      <rPr>
        <b/>
        <sz val="12"/>
        <color rgb="FFFF0000"/>
        <rFont val="Times New Roman"/>
        <family val="1"/>
      </rPr>
      <t xml:space="preserve"> </t>
    </r>
  </si>
  <si>
    <t xml:space="preserve">3o. Andar/ Leste - CTI Adulto  </t>
  </si>
  <si>
    <t xml:space="preserve">SUS   </t>
  </si>
  <si>
    <r>
      <t xml:space="preserve">Diretorias (Adm. Central) </t>
    </r>
    <r>
      <rPr>
        <b/>
        <sz val="12"/>
        <color rgb="FFFF0000"/>
        <rFont val="Times New Roman"/>
        <family val="1"/>
      </rPr>
      <t xml:space="preserve"> </t>
    </r>
  </si>
  <si>
    <r>
      <t xml:space="preserve">7º Andar/ Norte    </t>
    </r>
    <r>
      <rPr>
        <b/>
        <sz val="12"/>
        <color rgb="FFFF0000"/>
        <rFont val="Times New Roman"/>
        <family val="1"/>
      </rPr>
      <t xml:space="preserve"> </t>
    </r>
  </si>
  <si>
    <t xml:space="preserve">6o. Andar/ Norte - CTI Pediátrico    </t>
  </si>
  <si>
    <t xml:space="preserve">6o. Andar/ Leste   </t>
  </si>
  <si>
    <r>
      <t xml:space="preserve">7º Andar/ Leste  </t>
    </r>
    <r>
      <rPr>
        <b/>
        <sz val="12"/>
        <color rgb="FFFF0000"/>
        <rFont val="Times New Roman"/>
        <family val="1"/>
      </rPr>
      <t xml:space="preserve"> </t>
    </r>
  </si>
  <si>
    <t xml:space="preserve">8o. Andar/ Sul       </t>
  </si>
  <si>
    <t xml:space="preserve">8o. Andar/ Leste  </t>
  </si>
  <si>
    <r>
      <t xml:space="preserve">9o. Andar/ Leste </t>
    </r>
    <r>
      <rPr>
        <b/>
        <sz val="12"/>
        <color rgb="FFFF0000"/>
        <rFont val="Times New Roman"/>
        <family val="1"/>
      </rPr>
      <t xml:space="preserve">   </t>
    </r>
    <r>
      <rPr>
        <b/>
        <sz val="12"/>
        <rFont val="Times New Roman"/>
        <family val="1"/>
      </rPr>
      <t xml:space="preserve">                             </t>
    </r>
  </si>
  <si>
    <t xml:space="preserve">10o. Andar/ Norte  </t>
  </si>
  <si>
    <t>10o. Andar/ Sul</t>
  </si>
  <si>
    <r>
      <t xml:space="preserve">Serviço Psiquiatria/ ABC </t>
    </r>
    <r>
      <rPr>
        <b/>
        <sz val="12"/>
        <color rgb="FFFF0000"/>
        <rFont val="Times New Roman"/>
        <family val="1"/>
      </rPr>
      <t xml:space="preserve"> </t>
    </r>
  </si>
  <si>
    <r>
      <t xml:space="preserve">ADM. ORTOPEDIA    </t>
    </r>
    <r>
      <rPr>
        <b/>
        <sz val="12"/>
        <color rgb="FFFF0000"/>
        <rFont val="Times New Roman"/>
        <family val="1"/>
      </rPr>
      <t xml:space="preserve">  </t>
    </r>
    <r>
      <rPr>
        <b/>
        <sz val="12"/>
        <rFont val="Times New Roman"/>
        <family val="1"/>
      </rPr>
      <t xml:space="preserve">                  </t>
    </r>
  </si>
  <si>
    <t xml:space="preserve">3o. Oeste/ S. Neuro   </t>
  </si>
  <si>
    <t xml:space="preserve">Odontologia   </t>
  </si>
  <si>
    <t xml:space="preserve">Laboratório de Função Pulmonar - 5o.ABF    </t>
  </si>
  <si>
    <t xml:space="preserve">Cirurgia Ambulatorial - ABC (UF: Cl. Cir.)  </t>
  </si>
  <si>
    <t xml:space="preserve">Inst. Jenny Andrade Faria (antigo Amb.Carlos Chagas)  </t>
  </si>
  <si>
    <r>
      <t xml:space="preserve">Anexo Dermatologia (UF: Cl. Médica) </t>
    </r>
    <r>
      <rPr>
        <b/>
        <sz val="12"/>
        <color rgb="FFFF0000"/>
        <rFont val="Times New Roman"/>
        <family val="1"/>
      </rPr>
      <t xml:space="preserve"> </t>
    </r>
  </si>
  <si>
    <t xml:space="preserve">Otorrinolaringologia - 2o.ASG  </t>
  </si>
  <si>
    <r>
      <t xml:space="preserve">Audiologia - 1o.ASG  </t>
    </r>
    <r>
      <rPr>
        <b/>
        <sz val="12"/>
        <color rgb="FFFF0000"/>
        <rFont val="Times New Roman"/>
        <family val="1"/>
      </rPr>
      <t xml:space="preserve"> </t>
    </r>
  </si>
  <si>
    <r>
      <t xml:space="preserve">Enfermaria SUS/ Oftalmologia - ASG  </t>
    </r>
    <r>
      <rPr>
        <b/>
        <sz val="12"/>
        <color rgb="FFFF0000"/>
        <rFont val="Times New Roman"/>
        <family val="1"/>
      </rPr>
      <t xml:space="preserve"> </t>
    </r>
  </si>
  <si>
    <r>
      <t xml:space="preserve">Retina In Vítreo (UF: São Geraldo) </t>
    </r>
    <r>
      <rPr>
        <b/>
        <sz val="12"/>
        <color rgb="FFFF0000"/>
        <rFont val="Times New Roman"/>
        <family val="1"/>
      </rPr>
      <t xml:space="preserve"> </t>
    </r>
  </si>
  <si>
    <t xml:space="preserve">Estrabismo/ Ortóptica (UF: São Geraldo)  </t>
  </si>
  <si>
    <t xml:space="preserve">Uveíte (UF: São Geraldo)  </t>
  </si>
  <si>
    <t xml:space="preserve">Córnea (UF: São Geraldo)  </t>
  </si>
  <si>
    <r>
      <t xml:space="preserve">Lente de Contato (UF: São Geraldo)  </t>
    </r>
    <r>
      <rPr>
        <b/>
        <sz val="12"/>
        <color rgb="FFFF0000"/>
        <rFont val="Times New Roman"/>
        <family val="1"/>
      </rPr>
      <t xml:space="preserve"> </t>
    </r>
  </si>
  <si>
    <r>
      <t xml:space="preserve">Glaucoma/ Campimetria (UF: São Geraldo) </t>
    </r>
    <r>
      <rPr>
        <b/>
        <sz val="12"/>
        <color rgb="FFFF0000"/>
        <rFont val="Times New Roman"/>
        <family val="1"/>
      </rPr>
      <t xml:space="preserve"> </t>
    </r>
  </si>
  <si>
    <r>
      <t xml:space="preserve">Plástica Ocular (UF:São Geraldo) </t>
    </r>
    <r>
      <rPr>
        <b/>
        <sz val="12"/>
        <color rgb="FFFF0000"/>
        <rFont val="Times New Roman"/>
        <family val="1"/>
      </rPr>
      <t xml:space="preserve"> </t>
    </r>
  </si>
  <si>
    <r>
      <t xml:space="preserve">Centro Cirúrgico Oftalmo (UF:S.Geraldo) </t>
    </r>
    <r>
      <rPr>
        <b/>
        <sz val="12"/>
        <color rgb="FFFF0000"/>
        <rFont val="Times New Roman"/>
        <family val="1"/>
      </rPr>
      <t xml:space="preserve"> </t>
    </r>
  </si>
  <si>
    <t xml:space="preserve">Administração Oftalmologia (UF:S.Geraldo)  </t>
  </si>
  <si>
    <t>Un. Internação Prontuários</t>
  </si>
  <si>
    <r>
      <t xml:space="preserve">Anexo Orestes Diniz - DIP </t>
    </r>
    <r>
      <rPr>
        <b/>
        <sz val="12"/>
        <color rgb="FFFF0000"/>
        <rFont val="Times New Roman"/>
        <family val="1"/>
      </rPr>
      <t xml:space="preserve"> </t>
    </r>
  </si>
  <si>
    <t xml:space="preserve">4o. Andar -  Obstetrícia  / Maternidade                  </t>
  </si>
  <si>
    <t xml:space="preserve">PA/ HC - Terreo Norte/ Sul </t>
  </si>
  <si>
    <r>
      <t xml:space="preserve">PA COORD. ADM./ HC - Terreo Oeste </t>
    </r>
    <r>
      <rPr>
        <sz val="12"/>
        <color rgb="FFFF0000"/>
        <rFont val="Times New Roman"/>
        <family val="1"/>
      </rPr>
      <t xml:space="preserve"> </t>
    </r>
  </si>
  <si>
    <r>
      <t>7o. Oeste - Sala de Cirurgia Plástica + ABC 1º andar</t>
    </r>
    <r>
      <rPr>
        <b/>
        <sz val="12"/>
        <color rgb="FFFF0000"/>
        <rFont val="Times New Roman"/>
        <family val="1"/>
      </rPr>
      <t xml:space="preserve"> </t>
    </r>
    <r>
      <rPr>
        <b/>
        <sz val="12"/>
        <rFont val="Times New Roman"/>
        <family val="1"/>
      </rPr>
      <t>Cir. Plástica</t>
    </r>
  </si>
  <si>
    <t>44.00.00</t>
  </si>
  <si>
    <t xml:space="preserve">Endocrinologia 59.02.01 +  59.02.03 +  59.02.05  </t>
  </si>
  <si>
    <r>
      <t xml:space="preserve">Psicologia - 3o.ABF </t>
    </r>
    <r>
      <rPr>
        <sz val="12"/>
        <color rgb="FFFF0000"/>
        <rFont val="Times New Roman"/>
        <family val="1"/>
      </rPr>
      <t xml:space="preserve"> </t>
    </r>
  </si>
  <si>
    <r>
      <t xml:space="preserve">4º.ABF  </t>
    </r>
    <r>
      <rPr>
        <sz val="12"/>
        <color rgb="FFFF0000"/>
        <rFont val="Times New Roman"/>
        <family val="1"/>
      </rPr>
      <t xml:space="preserve"> </t>
    </r>
  </si>
  <si>
    <t>IJF 61.05.54.01</t>
  </si>
  <si>
    <t>IJF 61.01.54.01</t>
  </si>
  <si>
    <t>Fisioterapia - 2o.And./ABF   52.02.35.01</t>
  </si>
  <si>
    <t>Fisioterapia - 4o./ABF  52.04.35.01</t>
  </si>
  <si>
    <t>Fisioterapia -IJF 61.00.35.01</t>
  </si>
  <si>
    <t>Fisioterapia AMB.DERMATO/MULTIPROF. 63.17.35.01</t>
  </si>
  <si>
    <t>01.60.15</t>
  </si>
  <si>
    <t>Gesqualis 9º Norte</t>
  </si>
  <si>
    <t>61.11.11</t>
  </si>
  <si>
    <t>Reabilitação cardíaca IJF</t>
  </si>
  <si>
    <t>61.08.52</t>
  </si>
  <si>
    <t>IJF Idoso 6101  0809 + 0810 + 0835 + 0852 + 0858</t>
  </si>
  <si>
    <t>61.08.59</t>
  </si>
  <si>
    <t>IJF Geriatria projeto Mais Vida</t>
  </si>
  <si>
    <r>
      <t>Neuro-Oftalmologia(UF: São Geraldo)</t>
    </r>
    <r>
      <rPr>
        <b/>
        <sz val="12"/>
        <color rgb="FFFF0000"/>
        <rFont val="Times New Roman"/>
        <family val="1"/>
      </rPr>
      <t xml:space="preserve"> </t>
    </r>
  </si>
  <si>
    <r>
      <t xml:space="preserve">Visão Sub-Normal (UF: São Geraldo) 1509 + 1508 Esclerose multipla </t>
    </r>
    <r>
      <rPr>
        <b/>
        <sz val="12"/>
        <color rgb="FFFF0000"/>
        <rFont val="Times New Roman"/>
        <family val="1"/>
      </rPr>
      <t xml:space="preserve"> </t>
    </r>
  </si>
  <si>
    <t>Quimioterapia Anti-Neoplásica (UF: Hematologia) 590404+590402+590405+590451+592003+012501+016101</t>
  </si>
  <si>
    <t>01.60.99</t>
  </si>
  <si>
    <t>01.36.01</t>
  </si>
  <si>
    <t>59.80.01</t>
  </si>
  <si>
    <t>Radiologia</t>
  </si>
  <si>
    <t>***</t>
  </si>
  <si>
    <t>******</t>
  </si>
  <si>
    <r>
      <t>Ambulatório Geral/ Urgência  Sub serviço ambulatorial</t>
    </r>
    <r>
      <rPr>
        <b/>
        <sz val="12"/>
        <color rgb="FFFF0000"/>
        <rFont val="Times New Roman"/>
        <family val="1"/>
      </rPr>
      <t xml:space="preserve"> </t>
    </r>
  </si>
  <si>
    <t>% DE OCUPAÇÃO DAS AGENDAS</t>
  </si>
  <si>
    <t>Int</t>
  </si>
  <si>
    <t>%</t>
  </si>
  <si>
    <t>SETORES</t>
  </si>
  <si>
    <t>03.01.13.001-9</t>
  </si>
  <si>
    <t>Duodenoscopia</t>
  </si>
  <si>
    <t>MÉDIA DE OCUPAÇÃO</t>
  </si>
  <si>
    <t>Pacientes atendidos</t>
  </si>
  <si>
    <t>Ecocardiograma Transesofágico</t>
  </si>
  <si>
    <t>Ecocardiograna Tissular</t>
  </si>
  <si>
    <t>UNIDADE TRANSFUSIONAL</t>
  </si>
  <si>
    <t>PROCEDIMENTO</t>
  </si>
  <si>
    <t xml:space="preserve">Número de Transfusões </t>
  </si>
  <si>
    <t xml:space="preserve"> PACIENTES (FUNÇÃO PULMONAR)</t>
  </si>
  <si>
    <t>Tot</t>
  </si>
  <si>
    <t>Curetagem Pós-Abortamento/Puerpural</t>
  </si>
  <si>
    <t>Parto Cesariano</t>
  </si>
  <si>
    <t>Parto Cesariano C/ Laqueadura Tubária</t>
  </si>
  <si>
    <t>Parto Cesariano em Gestação de Alto Risco</t>
  </si>
  <si>
    <t xml:space="preserve">Parto Normal </t>
  </si>
  <si>
    <t>Parto Normal em Trânsito</t>
  </si>
  <si>
    <t>Bloqueio Combinado(Raqui+Peridural)</t>
  </si>
  <si>
    <t>Não Utilizada</t>
  </si>
  <si>
    <t>Raqui Anestesia</t>
  </si>
  <si>
    <t>andle</t>
  </si>
  <si>
    <t>Ortopedia</t>
  </si>
  <si>
    <t>Buco Maxilo</t>
  </si>
  <si>
    <t>INDICADORES PLANO REESTRUTURAÇÃO HC 2018</t>
  </si>
  <si>
    <t>INDICADOR</t>
  </si>
  <si>
    <t>CONCEITO/DESCRIÇÃO</t>
  </si>
  <si>
    <t>MÉTODO DE CÁLCULO</t>
  </si>
  <si>
    <t xml:space="preserve">Tempo médio de permanência por leito clínico (dias) </t>
  </si>
  <si>
    <t>Relação percentual entre o número de infecções corridas em pacientes submetidos a cirurgias limpas em determinado período e o número de altas (∑ curado, melhorado, transferência externa, óbito) no mesmo período.</t>
  </si>
  <si>
    <t>Nº de paciente-dia, em determinado período /Nº de pacientes saídos no mesmo período (leito clínico)</t>
  </si>
  <si>
    <t>Fonte *TabWin 05/05/18</t>
  </si>
  <si>
    <t>Tempo médio de permanência por leito cirúrgico (dias)</t>
  </si>
  <si>
    <t>Relação entre o total de pacientes-dia internados em leitos cirúrgicos e o total de pacientes que tiveram saída dos leitos cirúrgicos em determinado período, incluindo nestes os óbitos + altas + transferência externa.</t>
  </si>
  <si>
    <t>Nº de paciente-dia, em determinado período /Nº de pacientes saídos no mesmo período (leito cirúrgico)</t>
  </si>
  <si>
    <t>Taxa de Ocupação Hospitalar</t>
  </si>
  <si>
    <t xml:space="preserve">Relação percentual entre o número de pacientes-dia e o número de leitos-dia em determinado período. </t>
  </si>
  <si>
    <t>Nº de pacientes-dia / Nº de leitos-dia x 100</t>
  </si>
  <si>
    <t>Taxa de Suspensão de Cirurgia</t>
  </si>
  <si>
    <t>Relação percentual entre o total de cirurgias suspensa, em determinado período e o quantitativo de cirurgias agendadas no mesmo período.</t>
  </si>
  <si>
    <t>Nº de cirurgias suspensas / Nº de cirurgias agendadas X 100</t>
  </si>
  <si>
    <t>Taxa de parto cesáreo</t>
  </si>
  <si>
    <t>Relação percentual entre o total de partos cesáreos e o total de partos realizados na instituição.</t>
  </si>
  <si>
    <t>Nº de partos cesáreos/ Nº partos X 100</t>
  </si>
  <si>
    <t>Taxa de Mortalidade Hospitalar</t>
  </si>
  <si>
    <t>Relação percentual entre o número de óbitos ocorridos em pacientes internados e o número de pacientes que tiveram alta do hospital (∑ curado, melhorado, transferência externa e óbito), em determinado período. Mede a proporção dos pacientes que morreram durante a internação hospitalar.</t>
  </si>
  <si>
    <t>Nº de óbitos de pacientes internados em determinado período / Nº de altas no mesmo período X 100</t>
  </si>
  <si>
    <t>Percentual de 1ª Consulta</t>
  </si>
  <si>
    <t>Relação percentual de primeiras consultas no universo de consultas realizadas na instituição.</t>
  </si>
  <si>
    <t>Nº de primeiras consultas / Nº de consultas X 100</t>
  </si>
  <si>
    <t>Fonte *Relatório de Antendimentos Ambulatoriais</t>
  </si>
  <si>
    <t>Taxa de Infecção em cirurgia limpa</t>
  </si>
  <si>
    <t>Nº de infecções em cirurgia limpa no período / Nº de cirurgias limpas X 100</t>
  </si>
  <si>
    <t>Fonte *Relatório CCIH 15/05/18</t>
  </si>
  <si>
    <t>Sessões de Hemodiálise em pacientes adultos cadastrados</t>
  </si>
  <si>
    <t>Sessões de Hemodiálise em pacientes pediatricos cadastrados</t>
  </si>
  <si>
    <t>Pacientes em DPA - CAPD</t>
  </si>
  <si>
    <t>Treinamento de pacientes para CAPD- DPA</t>
  </si>
  <si>
    <t>Sessões de Hemodiálise em pacientes cadastrados com sorologia positiva</t>
  </si>
  <si>
    <t>n</t>
  </si>
  <si>
    <t>ETO</t>
  </si>
  <si>
    <t>Roupa</t>
  </si>
  <si>
    <t>Material</t>
  </si>
  <si>
    <t>STERRAD</t>
  </si>
  <si>
    <t>Caixas</t>
  </si>
  <si>
    <t>Curativo</t>
  </si>
  <si>
    <t>Procedimentos</t>
  </si>
  <si>
    <t>Pacientes</t>
  </si>
  <si>
    <t>Exames</t>
  </si>
  <si>
    <t>Citologia especial</t>
  </si>
  <si>
    <t>Citologia vaginal</t>
  </si>
  <si>
    <t>Citologia mama</t>
  </si>
  <si>
    <t>Parto Normal em Gestação de Alto Risco</t>
  </si>
  <si>
    <t>Ultra-Sonografia Obst. C/Doppler Colorido e Pulsado</t>
  </si>
  <si>
    <t>Esvaziamento de Útero Pós-Aborto por Aspiração Manual</t>
  </si>
  <si>
    <t>Ecocardiograma Bidimensional com ou sem Doppler (Adulto)</t>
  </si>
  <si>
    <t>Ecocardiograma Bidimensional com ou sem Doppler (Pediatria)</t>
  </si>
  <si>
    <t>Ecocardiograma de Estresse</t>
  </si>
  <si>
    <t>Ultra-Sonografia Doppler Colorido de 3 vasos ou mais (Mav)</t>
  </si>
  <si>
    <t>Ultra-Sonografia Doppler Colorido de 3 vasos ou mais</t>
  </si>
  <si>
    <t>Teste de Esforço ou Teste Ergométrico</t>
  </si>
  <si>
    <t>Sistema Holter 24 H- 3 canais</t>
  </si>
  <si>
    <t>Avaliação Clinica e Eletrônica de Dispositivo Elétrico Cardíaco Implantável</t>
  </si>
  <si>
    <t>Espirografia c/ determinação do volume residual 021108001-2</t>
  </si>
  <si>
    <t>Prova de Função Pulmonar completa com Broncodilatador  021108005-5</t>
  </si>
  <si>
    <t>Teste da Caminhada 6 Minutos 021108008-0</t>
  </si>
  <si>
    <t>Cir. Buco-Maxilo Facial</t>
  </si>
  <si>
    <t>CIRURGIAS (%)</t>
  </si>
  <si>
    <t>Cirurgias com Hospitalização</t>
  </si>
  <si>
    <t>Cirurgias sem Hospitalização</t>
  </si>
  <si>
    <t>Cirurgias Suspensas</t>
  </si>
  <si>
    <t>TOTAL MÊS</t>
  </si>
  <si>
    <t>Subtotal - Parto Cesariano</t>
  </si>
  <si>
    <t>Subtotal - Parto Normal</t>
  </si>
  <si>
    <t>Endoscopia Urológica   Senur 9º andar</t>
  </si>
  <si>
    <t>CIRURGIAS COM HOSPITALIZAÇÃO</t>
  </si>
  <si>
    <t>CIRURGIAS COM HOSPITALIZAÇÃO + SEM HOSPITALIZAÇÃO</t>
  </si>
  <si>
    <t>15.01</t>
  </si>
  <si>
    <t>Eletroneuromiografia ENMG</t>
  </si>
  <si>
    <t>Teste de Hidrogênio expirado</t>
  </si>
  <si>
    <t>Tratanento cirúrgico de gravidez ectópica</t>
  </si>
  <si>
    <t>Cerclagem de colo uterino</t>
  </si>
  <si>
    <t>Parto Cesariano no CCI</t>
  </si>
  <si>
    <t>PRODUÇÃO ASSISTENCIAL</t>
  </si>
  <si>
    <t>Exames Laboratoriais</t>
  </si>
  <si>
    <t>Endoscopia Digestiva</t>
  </si>
  <si>
    <t>Broncoscopia</t>
  </si>
  <si>
    <t>Tomografia computadorizada</t>
  </si>
  <si>
    <t>Terapia renal substitutiva (Hemodiálise)</t>
  </si>
  <si>
    <t>Quimioterapia</t>
  </si>
  <si>
    <t xml:space="preserve">Medicina nuclear </t>
  </si>
  <si>
    <t xml:space="preserve">Subtotal Propedêuticas </t>
  </si>
  <si>
    <t>Medula óssea (TMO)</t>
  </si>
  <si>
    <t>Cardíaco</t>
  </si>
  <si>
    <t>Renal</t>
  </si>
  <si>
    <t>Córnea</t>
  </si>
  <si>
    <t>Subtotal Transplantes</t>
  </si>
  <si>
    <t>Baixo risco (Cesária)</t>
  </si>
  <si>
    <t>Baixo risco (Normal)</t>
  </si>
  <si>
    <t>Alto risco (Cesária)</t>
  </si>
  <si>
    <t>Alto risco (Normal)</t>
  </si>
  <si>
    <t>Subtotal Partos</t>
  </si>
  <si>
    <t>Óbitos</t>
  </si>
  <si>
    <t>Hepático (Fígado)</t>
  </si>
  <si>
    <t>Internação</t>
  </si>
  <si>
    <t>Ambulatório</t>
  </si>
  <si>
    <t xml:space="preserve">Procedimentos Diagnósticos </t>
  </si>
  <si>
    <t>Subtotal Cirurgias Suspensas</t>
  </si>
  <si>
    <t>Tx Cesária</t>
  </si>
  <si>
    <t>Espermograma c/swin up</t>
  </si>
  <si>
    <t>Espermograma</t>
  </si>
  <si>
    <t>Histerocopia c/Biopsia</t>
  </si>
  <si>
    <t>Histeroscopia Diagn.</t>
  </si>
  <si>
    <t>Plástica</t>
  </si>
  <si>
    <t>SAME - REGISTRO</t>
  </si>
  <si>
    <t>DERMATOLOGIA</t>
  </si>
  <si>
    <t>Transplantes de córnea</t>
  </si>
  <si>
    <t>TOTAL PROCEDIMENTOS BO</t>
  </si>
  <si>
    <t>CIRURGIAS</t>
  </si>
  <si>
    <t>CIRURGIAS MATERNIDADE</t>
  </si>
  <si>
    <t>Geral venosa + peridural</t>
  </si>
  <si>
    <t>Parto Normal domiciliar</t>
  </si>
  <si>
    <t>Drenagem De Abcesso De Mama</t>
  </si>
  <si>
    <t>Salpingectomia Uni/Bilateral</t>
  </si>
  <si>
    <t>Tópica</t>
  </si>
  <si>
    <t>Média Anual</t>
  </si>
  <si>
    <t>65.63.08</t>
  </si>
  <si>
    <t>*Processo de retirada de prontuários inativos</t>
  </si>
  <si>
    <t>Produção Belo Horizonte</t>
  </si>
  <si>
    <t>Produção outros Municipios MG</t>
  </si>
  <si>
    <t>Municípios atendidos MG</t>
  </si>
  <si>
    <t>Produção outros estados</t>
  </si>
  <si>
    <t>Municípios atendidos outros estados</t>
  </si>
  <si>
    <t>Laudos de outros exames</t>
  </si>
  <si>
    <t>Laudos de HOLTER</t>
  </si>
  <si>
    <t>Laudos de RETINOGRAFIA</t>
  </si>
  <si>
    <t>Laudos de Eletrocardiograma</t>
  </si>
  <si>
    <t>Atividades (Webaulas/Fóruns)</t>
  </si>
  <si>
    <t>Participações nas Atividades</t>
  </si>
  <si>
    <t>Cursos externos</t>
  </si>
  <si>
    <t>Participações nos Cursos externos</t>
  </si>
  <si>
    <t>Cursos COREME - COREMULT</t>
  </si>
  <si>
    <t>Participações nos cursos COREME - COREMULT</t>
  </si>
  <si>
    <t>Objetos de aprendizagem (Infográficos, livros digitais, folders, videoaulas)</t>
  </si>
  <si>
    <t>Visualizações dos Canais Virtuais (Site, YouTube)</t>
  </si>
  <si>
    <t xml:space="preserve">Inscritos nas Redes Sociais (Instagram, Facebook, YouTube) </t>
  </si>
  <si>
    <t>Submissões ARES UNA-SUS</t>
  </si>
  <si>
    <t>TELE-EDUCAÇÃO</t>
  </si>
  <si>
    <t>TELEDIAGNÓSTICOS</t>
  </si>
  <si>
    <t>Fonte: Relatórios Mensais do Centro de Telessaúde - HC</t>
  </si>
  <si>
    <t>Same 016304 + 016305 + 019129 + 019130 + 019131 + 163605</t>
  </si>
  <si>
    <t>CONSULTA DE PROFISSIONAIS DE NÍVEL SUPERIOR</t>
  </si>
  <si>
    <t>OXIGENOTERAPIA</t>
  </si>
  <si>
    <t>417010052</t>
  </si>
  <si>
    <t>403050081</t>
  </si>
  <si>
    <t>0201010640</t>
  </si>
  <si>
    <t>0211020036</t>
  </si>
  <si>
    <t>Tempo médio de permanência por leito de UTI</t>
  </si>
  <si>
    <t>MAPA</t>
  </si>
  <si>
    <t>Tempo médio de permanência Geral</t>
  </si>
  <si>
    <t>Ecocardiograma Fetal</t>
  </si>
  <si>
    <t>SERVIÇO DE SAÚDE DO TRABALHADOR</t>
  </si>
  <si>
    <t>ATENDIMENTOS</t>
  </si>
  <si>
    <t>Total Atendimento</t>
  </si>
  <si>
    <t>ABSENTEÍSMO</t>
  </si>
  <si>
    <t>Total Absenteísmo</t>
  </si>
  <si>
    <t>Total Retorno</t>
  </si>
  <si>
    <t>PNEUMOLOGIA</t>
  </si>
  <si>
    <t>PSICOLOGIA</t>
  </si>
  <si>
    <t>TERAPIA OCUPACIONAL</t>
  </si>
  <si>
    <t>AMBULATÓRIO GERAL</t>
  </si>
  <si>
    <t>AMBULATÓRIO DO SONO</t>
  </si>
  <si>
    <t>AUDIOMETRIA</t>
  </si>
  <si>
    <t>TRABALHADOR RURAL/MÚSICOS</t>
  </si>
  <si>
    <t>AMBULATÓRIO DE SAÚDE MENTAL E DO TRABALHO</t>
  </si>
  <si>
    <t>1ª Consulta</t>
  </si>
  <si>
    <t xml:space="preserve">Total Cirurgias  </t>
  </si>
  <si>
    <t>Total de Cirurgias</t>
  </si>
  <si>
    <t>Total de Cirurgias (com hospitalização + sem hospitalização)</t>
  </si>
  <si>
    <t>Transplante renal</t>
  </si>
  <si>
    <t>Média Ano</t>
  </si>
  <si>
    <t>Média do Ano</t>
  </si>
  <si>
    <t>MÉDIA ANO</t>
  </si>
  <si>
    <t>MÉDIA DO ANO</t>
  </si>
  <si>
    <t>020101054-2</t>
  </si>
  <si>
    <t>Biópsia Percutânea orientada por TC/US ou RM</t>
  </si>
  <si>
    <t>MÉDIA ANUAL</t>
  </si>
  <si>
    <t>ged</t>
  </si>
  <si>
    <t>Total - SÃO VICENTE</t>
  </si>
  <si>
    <t>Total - BIAS FORTES</t>
  </si>
  <si>
    <t>Total - BORGES DA COSTA</t>
  </si>
  <si>
    <t>Total - DERMATOLOGIA</t>
  </si>
  <si>
    <t>Total - JENNY FARIA</t>
  </si>
  <si>
    <t>Total - ORESTES DINIZ</t>
  </si>
  <si>
    <t>Taxa de Ocupação:</t>
  </si>
  <si>
    <t>Média de Permanência:</t>
  </si>
  <si>
    <t>Taxa de Óbito:</t>
  </si>
  <si>
    <t>INDICADORES - 2º SUL</t>
  </si>
  <si>
    <t>INDICADORES - 2º LESTE</t>
  </si>
  <si>
    <t>INDICADORES - PEDIATRIA (6º LESTE)</t>
  </si>
  <si>
    <t>INDICADORES - CTI (3º LESTE)</t>
  </si>
  <si>
    <t>INDICADORES - UCO (3º NORTE)</t>
  </si>
  <si>
    <t>Paciente-dia</t>
  </si>
  <si>
    <t>INDICADORES - CIRURGIA ESPECIALIZADA GERAL</t>
  </si>
  <si>
    <t>INDICADORES - PEDIATRIA (6º NORTE)</t>
  </si>
  <si>
    <t>INDICADORES - PEDIATRIA (10º NORTE)</t>
  </si>
  <si>
    <t>INDICADORES - PEDIATRIA (GERAL)</t>
  </si>
  <si>
    <t>Histerectomia total ampliada</t>
  </si>
  <si>
    <t>Total - HEMATOLOGIA/ ONCOLOGIA</t>
  </si>
  <si>
    <t>INDICADORES - UCIA</t>
  </si>
  <si>
    <t>PARTO (*TabWin)</t>
  </si>
  <si>
    <t>Parto Cesário (Gestação alto risoc, Cesário, Cesário c/ Laqueadura tubaria)</t>
  </si>
  <si>
    <t>Parto Cesário + Parto Normal (Normal+ Normal alto risco)</t>
  </si>
  <si>
    <t>Taxa Cesária</t>
  </si>
  <si>
    <r>
      <t>** Ajuste da taxa de ocupação excluindo do calculo os leitos bloqueados referentes a</t>
    </r>
    <r>
      <rPr>
        <b/>
        <i/>
        <sz val="11"/>
        <color theme="1"/>
        <rFont val="Calibri"/>
        <family val="2"/>
        <scheme val="minor"/>
      </rPr>
      <t xml:space="preserve"> falta de Recursos Humanos</t>
    </r>
  </si>
  <si>
    <r>
      <rPr>
        <b/>
        <sz val="11"/>
        <rFont val="Calibri"/>
        <family val="2"/>
        <scheme val="minor"/>
      </rPr>
      <t xml:space="preserve">Taxa de Ocupação:
</t>
    </r>
    <r>
      <rPr>
        <sz val="11"/>
        <color theme="1"/>
        <rFont val="Calibri"/>
        <family val="2"/>
        <scheme val="minor"/>
      </rPr>
      <t>Excluindo Leitos Bloqueados**</t>
    </r>
  </si>
  <si>
    <t>Taxa de Cesário - Painel EBSERH</t>
  </si>
  <si>
    <t>INDICADORES - IAG</t>
  </si>
  <si>
    <t xml:space="preserve"> NOVOS PACIENTES</t>
  </si>
  <si>
    <t>Total Atend. Mês</t>
  </si>
  <si>
    <t>SUMÁRIO</t>
  </si>
  <si>
    <t>Unidade de Ginecologia, Obstetrícia e Neonatologia</t>
  </si>
  <si>
    <t>Unidade de Cirurgia Especializada</t>
  </si>
  <si>
    <t>Unidade de Clínica Médica Hospitalar</t>
  </si>
  <si>
    <t>Unidade de Gestão do Atendimento Ambulatorial</t>
  </si>
  <si>
    <t>Unidade de Hematologia e Oncologia</t>
  </si>
  <si>
    <t>Unidade de Atenção à Urgência e Emergência</t>
  </si>
  <si>
    <t xml:space="preserve">            SETOR DE CUIDADOS</t>
  </si>
  <si>
    <t xml:space="preserve">            SETOR DE APOIO DIAGNÓSTICO E TERAPÊUTICO</t>
  </si>
  <si>
    <t xml:space="preserve">            OUTROS</t>
  </si>
  <si>
    <t>Unidade Laboratório de Patologia Clínica</t>
  </si>
  <si>
    <t>Unidade de Diagnóstico por Imagem</t>
  </si>
  <si>
    <t>Unidade de Hemodiálise</t>
  </si>
  <si>
    <t>Unidade de Cirurgia e Anestesia</t>
  </si>
  <si>
    <t>Unidade Transfusional</t>
  </si>
  <si>
    <t>Unidade de Cuidado Intensivo e Semi-intensivo Adulto</t>
  </si>
  <si>
    <t>Unidade de Processamento de Material Esterelizado</t>
  </si>
  <si>
    <t>Unidade de Nutrição Clínica</t>
  </si>
  <si>
    <t>Unidade Multiprofissional e Reabilitação</t>
  </si>
  <si>
    <t>Unidade de Cardiologia, Cirurgia Cardiovascular e Cirurgia Torácica</t>
  </si>
  <si>
    <t xml:space="preserve">Unidade Centro de Telessaúde
</t>
  </si>
  <si>
    <t xml:space="preserve">            SETOR DE HOTELARIA HOSPITALAR</t>
  </si>
  <si>
    <t xml:space="preserve">Unidade de Governança e Higienização
</t>
  </si>
  <si>
    <t>SAME</t>
  </si>
  <si>
    <t>Unidade de Pediatria, Cirurgia e Terapia Intensiva Pediátrica</t>
  </si>
  <si>
    <t>Unidade Laboratório de Anatomia Patológica e Necropsia</t>
  </si>
  <si>
    <t xml:space="preserve">           SETOR DE GESTÃO DA PESQUISA E INOVAÇÃO TECNOLÓGICA</t>
  </si>
  <si>
    <t>UNIDADE DE CARDIOLOGIA, CIRURGIA VASCULAR E CIRURGIA TORÁCICA</t>
  </si>
  <si>
    <t>UNIDADE DE PEDIATRIA, CIRURGIA E TERAPIA INTENSIVA PEDIÁTRICA</t>
  </si>
  <si>
    <t>UNIDADE DE GESTÃO DO ATENDIMENTO AMBULATORIAL</t>
  </si>
  <si>
    <t>UNIDADE DE HEMATOLOGIA E ONCOLOGIA</t>
  </si>
  <si>
    <t>UNIDADE LABORATÓRIO DE PATOLOGIA CLÍNICA</t>
  </si>
  <si>
    <t>UNIDADE LABORATÓRIO DE ANATOMIA PATOLÓGICA E NECROPSIA</t>
  </si>
  <si>
    <t>UNIDADE DE DIAGNÓSTICO POR IMAGEM</t>
  </si>
  <si>
    <t>UNIDADE DE CUIDADO INTENSIVO E SEMI-INTENSIVO ADULTO</t>
  </si>
  <si>
    <t>UNIDADE DE PROCESSAMENTO DE MATERIAL ESTERELIZADO</t>
  </si>
  <si>
    <t>*Um único paciente pode demandar mais de um atendimento (apenas pacientes internados)</t>
  </si>
  <si>
    <t>INDICADORES - GONEO GERAL</t>
  </si>
  <si>
    <t>Setor de Regulação e Avaliação em Saúde - Unidade de Monitoramento e Avaliação</t>
  </si>
  <si>
    <t>SETOR DE REGULAÇÃO E AVALIAÇÃO EM SAÚDE
UNIDADE DE MONITORAMENTO E AVALIAÇÃO</t>
  </si>
  <si>
    <t>SETOR DE REGULAÇÃO E AVALIAÇÃO EM SAÚDE - UNIDADE DE MONITORAMENTO E AVALIAÇÃO</t>
  </si>
  <si>
    <t xml:space="preserve">             HC_GERAL - COMPILADO PRODUÇÃO ASSISTENCIAL</t>
  </si>
  <si>
    <t>Número de novos pacientes registrados</t>
  </si>
  <si>
    <t>Pronto Socorro</t>
  </si>
  <si>
    <t xml:space="preserve">Total Pronto Socorro  </t>
  </si>
  <si>
    <t>Atendimentos Adulto e Pediatria</t>
  </si>
  <si>
    <t>Atendimentos Maternidade</t>
  </si>
  <si>
    <t>INDICADORES PLANO REESTRUTURAÇÃO HC-EBSERH</t>
  </si>
  <si>
    <t>Sem hospitalização</t>
  </si>
  <si>
    <t xml:space="preserve">Com hospitalização </t>
  </si>
  <si>
    <t xml:space="preserve">Número de cirurgias </t>
  </si>
  <si>
    <t xml:space="preserve">Número de partos </t>
  </si>
  <si>
    <t xml:space="preserve">Número de transplantes </t>
  </si>
  <si>
    <t>INDICADORES - HOSPITAL SÃO GERALDO</t>
  </si>
  <si>
    <t>INDICADORES - CLÍNICA MÉDICA (GERAL)</t>
  </si>
  <si>
    <t>INDICADORES - CLÍNICA MÉDICA (7º LESTE)</t>
  </si>
  <si>
    <t>INDICADORES - CLÍNICA MÉDICA (7º NORTE)</t>
  </si>
  <si>
    <t>Procedimentos Cirúrgicos</t>
  </si>
  <si>
    <t xml:space="preserve">CIRURGIAS </t>
  </si>
  <si>
    <t>INDICADORES - Hematologia e Oncologia (9º leste)</t>
  </si>
  <si>
    <r>
      <t xml:space="preserve">Taxa de Ocupação:
</t>
    </r>
    <r>
      <rPr>
        <sz val="12"/>
        <color theme="1"/>
        <rFont val="Times New Roman"/>
        <family val="1"/>
      </rPr>
      <t>Excluindo Leitos Bloqueados**</t>
    </r>
  </si>
  <si>
    <t>CÓDIGO SUS (grupo, subgrupo e forma de organização)</t>
  </si>
  <si>
    <t>TOTAL DE ATENDIMENTOS</t>
  </si>
  <si>
    <t>Internações Hospitalares</t>
  </si>
  <si>
    <t>Internações por transferência</t>
  </si>
  <si>
    <t>Número de Procedimentos:
Aférese Terapêutica - Plasmaférese</t>
  </si>
  <si>
    <t>Número de Procedimentos:
Plasmaférese - Coleta de TMO</t>
  </si>
  <si>
    <t>Posto de Coleta de Leite Humano</t>
  </si>
  <si>
    <t>Cirurgia Vascular</t>
  </si>
  <si>
    <t>IAG - PAREDE ABDOMINAL</t>
  </si>
  <si>
    <t>IAG - FVB</t>
  </si>
  <si>
    <t>IAG - EED</t>
  </si>
  <si>
    <t>IAG - Cirurgia Aparelho Digestivo</t>
  </si>
  <si>
    <t>18.01</t>
  </si>
  <si>
    <t>Nefrologia</t>
  </si>
  <si>
    <t>Óbitos na UCA</t>
  </si>
  <si>
    <t xml:space="preserve">ÓBITOS  </t>
  </si>
  <si>
    <t>Coleta de medula óssea</t>
  </si>
  <si>
    <t>Atenção Básica</t>
  </si>
  <si>
    <t>Média Complexidade</t>
  </si>
  <si>
    <t>Alta Complexidade</t>
  </si>
  <si>
    <t>Taxa de Ocupação da UCA</t>
  </si>
  <si>
    <t>Consultas Pré-Anestésicas</t>
  </si>
  <si>
    <t>Realizadas</t>
  </si>
  <si>
    <t>Canceladas</t>
  </si>
  <si>
    <t>% Consultas Realizadas</t>
  </si>
  <si>
    <t>TOTAL AGENDADAS</t>
  </si>
  <si>
    <t xml:space="preserve">18.01 </t>
  </si>
  <si>
    <t xml:space="preserve">19.01 </t>
  </si>
  <si>
    <t xml:space="preserve">22.00 </t>
  </si>
  <si>
    <t xml:space="preserve">29.00 </t>
  </si>
  <si>
    <t xml:space="preserve">53.00 </t>
  </si>
  <si>
    <t>Cirurgia Bucomaxilofacial</t>
  </si>
  <si>
    <t>% Consultas Canceladas</t>
  </si>
  <si>
    <t xml:space="preserve">ABF - Bias Fortes </t>
  </si>
  <si>
    <t>Jenny Faria</t>
  </si>
  <si>
    <t xml:space="preserve">Ambulatório São Vicente </t>
  </si>
  <si>
    <t xml:space="preserve">Hospital São Geraldo - Visão Subnormal </t>
  </si>
  <si>
    <t>CTI</t>
  </si>
  <si>
    <t>Internação Adulto</t>
  </si>
  <si>
    <t xml:space="preserve">Neonatologia </t>
  </si>
  <si>
    <t xml:space="preserve">Pediatria </t>
  </si>
  <si>
    <t>UCO</t>
  </si>
  <si>
    <t xml:space="preserve">Ambulatório </t>
  </si>
  <si>
    <t>Audiologia</t>
  </si>
  <si>
    <t xml:space="preserve">Hospital São Geraldo </t>
  </si>
  <si>
    <t>Jenny Faria / ABF Bias Fortes</t>
  </si>
  <si>
    <t xml:space="preserve">CTI / UCO </t>
  </si>
  <si>
    <t xml:space="preserve">Neonatologia / Maternidade </t>
  </si>
  <si>
    <t xml:space="preserve">Pronto Atendimento </t>
  </si>
  <si>
    <t>Transplante</t>
  </si>
  <si>
    <t>Borges da Costa</t>
  </si>
  <si>
    <t>Tranplante</t>
  </si>
  <si>
    <t xml:space="preserve">Dermatologia </t>
  </si>
  <si>
    <t xml:space="preserve">Internação Adulto / Transplante </t>
  </si>
  <si>
    <t>AMBULATÓRIOS</t>
  </si>
  <si>
    <t>PROCEDIMENTOS</t>
  </si>
  <si>
    <t>UNIDADE</t>
  </si>
  <si>
    <t>ESPECIALIDADE</t>
  </si>
  <si>
    <t>BIAS FORTES</t>
  </si>
  <si>
    <t>2º ANDAR</t>
  </si>
  <si>
    <t>CIRURGIA ESPECIALIZADA</t>
  </si>
  <si>
    <t>ORTOPEDIA</t>
  </si>
  <si>
    <t>PUNÇAO DIAGNOSTICA OU ESVAZIAMENTO</t>
  </si>
  <si>
    <t>0303090030</t>
  </si>
  <si>
    <t xml:space="preserve">INFILTRAÇAO DE SUBSTANCIA EM CAVIDADE SINOVIAL(ARTICULAÇAO, BAINHA TENDINOSA) </t>
  </si>
  <si>
    <t>0303090073</t>
  </si>
  <si>
    <t>REVISAO COM TROCA DE APARELHO GESSADO MEMBRO INFERIOR</t>
  </si>
  <si>
    <t>0303090090</t>
  </si>
  <si>
    <t>REVISAO COM TROCA DE APARELHO GESSADO MEMBRO SUPERIOR</t>
  </si>
  <si>
    <t>0401010015</t>
  </si>
  <si>
    <t>CURATIVO DE GRAU II COM OU SEM DEBRIDAMENTO</t>
  </si>
  <si>
    <t>0401010104</t>
  </si>
  <si>
    <t>INCISAO E DRENAGEM DE ABSECESSO</t>
  </si>
  <si>
    <t>0408060352</t>
  </si>
  <si>
    <t>RETIRADA DE FIO OU PINO OSSEO</t>
  </si>
  <si>
    <t>0201010267</t>
  </si>
  <si>
    <t>BIOPSIA DE LESAO DE PARTES MOLES(POR AGULHA/CEU ABERTO)</t>
  </si>
  <si>
    <t>0309050022</t>
  </si>
  <si>
    <t>ACUPUNTURA</t>
  </si>
  <si>
    <t>CLINICA MEDICA</t>
  </si>
  <si>
    <t>REUMATOLOGIA</t>
  </si>
  <si>
    <t>0201010232</t>
  </si>
  <si>
    <t>BIOPSIA DE GLANDULAS SALIVARES</t>
  </si>
  <si>
    <t>3º ANDAR</t>
  </si>
  <si>
    <t>CARDIOLOGIA</t>
  </si>
  <si>
    <t>CIRURGIA VASCULAR</t>
  </si>
  <si>
    <t>0301100152</t>
  </si>
  <si>
    <t>RETIRADA DE PONTO DE CIRURGIA</t>
  </si>
  <si>
    <t>0205010040</t>
  </si>
  <si>
    <t>ULTRASSONOGRAFIA DOPLLER COLORIDO DE VASOS</t>
  </si>
  <si>
    <t>5º ANDAR</t>
  </si>
  <si>
    <t>ELETROCARDIOGRAMA</t>
  </si>
  <si>
    <t>6º ANDAR</t>
  </si>
  <si>
    <t>PUNÇAO</t>
  </si>
  <si>
    <t>0201010631</t>
  </si>
  <si>
    <t>PUNCAO LOMBAR</t>
  </si>
  <si>
    <t>CIRURGIA E ANESTESIA</t>
  </si>
  <si>
    <t>CLINICA DE DOR</t>
  </si>
  <si>
    <t>0309050049</t>
  </si>
  <si>
    <t>AURICOLOTERAPIA</t>
  </si>
  <si>
    <t>0417010052</t>
  </si>
  <si>
    <t>ANESTESIA REGIONAL</t>
  </si>
  <si>
    <t>0303090014</t>
  </si>
  <si>
    <t>ARTROCENTESE DE GRANDES ARTICULAÇOES</t>
  </si>
  <si>
    <t>0303090022</t>
  </si>
  <si>
    <t>ARTROCENTESE DE PEQUENAS ARTICULAÇOES</t>
  </si>
  <si>
    <t>0403050081</t>
  </si>
  <si>
    <t>NEUROTOMIA PERCUTANEA DE NERVOS PERIFERICOS POR QUIMICOS (BLOQUEIO)</t>
  </si>
  <si>
    <t>NEUROCIRURGIA</t>
  </si>
  <si>
    <t xml:space="preserve">ODONTOLOGIA </t>
  </si>
  <si>
    <t xml:space="preserve">BIOPSIA DOS TECIDOS MOLES DA BOCA </t>
  </si>
  <si>
    <t>DRENAGEM DE ABSCESSO</t>
  </si>
  <si>
    <t>FRENECTOMIA</t>
  </si>
  <si>
    <t xml:space="preserve">DRENAGEM DE ABSCESSO DA BOCA E ANEXOS </t>
  </si>
  <si>
    <t>EXCISAO EM CUNHA DO LABIO</t>
  </si>
  <si>
    <t>GENGIVECTOMIA (POR SEXTANTE)</t>
  </si>
  <si>
    <t xml:space="preserve">TRATAMENTO DE ALVEOLITE </t>
  </si>
  <si>
    <t>Subtotal Odontologia</t>
  </si>
  <si>
    <t>CIRURGIA BUCOMAXILO</t>
  </si>
  <si>
    <t>Subtotal Cirurgia bucomaxilo</t>
  </si>
  <si>
    <t>AMBULATORIO</t>
  </si>
  <si>
    <t>CIRURGIA AMBULATORIAL</t>
  </si>
  <si>
    <t>0201010569</t>
  </si>
  <si>
    <t xml:space="preserve">BIOPSIA /EXERESE DE NODULO DE MAMA </t>
  </si>
  <si>
    <t>0201010020</t>
  </si>
  <si>
    <t xml:space="preserve">BIOPSIA DE TUMOR SUPERFICIAL DA PELE </t>
  </si>
  <si>
    <t>0201010283</t>
  </si>
  <si>
    <t>BIOPSIA DE MUSCULO A CEU ABERTO</t>
  </si>
  <si>
    <t>0201010372</t>
  </si>
  <si>
    <t xml:space="preserve">BIOPSIA DE PELE E PARTES MOLES </t>
  </si>
  <si>
    <t>0201010399</t>
  </si>
  <si>
    <t xml:space="preserve">BIOPSIA DE PIRAMIDE NASAL </t>
  </si>
  <si>
    <t>0201010500</t>
  </si>
  <si>
    <t xml:space="preserve">BIOPSIA DE VAGINA </t>
  </si>
  <si>
    <t>0201010518</t>
  </si>
  <si>
    <t xml:space="preserve">BIOPSIA DE VULVA </t>
  </si>
  <si>
    <t>0201010526</t>
  </si>
  <si>
    <t xml:space="preserve">PUNCAO DIAGNOSTICA OU ESVAZIAMENTO </t>
  </si>
  <si>
    <t>0401010031</t>
  </si>
  <si>
    <t>DRENAGEM DE ABCESSO</t>
  </si>
  <si>
    <t>0401010040</t>
  </si>
  <si>
    <t xml:space="preserve">ELETROCOAGULACAO DE LESSAO CUTANEA </t>
  </si>
  <si>
    <t>0401010058</t>
  </si>
  <si>
    <t xml:space="preserve">EXCISAO DE LESAO/ E OU SUT DE FERIMENTO DA PELE /ANEXOS E MUCOSAS/ UNHA ENCRAVADA/RESSUTURA </t>
  </si>
  <si>
    <t>0401010074</t>
  </si>
  <si>
    <t xml:space="preserve">EXERESE DE TUMOR DE PELE E ANEXOS/CISTO SEBACEO/LIPOMA </t>
  </si>
  <si>
    <t>0401010082</t>
  </si>
  <si>
    <t xml:space="preserve">FRENECTOMIA </t>
  </si>
  <si>
    <t>0401010112</t>
  </si>
  <si>
    <t xml:space="preserve">RETIRADA DE CORPO ESTRANHO SUBCUTANEO </t>
  </si>
  <si>
    <t>0401010120</t>
  </si>
  <si>
    <t>RETIRADA DE LESAO POR SHAVING</t>
  </si>
  <si>
    <t>0404020054</t>
  </si>
  <si>
    <t>0404020097</t>
  </si>
  <si>
    <t xml:space="preserve">EXCISAO E SUTURA DE LESAO DA BOCA </t>
  </si>
  <si>
    <t>040402100</t>
  </si>
  <si>
    <t>0406020132</t>
  </si>
  <si>
    <t xml:space="preserve">EXCISAO E SUTURA EM HEMANGIOMA </t>
  </si>
  <si>
    <t>0406020140</t>
  </si>
  <si>
    <t xml:space="preserve">EXCISAO E SUTURA DE LINFAGIOMA /NEVUS </t>
  </si>
  <si>
    <t>0406020299</t>
  </si>
  <si>
    <t xml:space="preserve">LINFADENECTOMIA SUPERFICIAL </t>
  </si>
  <si>
    <t>0407020136</t>
  </si>
  <si>
    <t xml:space="preserve">DRENAGEM DE ABSCESSO ANU-RETAL </t>
  </si>
  <si>
    <t>0407030144</t>
  </si>
  <si>
    <t xml:space="preserve">DRENAGEM DE ABSCESSO ISQUIORETAL </t>
  </si>
  <si>
    <t>0407020160</t>
  </si>
  <si>
    <t xml:space="preserve">ELETROCAUTERZAÇAO DE LESAO TRANSPARIETAL DE ANUS </t>
  </si>
  <si>
    <t>0408060212</t>
  </si>
  <si>
    <t xml:space="preserve">RESSECCAO DECISTO SINOVIAL </t>
  </si>
  <si>
    <t>0409050059</t>
  </si>
  <si>
    <t xml:space="preserve">LIBERAÇAO PLASTICA DE PREPUCIO </t>
  </si>
  <si>
    <t>0409050067</t>
  </si>
  <si>
    <t xml:space="preserve">PLATICA DE FREIO BALANO PREPUCIAL </t>
  </si>
  <si>
    <t>0409060089</t>
  </si>
  <si>
    <t xml:space="preserve">EXERESE DE ZONA DE TRANSFORMAÇAO DO COLO UTERINO </t>
  </si>
  <si>
    <t>0409050083</t>
  </si>
  <si>
    <t xml:space="preserve">POSTECTOMIA </t>
  </si>
  <si>
    <t>CURATIVO DE GRAU II C/ OU S/ DEBRIDAMENTO ( POR PACIENTE )</t>
  </si>
  <si>
    <t xml:space="preserve">RETIRADA DE PONTOS DE CIRURGIAS BASICAS ( POR PACIENTE ) </t>
  </si>
  <si>
    <t>0405010141</t>
  </si>
  <si>
    <t xml:space="preserve">SIMBLEFAROPLASTIA </t>
  </si>
  <si>
    <t>0413040011</t>
  </si>
  <si>
    <t xml:space="preserve">AUTONOMIZAÇAO DE RETALHO </t>
  </si>
  <si>
    <t>0415040043</t>
  </si>
  <si>
    <t xml:space="preserve">DEBRIDAMENTO DE ULCERA/NECROSE </t>
  </si>
  <si>
    <t>Subtotal Cirurgia Ambulatorial</t>
  </si>
  <si>
    <t xml:space="preserve">CIRURGIA PLASTICA </t>
  </si>
  <si>
    <t>EXERESE DE TUMOR DE PELE E ANEXOS</t>
  </si>
  <si>
    <t>0410010030</t>
  </si>
  <si>
    <t>EXERESEDE DE MAMA SUPRANUMERARIA</t>
  </si>
  <si>
    <t>0410010049</t>
  </si>
  <si>
    <t>EXERESE DE MAMILO</t>
  </si>
  <si>
    <t>0405010184</t>
  </si>
  <si>
    <t>TRATAMENTO CIRURGICO DE BLEFAROCALASE</t>
  </si>
  <si>
    <t>0410010103</t>
  </si>
  <si>
    <t>REVERSAO DE MAMILO INVERTIDO</t>
  </si>
  <si>
    <t>BIOPSIA / PUNCAO DE TUMOR SUPERFICIAL DA PELE</t>
  </si>
  <si>
    <t>0404020100</t>
  </si>
  <si>
    <t>EXCISÃO EM CUNHA DE LÁBIO</t>
  </si>
  <si>
    <t>EXCISAO E SUTURA DE HEMANGIOMA</t>
  </si>
  <si>
    <t>EXCISAO E SUTURA DE LINFANGIOMA / NEVUS</t>
  </si>
  <si>
    <t>AUTONOMIZACAO DE RETALHO</t>
  </si>
  <si>
    <t>0413040151</t>
  </si>
  <si>
    <t>TRANSFERENCIA INTERMEDIARIA DE RETALHO</t>
  </si>
  <si>
    <t>DEBRIDAMENTO DE ULCERA / NECROSE</t>
  </si>
  <si>
    <t>0413040097</t>
  </si>
  <si>
    <t>PREPARO DE RETALHO</t>
  </si>
  <si>
    <t>0401020010</t>
  </si>
  <si>
    <t>ENXERTO COMPOSTO</t>
  </si>
  <si>
    <t>0401020029</t>
  </si>
  <si>
    <t>ENXERTO DERMO-EPIDERMICO</t>
  </si>
  <si>
    <t>0401020037</t>
  </si>
  <si>
    <t>ENXERTO LIVRE DE PELE TOTAL</t>
  </si>
  <si>
    <t>0401020045</t>
  </si>
  <si>
    <t>EXCISAO E ENXERTO DE PELE (HEMANGIOMA, NEVUS OU TUMOR )</t>
  </si>
  <si>
    <t>0401020053</t>
  </si>
  <si>
    <t>EXCISAO E SUTURA DE LESAO NA PELE C/ PLASTICA EM Z OU ROTACAO DE RETALHO</t>
  </si>
  <si>
    <t>0401040139</t>
  </si>
  <si>
    <t>TRATAMENTO CIRÚRGICO DE FÍSTULA DO 
PESCOÇO (POR APROXIMAÇÃO)</t>
  </si>
  <si>
    <t>0404020119</t>
  </si>
  <si>
    <t>EXCISÃO PARCIAL DE LÁBIO COM ENXERTO LIVRE / ROTAÇÃO DE RETALHO</t>
  </si>
  <si>
    <t>0404020771</t>
  </si>
  <si>
    <t>RESSECÇÃO DE LESÃO DA BOCA</t>
  </si>
  <si>
    <t>Subtotal Cirurgia Plástica</t>
  </si>
  <si>
    <t>CLÍNICA MÉDICA</t>
  </si>
  <si>
    <t>0401010090</t>
  </si>
  <si>
    <t>GONEO</t>
  </si>
  <si>
    <t>MASTOLOGIA</t>
  </si>
  <si>
    <t>BIÓPSIA/EXERESE DE NÓDULO DE MAMA</t>
  </si>
  <si>
    <t>0201010224</t>
  </si>
  <si>
    <t xml:space="preserve">BIÓPSIA DE GANGLIO LINFÁTICO </t>
  </si>
  <si>
    <t>0201010585</t>
  </si>
  <si>
    <t>PUNÇÃO ASPIRATIVA POR AGULHA FINA</t>
  </si>
  <si>
    <t>0201010607</t>
  </si>
  <si>
    <t>PUNÇÃO ASPIRATIVA POR AGULHA GROSSA (CORE BIOPSY)</t>
  </si>
  <si>
    <t>0410010014</t>
  </si>
  <si>
    <t>DRENAGEM DE ABSCESSO DE MAMA</t>
  </si>
  <si>
    <t>0410010022</t>
  </si>
  <si>
    <t>ESVAZIAMENTO PERCUTANEO DE CISTO MAMARIO</t>
  </si>
  <si>
    <t>EXERESE DE MAMA SUPRANUMERARIA</t>
  </si>
  <si>
    <t>Subtotal Mastologia</t>
  </si>
  <si>
    <t xml:space="preserve">CLINICA DA DOR </t>
  </si>
  <si>
    <t xml:space="preserve">ACUPUNTURA </t>
  </si>
  <si>
    <t xml:space="preserve">AURICULOTERAPIA </t>
  </si>
  <si>
    <t xml:space="preserve">ARTROCENTESE DE GRANDES ARTICULACOES </t>
  </si>
  <si>
    <t xml:space="preserve">ARTROCENTESE DE PEQUENAS  ARTICULACOES </t>
  </si>
  <si>
    <t>NEUROTOMIA PERCUTANEA DE NERVOS PERIFERICOS POR QUIMICOS(BLOQUEIO)</t>
  </si>
  <si>
    <t>Subtotal Clínica da Dor</t>
  </si>
  <si>
    <t>1º ANDAR</t>
  </si>
  <si>
    <t>CURATIVO GRAU II C/S DEBRIDAMENTO</t>
  </si>
  <si>
    <t>020101037-2</t>
  </si>
  <si>
    <t>BIOPSIA DE PELE E PARTES MOLES</t>
  </si>
  <si>
    <t>DRENAGEM ABSCESSO</t>
  </si>
  <si>
    <t xml:space="preserve">ELETROCOAGULAÇÃO LESÃO CUTÂNEA </t>
  </si>
  <si>
    <t xml:space="preserve">EXCISÃO LESÃO E/OU SUTURA FERIM.PELE ANEXOS/MUCOSA </t>
  </si>
  <si>
    <t xml:space="preserve">EXERESE TUMOR PELE E ANEXOS/CISTO SEBÁCEO/LIPOMA </t>
  </si>
  <si>
    <t>INCISÃO E DRENAGEM DE ABSCESSO</t>
  </si>
  <si>
    <t>FULGURAÇÃO/CAUTERIZAÇÃO QUÍMICA DE LESÕES CUTÂNEAS</t>
  </si>
  <si>
    <t>DRENAGEM DE ABCESSO DA BOCA E ANEXOS</t>
  </si>
  <si>
    <t>RETIRADA DE LESÃO POR SHAVING</t>
  </si>
  <si>
    <t>041402010-3</t>
  </si>
  <si>
    <t>EXCISAO EM CUNHA DO LÁBIO</t>
  </si>
  <si>
    <t>EXERESE DE TUMOR DE VIAS AÉREAS SUPERIORES, FACE E PESCOÇO</t>
  </si>
  <si>
    <t>EXCISÃO/SUTURA LESÃO NA BOCA</t>
  </si>
  <si>
    <t>EXCISÃO E SUTURA DE HEMANGIOMA</t>
  </si>
  <si>
    <t>EXCISÃO E SUTURA DE LINFANGIOMA/ NEVUS</t>
  </si>
  <si>
    <t>TRANSFERENCIA INTERMED. RETALHO + AUTONOMIZAÇÃO DE RETALHO</t>
  </si>
  <si>
    <t>030308001-9</t>
  </si>
  <si>
    <t>CAUTERIZAÇÃO  QUIMICA DE PEQUENAS LESOES</t>
  </si>
  <si>
    <t>030308003-5</t>
  </si>
  <si>
    <t>ESFOLIAÇÃO QUIMICA</t>
  </si>
  <si>
    <t>020203114-4</t>
  </si>
  <si>
    <t>TESTES ALERGICOS DE CONTATO</t>
  </si>
  <si>
    <t>030308002-7</t>
  </si>
  <si>
    <t>DEBASTAMENTO DE CALOSIDADE</t>
  </si>
  <si>
    <t>020101052-6</t>
  </si>
  <si>
    <t>020101002-0</t>
  </si>
  <si>
    <t>BIOPSIA/PUNÇÃO DE TUMOR SUPERFICIAL</t>
  </si>
  <si>
    <t>020101036-4</t>
  </si>
  <si>
    <t>BIOPSIA DE PAVILHÃO AURICULAR</t>
  </si>
  <si>
    <t>020101023-2</t>
  </si>
  <si>
    <t>BIOPSIA DE GLANDULA SALIVAR</t>
  </si>
  <si>
    <t>020101035-6</t>
  </si>
  <si>
    <t>BIOPSIA DE PALPEBRA</t>
  </si>
  <si>
    <t>041304001-1</t>
  </si>
  <si>
    <t>AUTONOMIZAÇÃO DE RETALHO</t>
  </si>
  <si>
    <t>TESTES CUTÂNEOS P/LEITURA IMEDIATA</t>
  </si>
  <si>
    <t>EXCISÃO DE CALCULO DE GLANDULA SALIVAR</t>
  </si>
  <si>
    <t>DEBASTAMENTO E/ OU MAL PERFURANTE</t>
  </si>
  <si>
    <t>BIOPSIA DOS TECIDOS MOLES DA BOCA</t>
  </si>
  <si>
    <t>030308010-8</t>
  </si>
  <si>
    <t>FOTOTERAPIA (POR SESSÃO)</t>
  </si>
  <si>
    <t>030308011-6</t>
  </si>
  <si>
    <t>FOTOTERAPIACOM FOTOSSENSIBILIZAÇÃO</t>
  </si>
  <si>
    <t>030110001-2</t>
  </si>
  <si>
    <t>ADMINISTRAÇÃO DE MEDICAMENTOS NA ATENÇÃO BÁSICA</t>
  </si>
  <si>
    <t>030110003-9</t>
  </si>
  <si>
    <t>AFERIÇÃO DE PRESSÃO ARTERIAL</t>
  </si>
  <si>
    <t>010101002-8</t>
  </si>
  <si>
    <t>ATIVIDADE EDUCATIVA</t>
  </si>
  <si>
    <t>030110004-7</t>
  </si>
  <si>
    <t>CATETERISMO VESICAL DE ALÍVIO</t>
  </si>
  <si>
    <t>030110005-5</t>
  </si>
  <si>
    <t>CATETERISMO VESICAL DE DEMORA</t>
  </si>
  <si>
    <t>030101004-8</t>
  </si>
  <si>
    <t>030110006-3</t>
  </si>
  <si>
    <t>CUIDADOS COM ESTOMAS</t>
  </si>
  <si>
    <t>CURATIVO GRAU IIC/OU S/ DEBRIDAMENTO</t>
  </si>
  <si>
    <t>030110014-4</t>
  </si>
  <si>
    <t>030110015-2</t>
  </si>
  <si>
    <t>RETIRADA DE PONTOS</t>
  </si>
  <si>
    <t>JENNY FARIA</t>
  </si>
  <si>
    <t>CLINICA MÉDICA</t>
  </si>
  <si>
    <t>GERIATRIA</t>
  </si>
  <si>
    <t>309050022</t>
  </si>
  <si>
    <t>ACUPUNTURA / ACUP -ELETROESTIMULAÇAO GR</t>
  </si>
  <si>
    <t>309050014</t>
  </si>
  <si>
    <t>ACUPUNTURA -VENTOSA /MOCHA GR</t>
  </si>
  <si>
    <t>303090014</t>
  </si>
  <si>
    <t>ARTROCENTESE DE GRANDES ARTICULAÇOES GR</t>
  </si>
  <si>
    <t>303090022</t>
  </si>
  <si>
    <t xml:space="preserve">ARTROCENTESE DE PEQUENAS ARTICULACOES GR </t>
  </si>
  <si>
    <t>303090030</t>
  </si>
  <si>
    <t>INFILTRAÇAO GR</t>
  </si>
  <si>
    <t>ANESTESIA REGIONAL GR</t>
  </si>
  <si>
    <t>NERVOS PERIFERICOS ( BLOQUEIO) GR</t>
  </si>
  <si>
    <t>211020036</t>
  </si>
  <si>
    <t>ELETROCARDIOGRAMA MAIS VIDA</t>
  </si>
  <si>
    <t>204060028</t>
  </si>
  <si>
    <t>DENSITOMETRIA  MAIS VIDA</t>
  </si>
  <si>
    <r>
      <t>PUNÇAO ASPIRATIVA DE MAMA POR AGULHA FINA (</t>
    </r>
    <r>
      <rPr>
        <b/>
        <sz val="9"/>
        <rFont val="Times New Roman"/>
        <family val="1"/>
      </rPr>
      <t>PAAF</t>
    </r>
    <r>
      <rPr>
        <sz val="9"/>
        <rFont val="Times New Roman"/>
        <family val="1"/>
      </rPr>
      <t>)</t>
    </r>
  </si>
  <si>
    <t>0201010542</t>
  </si>
  <si>
    <t>BIOPSIA PERCUTANEA ORIENTADA POR ULTRASSONOGRAFIA</t>
  </si>
  <si>
    <t>CURATIVO GRAU II C/ OU S/ DEBRIDAMENTO</t>
  </si>
  <si>
    <r>
      <t>PUNÇAO DE MAMA POR AGULHA GROSSA (</t>
    </r>
    <r>
      <rPr>
        <b/>
        <sz val="9"/>
        <rFont val="Times New Roman"/>
        <family val="1"/>
      </rPr>
      <t>CORE BIOPSY</t>
    </r>
    <r>
      <rPr>
        <sz val="9"/>
        <rFont val="Times New Roman"/>
        <family val="1"/>
      </rPr>
      <t>)</t>
    </r>
  </si>
  <si>
    <t>0205020194</t>
  </si>
  <si>
    <t>MARCAÇAO DE LESAO PRE-CIRURGICA DE LESAO NÃO PALPAVEL DE MAMA ASSOCIADA A ULTRASONOGRAFIA</t>
  </si>
  <si>
    <t>RETIRADA DE PONTOS DE CIRURGIAS BASICAS(POR PACIENTE)</t>
  </si>
  <si>
    <t>0407040196</t>
  </si>
  <si>
    <t>PARACENTESE ABDOMINAL</t>
  </si>
  <si>
    <t>PRE NATAL</t>
  </si>
  <si>
    <t>0201010666</t>
  </si>
  <si>
    <t>BIOPSIA DO COLO UTERINO</t>
  </si>
  <si>
    <t>BIOPSIA/EXERESE DE NODULO DE MAM</t>
  </si>
  <si>
    <t>BIOPSIA/PUNÇAO DE VAGINA</t>
  </si>
  <si>
    <t>BIOPSIA/PUNÇAO DE VULVA</t>
  </si>
  <si>
    <t>0211040061</t>
  </si>
  <si>
    <t>TOCOCARDIOGRAFIA ANTE-PARTO</t>
  </si>
  <si>
    <t>ATIVIDADE EDUCATIVA / ORIENTAÇÃO EM GRUPO NA ATENÇÃO  ESPECIALIZADA</t>
  </si>
  <si>
    <t>FULGURACAO / CAUTERIZACAO QUIMICA DE LESOES CUTANEAS 
(aplicação de ATA)</t>
  </si>
  <si>
    <t>030101023-4</t>
  </si>
  <si>
    <t>CONSULTA PRÉ-NATAL DO PARCEIRO</t>
  </si>
  <si>
    <t>0205010059</t>
  </si>
  <si>
    <t>ULTRASSONOGRAFIA DOPLLER DE FLUXO OBSTETRICO</t>
  </si>
  <si>
    <t>0205020097</t>
  </si>
  <si>
    <t>ULTRASSONOGRAFIA MAMARIA BILATERAL</t>
  </si>
  <si>
    <t>0205020143</t>
  </si>
  <si>
    <t>ULTRASSONOGRAFIA OBSTETRICA</t>
  </si>
  <si>
    <t>0205020160</t>
  </si>
  <si>
    <t>ULTRASSONOGRAFIA PELVICA(GINECOLOGIA)</t>
  </si>
  <si>
    <t>0205020186</t>
  </si>
  <si>
    <t>ULTRASSONOGRAFIA TRANSVAGINAL</t>
  </si>
  <si>
    <t>4º ANDAR</t>
  </si>
  <si>
    <t>0301040052</t>
  </si>
  <si>
    <t>ATENDIMENTO MULTIPROFISSIONAL PARA ATENÇAO AS PESSOAS EM SITUAÇAO DE VIOLENCIA SEXUAL</t>
  </si>
  <si>
    <t>0201010151</t>
  </si>
  <si>
    <t>BIOPSIA DE ENDOMETRIO</t>
  </si>
  <si>
    <t>0201010160</t>
  </si>
  <si>
    <r>
      <t>BIOPSIA DE ENDOMETRIO POR ASPIRAÇAO MANUAL INTRA-UTERINA(</t>
    </r>
    <r>
      <rPr>
        <b/>
        <sz val="9"/>
        <rFont val="Times New Roman"/>
        <family val="1"/>
      </rPr>
      <t>AMIU</t>
    </r>
    <r>
      <rPr>
        <sz val="9"/>
        <rFont val="Times New Roman"/>
        <family val="1"/>
      </rPr>
      <t>)</t>
    </r>
  </si>
  <si>
    <t>0301040060</t>
  </si>
  <si>
    <t>COLETA DE VESTIGIOS DE VIOLENCIA SEXUAL</t>
  </si>
  <si>
    <t>SESSÃO DE ACUPUNTURA COM INSERÇÃO DE AGULHAS</t>
  </si>
  <si>
    <t>0409070149</t>
  </si>
  <si>
    <t>EXERESE DE CISTO VAGINAL</t>
  </si>
  <si>
    <t>0409060097</t>
  </si>
  <si>
    <t>EXERESE DE POLIPO DE UTERO</t>
  </si>
  <si>
    <t>EXCISAO TIPO I DO COLO UTERINO(EXERESE ZONA TRANSFORMAÇAO)</t>
  </si>
  <si>
    <t>0409070173</t>
  </si>
  <si>
    <t>EXTRAÇAO DE CORP ESTRANHO DA VAGINA</t>
  </si>
  <si>
    <r>
      <t xml:space="preserve">FULGURAÇAO / CAUTERIZAÇAO QUIMICA DE LESOES CUTANEAS (APLICAÇAO DE </t>
    </r>
    <r>
      <rPr>
        <b/>
        <sz val="9"/>
        <rFont val="Times New Roman"/>
        <family val="1"/>
      </rPr>
      <t>ATA</t>
    </r>
    <r>
      <rPr>
        <sz val="9"/>
        <rFont val="Times New Roman"/>
        <family val="1"/>
      </rPr>
      <t>)</t>
    </r>
  </si>
  <si>
    <t>0409010359</t>
  </si>
  <si>
    <t>PUNÇAO / ASPIRAÇAO</t>
  </si>
  <si>
    <t>0201010615</t>
  </si>
  <si>
    <t>PUNÇAO DE VAGINA</t>
  </si>
  <si>
    <t>PUNÇAO P/ ESVAZIAMENTO (BIOPSIAS E PUNÇOES NÃO DESCRITAS EM OUTROS PROCEDIMENTOS)</t>
  </si>
  <si>
    <t>RETIRADA DE PONTOS DE CIRURGIAS BASICAS (POR PACIENTE)</t>
  </si>
  <si>
    <t>0211090034</t>
  </si>
  <si>
    <t>URODINAMICA-CISTOMETRIA COM CISTOMETRO</t>
  </si>
  <si>
    <t>0211090050</t>
  </si>
  <si>
    <t>URODINAMICA-DETERMINAÇAO DE PRESSAO INTRA ABDOMINAL</t>
  </si>
  <si>
    <t>0211090077</t>
  </si>
  <si>
    <t>URODINAMICA- UROFLUXOMETRIA</t>
  </si>
  <si>
    <t>IAG</t>
  </si>
  <si>
    <t>PROCTOLOGIA</t>
  </si>
  <si>
    <t>0201010046</t>
  </si>
  <si>
    <t>BIOPSIA DE ANUS E CANAL ANAL</t>
  </si>
  <si>
    <t>CIRURGIA CABEÇA E PESCOÇO</t>
  </si>
  <si>
    <t>0201010194</t>
  </si>
  <si>
    <t>BIOPSIA DE FARINGE / LARINGE</t>
  </si>
  <si>
    <t>BIOPSIA DE GANGLIO LINFATICO</t>
  </si>
  <si>
    <t>BIOPSIA DE GANDULA SALIVAR</t>
  </si>
  <si>
    <t>0201010470</t>
  </si>
  <si>
    <t>BIOPSIA DE TIREOIDE OU PARATIREOIDE - PAAF</t>
  </si>
  <si>
    <t>E.E.D</t>
  </si>
  <si>
    <t>0209010037</t>
  </si>
  <si>
    <r>
      <t>ESOFAGOGASTRODUODENOSCOPIA (</t>
    </r>
    <r>
      <rPr>
        <b/>
        <sz val="9"/>
        <rFont val="Times New Roman"/>
        <family val="1"/>
      </rPr>
      <t>ENDOSCOPIA TRANSNASAL</t>
    </r>
    <r>
      <rPr>
        <sz val="9"/>
        <rFont val="Times New Roman"/>
        <family val="1"/>
      </rPr>
      <t>)</t>
    </r>
  </si>
  <si>
    <t>INCISAO E FRENAGEM DE ABSCESSO</t>
  </si>
  <si>
    <t>0209040025</t>
  </si>
  <si>
    <r>
      <t xml:space="preserve">LARINGOCOSPIA (ATRAVES DA BOCA - </t>
    </r>
    <r>
      <rPr>
        <b/>
        <sz val="9"/>
        <rFont val="Times New Roman"/>
        <family val="1"/>
      </rPr>
      <t>FIBRONASO</t>
    </r>
    <r>
      <rPr>
        <sz val="9"/>
        <rFont val="Times New Roman"/>
        <family val="1"/>
      </rPr>
      <t>)</t>
    </r>
  </si>
  <si>
    <t>0407020314</t>
  </si>
  <si>
    <t>LIGADURA ELASTICA DE HEMORROIDAS (SESSAO)</t>
  </si>
  <si>
    <t>0412010062</t>
  </si>
  <si>
    <t>PUNÇAO DE TRAQUEIA C/ ASPIRAÇAO</t>
  </si>
  <si>
    <r>
      <t>PUNÇAO P/ ESVAZIAMENTO (</t>
    </r>
    <r>
      <rPr>
        <b/>
        <sz val="9"/>
        <rFont val="Times New Roman"/>
        <family val="1"/>
      </rPr>
      <t>SEROMA)</t>
    </r>
  </si>
  <si>
    <t>0407020390</t>
  </si>
  <si>
    <t>RETIRADA DE CORPO ESTRANHO / POLIPO DO RETO / COLO SIGMOIDE</t>
  </si>
  <si>
    <t>0209010053</t>
  </si>
  <si>
    <t>RETOSSIGMOIDOSCOPIA</t>
  </si>
  <si>
    <t>0209040033</t>
  </si>
  <si>
    <t>TRAQUEOSCOPIA</t>
  </si>
  <si>
    <t>0209040041</t>
  </si>
  <si>
    <r>
      <t>VIDEOLARINGOSCOPIA (ATRAVES DO NARIZ - FIBRONASO</t>
    </r>
    <r>
      <rPr>
        <b/>
        <sz val="9"/>
        <rFont val="Times New Roman"/>
        <family val="1"/>
      </rPr>
      <t>)</t>
    </r>
  </si>
  <si>
    <t>BORGES                  DA                  COSTA</t>
  </si>
  <si>
    <t>Subtotal Cirurgias</t>
  </si>
  <si>
    <t>Sutura de Lacerações de Trajeto Pélvico</t>
  </si>
  <si>
    <t>Curetagem Uterina em Mola Hidatiforme</t>
  </si>
  <si>
    <t>IAG - Parede Abdominal</t>
  </si>
  <si>
    <t>IAG-Cir.Aparelho Digest.</t>
  </si>
  <si>
    <t>Taxa de Ocupação:
Excluindo Leitos Bloqueados**</t>
  </si>
  <si>
    <t>Relação entre o total de pacientes-dia internados em leitos de UTI e o total de pacientes que tiveram saída dos leitos de UTI em determinado período, incluindo nestes os óbitos + altas + transferência externa.</t>
  </si>
  <si>
    <t>Nº de paciente-dia, em determinado período /Nº de pacientes saídos no mesmo período (leito de UTI)</t>
  </si>
  <si>
    <t>Relação entre o total de pacientes-dia internados em todos os leitos e o total de pacientes que tiveram saída em determinado período, incluindo nestes os óbitos + altas + transferência externa.</t>
  </si>
  <si>
    <t>Nº de paciente-dia, em determinado período /Nº de pacientes saídos no mesmo período</t>
  </si>
  <si>
    <t>* Dados cuja fonte são as informações registradas no Datasus (TabWin) referente ao números de diárias processadas (ou faturadas) dentro do mês de referência. Por este motivo os dados disponíveis no sistema têm de 2 a 3 meses de atraso.
** Dados extraídos da planilha de acompanhamento do censo das Unidades, onde o cálculo de Paciente-dia segue o conceito preconizado pelo  Manual de Conceitos e Nomenclaturas de Leitos Hospitalares da EBSERH e do Ministério da Saúde: Paciente-dia: unidade de medida que representa a assistência prestada a um paciente internado durante um dia hospitalar. O número de pacientes-dia será a somatória de pacientes-dia de cada dia no período considerado.</t>
  </si>
  <si>
    <t>FONTE</t>
  </si>
  <si>
    <t xml:space="preserve"> CCI</t>
  </si>
  <si>
    <t xml:space="preserve"> Maternidade do HC</t>
  </si>
  <si>
    <t xml:space="preserve"> Relatório de Antendimentos Ambulatoriais</t>
  </si>
  <si>
    <t xml:space="preserve"> Relatório CCIH</t>
  </si>
  <si>
    <t>Óbito em 24 Horas</t>
  </si>
  <si>
    <t>Principais Propedêuticas</t>
  </si>
  <si>
    <t>Transplantes</t>
  </si>
  <si>
    <t>Média por dia</t>
  </si>
  <si>
    <t>Pediatria /Oncopediatria</t>
  </si>
  <si>
    <t>Clínica Médica</t>
  </si>
  <si>
    <t>Cirurgia</t>
  </si>
  <si>
    <t>Pediatria</t>
  </si>
  <si>
    <t>Atendimentos no PS</t>
  </si>
  <si>
    <t>Taxa Óbito em 24 Horas</t>
  </si>
  <si>
    <t>Geral endovenosa+inalatória</t>
  </si>
  <si>
    <t>Biopsia de Epididimo</t>
  </si>
  <si>
    <t>Unidade de Oftalmologia, Otorrinolaringologia e Cirurgia Buco-Maxilo-Facial - ASG</t>
  </si>
  <si>
    <t>Unidade de Gastroenterologia e Cirurgia do Aparelho Digestivo - IAG</t>
  </si>
  <si>
    <t>CTI/ UCO</t>
  </si>
  <si>
    <t>CONSULTAS AMBULATORIAIS 
(As consultas por especialidade estão descritas na Planilha de Consultas Ambulatoriais)</t>
  </si>
  <si>
    <r>
      <t xml:space="preserve">Taxa de Ocupação:
</t>
    </r>
    <r>
      <rPr>
        <sz val="11"/>
        <color theme="1"/>
        <rFont val="Calibri"/>
        <family val="2"/>
        <scheme val="minor"/>
      </rPr>
      <t>Excluindo Leitos Bloqueados**</t>
    </r>
  </si>
  <si>
    <t>Março*</t>
  </si>
  <si>
    <t>Índice de Intervalo de Substituição</t>
  </si>
  <si>
    <t>Índice de Renovação/ Giro de Leitos</t>
  </si>
  <si>
    <t>Abril*</t>
  </si>
  <si>
    <t>Leitos</t>
  </si>
  <si>
    <t>Capacidade instalada (leitos cadastrados no CNES)</t>
  </si>
  <si>
    <t>Capacidade Operacional (excluindo leitos bloqueados)</t>
  </si>
  <si>
    <t>03.03.07.010-2</t>
  </si>
  <si>
    <t>Ecoendoscopia Baixa</t>
  </si>
  <si>
    <t>Endoscopia Digestiva com Mucosectomia</t>
  </si>
  <si>
    <t>*TabWin</t>
  </si>
  <si>
    <t>**Planilha de Acompanhamento de Censo das Unidades</t>
  </si>
  <si>
    <t>**CNES</t>
  </si>
  <si>
    <t>Unidade de Cirurgia e Anestesia;
              Unidade de Cirurgia Especializada;
              Unidade de Gestão do Atendimento Ambulatorial;
              Unidade de Ginecologia, Obstetrícia e Neonatologia;
              Unidade de Oftalmologia, Otorrinolaringologia e Cirurgia Buco-Maxilo-Facial;</t>
  </si>
  <si>
    <t>INDICADORES PS (GERAL)</t>
  </si>
  <si>
    <t>Curetagem semiótica c/ ou s/ dilatação</t>
  </si>
  <si>
    <t>PUNÇÃO DIAGNÓSTICA OU ESVAZIAMENTO</t>
  </si>
  <si>
    <t>ELETROCOAGULAÇÃO DE LESÃO CUTÂNEA</t>
  </si>
  <si>
    <t>EXCISÃO DE LESÃO E/OU SUT. DE FERIMENTO DA PELE/ANEXOS E 
MUCOSAS/UNHA ENCRAVADA/RESSUTURA</t>
  </si>
  <si>
    <t>RESSECÇÃO DE CISTO SINOVIAL</t>
  </si>
  <si>
    <t>0201010453</t>
  </si>
  <si>
    <t>BIÓPSIA DE SINOVIA</t>
  </si>
  <si>
    <t>EXÉRESE DE TUMOR DE PELE E ANEXOS / CIDTO SEBÁCEO / LIPOMA</t>
  </si>
  <si>
    <t>0408020300</t>
  </si>
  <si>
    <t>TENOSINOVECTOMIA EM MEMBRO SUPERIOR</t>
  </si>
  <si>
    <t>BIOPSIA DE LESAO DE PARTES MOLES (POR AGULHA / CEU ABERTO)</t>
  </si>
  <si>
    <t>Subtotal Ortopedia</t>
  </si>
  <si>
    <t>04010101-2</t>
  </si>
  <si>
    <t>RETIRADA DE CORPO ESTRANHO SUBCUTÂNEO</t>
  </si>
  <si>
    <t>DESBASTAMENTO DE CALOSIDADE E/OU MAL PERFURANTE</t>
  </si>
  <si>
    <t>Anatomia Patológica</t>
  </si>
  <si>
    <t>Maio*</t>
  </si>
  <si>
    <t>Junho*</t>
  </si>
  <si>
    <t>Laparotomia Exploradora</t>
  </si>
  <si>
    <t>Total Transplante</t>
  </si>
  <si>
    <t>Autologo</t>
  </si>
  <si>
    <t>Alogênico aparentado</t>
  </si>
  <si>
    <t>Alogênico não aparentado</t>
  </si>
  <si>
    <t>N Quimioterapia</t>
  </si>
  <si>
    <t>Medicação injetável</t>
  </si>
  <si>
    <t>Retina in vítreo</t>
  </si>
  <si>
    <t>Estrabismo/Ortoptica</t>
  </si>
  <si>
    <t>Uveite</t>
  </si>
  <si>
    <t>Glaucoma/campimetria</t>
  </si>
  <si>
    <t>Ambulat. geral/urgência</t>
  </si>
  <si>
    <t>Plástica ocular</t>
  </si>
  <si>
    <t>Visão sub-normal</t>
  </si>
  <si>
    <t>Taxa de Ocupação do Bloco Cirúrgico do São Geraldo</t>
  </si>
  <si>
    <t xml:space="preserve">Taxa de Ocupação do Bloco Cirúrgico  </t>
  </si>
  <si>
    <t xml:space="preserve">ACOMPANHAMENTO E AVALIACAO DE GLAUCOMA POR FUNDOSCOPIA E TONOMETRIA	</t>
  </si>
  <si>
    <t>CONSULTA PARA DIAGNÓSTICO/REAVALIAÇÃO DE GLAUCOMA (TONOMETRIA, FUNDOSCOPIA E CAMPIMETRIA)</t>
  </si>
  <si>
    <t xml:space="preserve">EXERCICIOS ORTOPTICOS	</t>
  </si>
  <si>
    <t xml:space="preserve">GONIOSCOPIA	</t>
  </si>
  <si>
    <t xml:space="preserve">MAPEAMENTO DE RETINA	</t>
  </si>
  <si>
    <t xml:space="preserve">MEDIDA DE OFUSCAMENTO E CONTRASTE	</t>
  </si>
  <si>
    <t xml:space="preserve">MICROSCOPIA ESPECULAR DE CORNEA	</t>
  </si>
  <si>
    <t xml:space="preserve">POTENCIAL DE ACUIDADE VISUAL	</t>
  </si>
  <si>
    <t xml:space="preserve">POTENCIAL VISUAL EVOCADO	</t>
  </si>
  <si>
    <t xml:space="preserve">RETINOGRAFIA COLORIDA BINOCULAR	</t>
  </si>
  <si>
    <t xml:space="preserve">RETINOGRAFIA FLUORESCENTE BINOCULAR	</t>
  </si>
  <si>
    <t>TESTE DE PROVOCACAO DE GLAUCOMA</t>
  </si>
  <si>
    <t xml:space="preserve">TESTE ORTÓPTICO	</t>
  </si>
  <si>
    <t xml:space="preserve">TESTE P/ ADAPTACAO DE LENTE DE CONTATO	</t>
  </si>
  <si>
    <t>TOMOGRAFIA DE COERÊNCIA ÓPTICA</t>
  </si>
  <si>
    <t xml:space="preserve">TONOMETRIA	</t>
  </si>
  <si>
    <t xml:space="preserve">TOPOGRAFIA COMPUTADORIZADA DE CÓRNEA	</t>
  </si>
  <si>
    <t xml:space="preserve">TRATAMENTO CLÍNICO DE INTERCORRÊNCIAS OFTALMOLÓGICAS DE ORIGEM INFECCIOSA	</t>
  </si>
  <si>
    <t xml:space="preserve">TRATAMENTO CLÍNICO DE INTERCORRÊNCIAS OFTALMOLÓGICAS	</t>
  </si>
  <si>
    <t>TRATAMENTO MEDICAMENTOSO DA DOENÇA DA RETINA</t>
  </si>
  <si>
    <t xml:space="preserve">TRATAMENTO OFTALMOLÒGICO DE PACIENTE C/ GLAUCOMA BINOCULAR (1ª LINHA )	</t>
  </si>
  <si>
    <t xml:space="preserve">TRATAMENTO OFTALMOLÓGICO DE PACIENTE C/ GLAUCOMA BINOCULAR (2ª LINHA)	</t>
  </si>
  <si>
    <t xml:space="preserve">TRATAMENTO OFTALMOLÓGICO DE PACIENTE C/ GLAUCOMA BINOCULAR (3 ª LINHA)	</t>
  </si>
  <si>
    <t xml:space="preserve">TRATAMENTO OFTALMOLÓGICO DE PACIENTE C/ GLAUCOMA MONOCULAR (1ª LINHA )	</t>
  </si>
  <si>
    <t xml:space="preserve">TRATAMENTO OFTALMOLÓGICO DE PACIENTE COM GLAUCOMA - 1ª LINHA ASSOCIADA A 2ª LINHA - BINOCULAR	</t>
  </si>
  <si>
    <t xml:space="preserve">TRATAMENTO OFTALMOLÓGICO DE PACIENTE COM GLAUCOMA - 1ª LINHA ASSOCIADA A 2ª LINHA - MONOCULAR	</t>
  </si>
  <si>
    <t xml:space="preserve">TRATAMENTO OFTALMOLÓGICO DE PACIENTE COM GLAUCOMA - 1ª LINHA ASSOCIADA A 3ª LINHA - BINOCULAR	</t>
  </si>
  <si>
    <t xml:space="preserve">TRATAMENTO OFTALMOLÓGICO DE PACIENTE COM GLAUCOMA - 1ª LINHA ASSOCIADA A 3ª LINHA - MONOCULAR	</t>
  </si>
  <si>
    <t>TRATAMENTO OFTALMOLÓGICO DE PACIENTE COM GLAUCOMA - 2ª LINHA ASSOCIADA A 3ª LINHA - BINOCULAR</t>
  </si>
  <si>
    <t xml:space="preserve">TRATAMENTO OFTALMOLÓGICO DE PACIENTE COM GLAUCOMA - 2ª LINHA ASSOCIADA A 3ª LINHA - MONOCULAR	</t>
  </si>
  <si>
    <t xml:space="preserve">TRATAMENTO OFTALMOLÓGICO DE PACIENTE COM GLAUCOMA BINOCULAR - ASSOCIAÇÃO 1ª, 2ª E 3ª LINHAS	</t>
  </si>
  <si>
    <t xml:space="preserve">TRATAMENTO OFTALMOLOGICO DE PACIENTE COM GLAUCOMA COM DISPENSAÇÃO DE ACETAZOLAMIDA MONOCULAR OU BINOCULAR	</t>
  </si>
  <si>
    <t xml:space="preserve">TRATAMENTO OFTALMOLÓGICO DE PACIENTE COM GLAUCOMA COM DISPENSAÇÃO DE PILOCARPINA BINOCULAR	</t>
  </si>
  <si>
    <t>TRATAMENTO OFTALMOLÓGICO DE PACIENTE COM GLAUCOMA COM DISPENSAÇÃO DE PILOCARPINA MONOCULAR</t>
  </si>
  <si>
    <t xml:space="preserve">TRATAMENTO OFTALMOLÓGICO DE PACIENTE COM GLAUCOMA MONOCULAR (2ª LINHA)	</t>
  </si>
  <si>
    <t xml:space="preserve">TRATAMENTO OFTALMOLÓGICO DE PACIENTE COM GLAUCOMA MONOCULAR (3ª LINHA)	</t>
  </si>
  <si>
    <t xml:space="preserve">TRATAMENTO OFTALMOLÓGICO DE PACIENTE COM GLAUCOMA MONOCULAR- ASSOCIAÇÃO DE 1ª, 2ª E 3ª LINHAS	</t>
  </si>
  <si>
    <t xml:space="preserve">TRIAGEM OFTALMOLÓGICA	</t>
  </si>
  <si>
    <t>CAMPIMETRIA</t>
  </si>
  <si>
    <t>CURVA DE PRESSÃO INTRAOCULAR</t>
  </si>
  <si>
    <t>PAQUIMETRIA</t>
  </si>
  <si>
    <t>TESTE DE VISÃO DE CORES</t>
  </si>
  <si>
    <t>CAPSULOTOMIA A YAG LASER</t>
  </si>
  <si>
    <t>IRIDOTOMIA A LASER</t>
  </si>
  <si>
    <t>AUDIOMETRIA TONAL</t>
  </si>
  <si>
    <t>IMITANCIOMETRIA</t>
  </si>
  <si>
    <t>BERA</t>
  </si>
  <si>
    <t>OTOEMISSÃO ACÚSTICA</t>
  </si>
  <si>
    <t>TESTE VESTIBULAR OU VHIT</t>
  </si>
  <si>
    <t>PROCESSAMENTO AUDITIVO</t>
  </si>
  <si>
    <t>VEMP</t>
  </si>
  <si>
    <t>AUDIOMETRIA EM CAMPO LIVRE</t>
  </si>
  <si>
    <t>AUDIOMETRIA COM REFORÇO VISUAL</t>
  </si>
  <si>
    <t>PUNÇÃO LOMBAR</t>
  </si>
  <si>
    <t>PAQUIMETRIA ULTRASSÔNICA</t>
  </si>
  <si>
    <t>PENTACAN</t>
  </si>
  <si>
    <t xml:space="preserve">TESTE DE SCHIRMER	</t>
  </si>
  <si>
    <t>FUNDOSCOPIA</t>
  </si>
  <si>
    <t>FOTOCOAGULAÇÃO A LASER</t>
  </si>
  <si>
    <t>ECOBIOMETRIA (A)</t>
  </si>
  <si>
    <t xml:space="preserve">ECOGRAFIA </t>
  </si>
  <si>
    <t>CÓDIGO PROCEDIMENTO (SIGTAP)</t>
  </si>
  <si>
    <t>PSIQUIATRIA</t>
  </si>
  <si>
    <t>0101050062</t>
  </si>
  <si>
    <t>DENSITOMETRIA INTERCONSULTA</t>
  </si>
  <si>
    <t>DENSITOMETRIA REGULAÇÃO</t>
  </si>
  <si>
    <t>211060259</t>
  </si>
  <si>
    <t>TONOMETRIA (OFTALMOLOGIA)</t>
  </si>
  <si>
    <t>211060127</t>
  </si>
  <si>
    <t>MAPEAMENTO DE RETINA (OFTALMOLOGIA)</t>
  </si>
  <si>
    <t>Procedimentos  (São Geraldo)</t>
  </si>
  <si>
    <t>Julho*</t>
  </si>
  <si>
    <t>Anestesia Obstétrica para Cesariana</t>
  </si>
  <si>
    <t>INDICADORES UTI (PS)</t>
  </si>
  <si>
    <t>INDICADORES CORREDOR  (PS)</t>
  </si>
  <si>
    <t>INDICADORES UDC  (PS)</t>
  </si>
  <si>
    <t>INDICADORES PEDIATRIA (PS)</t>
  </si>
  <si>
    <t>% de Primeira Consulta</t>
  </si>
  <si>
    <t>REMOCAO DE CERUMEN DE CONDUTO AUDITIVO EXTERNO UNI / BILATERAL</t>
  </si>
  <si>
    <t>VIDEOLARINGOSCOPIA / FIBRONASO</t>
  </si>
  <si>
    <t>RETIRADA DE CORPO ESTRANHO DE OUVIDO / FARINGE / LARINGE / NARIZ</t>
  </si>
  <si>
    <t>CAUTERIZACAO QUIMICA DE PEQUENAS LESOES</t>
  </si>
  <si>
    <t>SEDACAO</t>
  </si>
  <si>
    <t>0201010011</t>
  </si>
  <si>
    <t>AMNIOCENTESE</t>
  </si>
  <si>
    <t>TOTAL TELEDIAGNÓSTICOS</t>
  </si>
  <si>
    <t>Agosto***</t>
  </si>
  <si>
    <t>INDICADORES - CLÍNICA MÉDICA (8º Leste)</t>
  </si>
  <si>
    <t>INDICADORES - CLÍNICA MÉDICA (8º SUL)</t>
  </si>
  <si>
    <t>*** A  partir de agosto as alas 8º Sul e 8º Leste passaram a funcionar como Clínica Médica</t>
  </si>
  <si>
    <t>03.03.07.010-2 (AIH)</t>
  </si>
  <si>
    <t>Colonoscopia com Argônio</t>
  </si>
  <si>
    <t>Diverticolostomia Zenker</t>
  </si>
  <si>
    <t>Colocação de Balão Intra-gástrico</t>
  </si>
  <si>
    <t>Número de Procedimentos:
Sangria/Exsanguíneo</t>
  </si>
  <si>
    <t>0404010270</t>
  </si>
  <si>
    <t>IAG- Cirurgia Geral</t>
  </si>
  <si>
    <t>Raqui Anestesia Contínua</t>
  </si>
  <si>
    <t>Fibrobroncoscopia</t>
  </si>
  <si>
    <t>Urgência  - HSG</t>
  </si>
  <si>
    <t>LARINGOSCOPIA</t>
  </si>
  <si>
    <t>NEPI</t>
  </si>
  <si>
    <t>CCI;
Unidade de Oftalmologia, Otorrinolaringologia e Cirurgia Buco-Maxilo-Facial</t>
  </si>
  <si>
    <t>Dissecção Endoscópica de Submucosa Baixa</t>
  </si>
  <si>
    <t>OOFORECTOMIA/OOFOROPLASTIA</t>
  </si>
  <si>
    <t>,</t>
  </si>
  <si>
    <t>Outubro*</t>
  </si>
  <si>
    <t>*Como o processo da Unidade de Governça e Higienização mudou, os dados a serem apresentados serão discutidos pela Unidade e posteriormente repassados.</t>
  </si>
  <si>
    <t>RETIRADA DE FIO OU PINO INTRA-ÓSSEO</t>
  </si>
  <si>
    <t>Taxa de Ocupação Operacional</t>
  </si>
  <si>
    <t>Planilha de Acompanhamento de Censo das Unidades</t>
  </si>
  <si>
    <t>TabWin</t>
  </si>
  <si>
    <t>Tempo médio de permanência Geral (TabWin)</t>
  </si>
  <si>
    <t>Tempo médio de permanência Geral (Censo das Unidades)</t>
  </si>
  <si>
    <t>Tempo médio de permanência por leito cirúrgico</t>
  </si>
  <si>
    <t>Tempo médio de permanência por leito clínico</t>
  </si>
  <si>
    <t>Relação entre o total de pacientes-dia internados em leitos clínicos e o total de pacientes que tiveram saída dos leitos clínicos em determinado período, incluindo nestes os óbitos + altas + transferência externa.</t>
  </si>
  <si>
    <t>Atendimento de Urgência
Pronto Socorro</t>
  </si>
  <si>
    <t>Atendimento de Urgência - São Geraldo</t>
  </si>
  <si>
    <t>Sala de Imunização</t>
  </si>
  <si>
    <t>RN's Vacinados</t>
  </si>
  <si>
    <t>Terapias</t>
  </si>
  <si>
    <t xml:space="preserve">           Hemodiálise;
           Unidade de Hematologia e Oncologia</t>
  </si>
  <si>
    <t>Subtotal Terapias</t>
  </si>
  <si>
    <t xml:space="preserve">           Medicina Laboratorial;
           IAG;
           Radiologia;
           GONEO;</t>
  </si>
  <si>
    <t>BIOPSIA DE PIRAMIDE NASAL</t>
  </si>
  <si>
    <t>Neurologia</t>
  </si>
  <si>
    <t>Novembro*</t>
  </si>
  <si>
    <t>ERNDOCRINOLOGIA</t>
  </si>
  <si>
    <t>CURATIVO GRAU I C/ OU S/ DEBRIDAMENTO</t>
  </si>
  <si>
    <t>ENDROCRINOLOGIA</t>
  </si>
  <si>
    <t>Subtotal Endocrinologia</t>
  </si>
  <si>
    <t>SESSÃO DE ARTE TERAPIA</t>
  </si>
  <si>
    <t>Subtotal Clínica Médica</t>
  </si>
  <si>
    <t xml:space="preserve"> 030309000-0</t>
  </si>
  <si>
    <t>INFILTRAÇÃO</t>
  </si>
  <si>
    <t>TRAT. DE COMPLICAÇÕES DE PROCEDIMENTOS CIRURGICOS</t>
  </si>
  <si>
    <t>0101010028</t>
  </si>
  <si>
    <t>ATIVIDADE EDUCATIVA / ORIENTAÇÃO EM GRUPO NA ATENÇÃO ESPECIALIZADA</t>
  </si>
  <si>
    <t>VER SE VAI FICAR OS GRÁFICOS</t>
  </si>
  <si>
    <t>02.05.026.006-2</t>
  </si>
  <si>
    <t>US DE ARTICULAÇÕES</t>
  </si>
  <si>
    <t>RETIRADA DE PONTOS DE CIRURGIAS BASICAS (POR PACIENTE</t>
  </si>
  <si>
    <t>PESQUISA DE PARES CRANIANOS</t>
  </si>
  <si>
    <t>BIOPSIA DE FARINGE/LARINGE</t>
  </si>
  <si>
    <t>BIOPSIA DE CONDUTO AUDITIVO EXTERNO</t>
  </si>
  <si>
    <t>BIOPSIA DE PAVILHAO AURICULAR</t>
  </si>
  <si>
    <t>TAMPONAMENTO NASAL ANTERIOR E/OU POSTERIOR</t>
  </si>
  <si>
    <t>DRENAGEM DE ABSCESSO FARINGEO</t>
  </si>
  <si>
    <t>MIRINGOTOMIA (TIMPANOPLASTIA)</t>
  </si>
  <si>
    <t>PARACENTESE DO TIMPANO</t>
  </si>
  <si>
    <t>DRENAGEM DE FURUNCULO NO CONDUTO AUDITIVO EXTERNO</t>
  </si>
  <si>
    <t>TIMPANOTOMIA P/ TUBO DE VENTILACAO</t>
  </si>
  <si>
    <t>TRATAMENTO CIRURGICO DE PERICONDRITE DE PAVILHAO</t>
  </si>
  <si>
    <t>TRATAMENTO EM REABILITACAO</t>
  </si>
  <si>
    <t>RESSECCAO DE SINEQUIAS</t>
  </si>
  <si>
    <t>EXERESE DE TUMOR DE VIAS AEREAS SUPERIORES, FACE E PESCOCO</t>
  </si>
  <si>
    <t>Geral endovenosa pura</t>
  </si>
  <si>
    <t>CLASSIFICAÇÃO DAS CIRURGIAS</t>
  </si>
  <si>
    <t>Eletiva</t>
  </si>
  <si>
    <t>Urgência</t>
  </si>
  <si>
    <t>03.03.07.001-3 / 03.03.07.010-2 (AIH)</t>
  </si>
  <si>
    <t>04.07.01.032-7 / 03.03.07.010-2 (AIH)</t>
  </si>
  <si>
    <t>*A Unidade informou que no mês de abril/2020, não teve atendimento, os exames estão suspensos no setor desde dia 20/03/2020, devido à Pandemia do COVID 19.</t>
  </si>
  <si>
    <t>**A Unidade informou que em abril/20 a equipe de nutricionista responsável pelos atendimentos nutricional aos pacientes foi transferida para a Unidade de Multiprofissional e Reabilitação. Sendo assim, terão apenas os dados de dispensação de dietas enterais</t>
  </si>
  <si>
    <t>9º Sul / Uro, CirPlást, Ortop
PROCEDIMENTOS COM HOSPITALIZAÇÃO</t>
  </si>
  <si>
    <t>9º Sul / Uro, CirPlást, Ortop
PROCEDIMENTOS</t>
  </si>
  <si>
    <t xml:space="preserve">CATETERISMO VESICAL DE DEMORA                                                </t>
  </si>
  <si>
    <t xml:space="preserve">URETEROLITOTOMIA                                                             </t>
  </si>
  <si>
    <t xml:space="preserve">INSTALACAO ENDOSCOPICA DE CATETER DUPLO J                                    </t>
  </si>
  <si>
    <t xml:space="preserve">INSTILACAO DE BEXIGA                                                         </t>
  </si>
  <si>
    <t xml:space="preserve">RESSECCAO ENDOSCOPICA DE PROSTATA                                            </t>
  </si>
  <si>
    <t xml:space="preserve">EXTRACAO ENDOSCOPICA DE CORPO ESTRANHO / CALCULO EM URETER                   </t>
  </si>
  <si>
    <t xml:space="preserve">EXTRACAO ENDOSCOPICA DE CORPO ESTRANHO / CALCULO NA URETRA C/ CISTOSCOPIA    </t>
  </si>
  <si>
    <t xml:space="preserve">RESSECÇÃO ENDOSCÓPICA DE TUMOR VESICAL EM ONCOLOGIA                          </t>
  </si>
  <si>
    <t xml:space="preserve">CATETERISMO EVACUADOR DE BEXIGA                                              </t>
  </si>
  <si>
    <t xml:space="preserve">CISTOMETRIA C/ CISTOMETRO                                                    </t>
  </si>
  <si>
    <t xml:space="preserve">DILATACAO DE URETRA (POR SESSAO)                                             </t>
  </si>
  <si>
    <t xml:space="preserve">MEATOTOMIA SIMPLES                                                           </t>
  </si>
  <si>
    <t xml:space="preserve">BIOPSIA DE BEXIGA                                                            </t>
  </si>
  <si>
    <t xml:space="preserve">CATETERISMO DE CANAIS EJACULADORES                                           </t>
  </si>
  <si>
    <t xml:space="preserve">BIOPSIA DE PENIS                                                             </t>
  </si>
  <si>
    <t xml:space="preserve">DILATACAO ENDOSCOPICA UNI / BILATERAL                                        </t>
  </si>
  <si>
    <t xml:space="preserve">ORQUIECTOMIA SUBCAPSULAR BILATERAL                                           </t>
  </si>
  <si>
    <t xml:space="preserve">URETROTOMIA INTERNA                                                          </t>
  </si>
  <si>
    <t xml:space="preserve">RESSECCAO ENDOSCOPICA DE LESAO VESICAL                                       </t>
  </si>
  <si>
    <t xml:space="preserve">NEFROPIELOSTOMIA                                                             </t>
  </si>
  <si>
    <t xml:space="preserve">POSTECTOMIA                                                                  </t>
  </si>
  <si>
    <t xml:space="preserve">TRATAMENTO DE OUTROS TRANSTORNOS DO RIM E DO URETER                          </t>
  </si>
  <si>
    <t xml:space="preserve">VASECTOMIA                                                                   </t>
  </si>
  <si>
    <t>Com Hospitalização</t>
  </si>
  <si>
    <t>Sem Hospitalização</t>
  </si>
  <si>
    <t>CISTOSTOMIA</t>
  </si>
  <si>
    <t>CATETERISMO VESICAL DE ALIVIO</t>
  </si>
  <si>
    <t>01.46.01 NUTRIÇÃO CLÍNICA</t>
  </si>
  <si>
    <t>ABF Bias Fortes</t>
  </si>
  <si>
    <t>Emergência</t>
  </si>
  <si>
    <t>NEFROSTOMIA C/ OU S/ DRENAGEM</t>
  </si>
  <si>
    <t>PLASTICA DE FREIO BALANO-PREPUCIAL</t>
  </si>
  <si>
    <t xml:space="preserve">TRATAMENTO DE OUTRAS DOENCAS DO APARELHO URINARIO              </t>
  </si>
  <si>
    <t xml:space="preserve">Número de Internações Hospitalares </t>
  </si>
  <si>
    <t xml:space="preserve">BIOPSIA DE PROSTATA </t>
  </si>
  <si>
    <t>021102003-6</t>
  </si>
  <si>
    <t>ELETROCARDIOGRAMA - GERIATRIA DE REFERÊNCIA</t>
  </si>
  <si>
    <t>Quantidade de Leitos Cadastrados</t>
  </si>
  <si>
    <t>Quantidade de Leitos Operacionais</t>
  </si>
  <si>
    <t>Consultas</t>
  </si>
  <si>
    <t>Médicas</t>
  </si>
  <si>
    <t>Multiprofissionais</t>
  </si>
  <si>
    <t>Total de consultas</t>
  </si>
  <si>
    <t>Agosto*</t>
  </si>
  <si>
    <t xml:space="preserve"> TabWin (os dados ficam disponíveis no site com 1 mês de atraso)</t>
  </si>
  <si>
    <t>Setembro*</t>
  </si>
  <si>
    <t>TRANSPLANTES</t>
  </si>
  <si>
    <t>ADMINISTRAÇÃO DE MEDICAMENTOS NA ATENÇÃO ESPECIALIZADA</t>
  </si>
  <si>
    <t>ATIVIDADE EDUCATIVA/ORIENTAÇÃO EM GRUPO NA ATENÇÃO ESPECIALIZADA</t>
  </si>
  <si>
    <t>CONSULTA DE PROFISSIONAIS DE NÍVEL SUPERIOR NA ATENÇÃO ESPECIALIZADA</t>
  </si>
  <si>
    <t>CURATIVO GRAU II C/ S/ DEBRIDAMENTO</t>
  </si>
  <si>
    <t>ESCUTA INICIAL / ORIENTAÇÃO (ACOLHIMENTO A DEMANDA ESPONTÂNEA</t>
  </si>
  <si>
    <t>RETIRADA DE PONTOS DE CIRURGIAS BASICAS</t>
  </si>
  <si>
    <t>ORIENTAÇÃO DE HIGIENE BUCAL</t>
  </si>
  <si>
    <t>ORIENTAÇÃO DE HIGIENIZAÇÃO DE PRÓTESES DENTÁRIAS</t>
  </si>
  <si>
    <t>TRATAMENTO DE GENGIVITE ULCERATIVA NECROSANTE AGUDA (GUNA)</t>
  </si>
  <si>
    <t>TRATAMENTO DE LESÕES DA MUCOSA BUCAL</t>
  </si>
  <si>
    <t>TRATAMENTO DE PERICORONARITE</t>
  </si>
  <si>
    <t>TRATAMENTO INICIAL DO DENTE TRAUMATIZADO</t>
  </si>
  <si>
    <t>TRATAMENTO RESTAURADOR ATRAUMÁTICO (TRA/ART)</t>
  </si>
  <si>
    <t>ADEQUAÇÃO DO COMPORTAMENTO DA PESSOA COM DEFICIÊNCIA</t>
  </si>
  <si>
    <t>ADEQUAÇÃO DO COMPORTAMENTO DE CRIANÇAS</t>
  </si>
  <si>
    <t>EXODONTIA DE DENTE SUPRANUMERÁRIO</t>
  </si>
  <si>
    <t>REMOÇÃO/RESTAURAÇÃO COM AMÁLGAMA DE DENTE PERMANENTE POSTERIOR</t>
  </si>
  <si>
    <t>TRATAMENTO ENDODÔNTICO DE DENTE DECÍDUO</t>
  </si>
  <si>
    <t>03.01.10.027-6</t>
  </si>
  <si>
    <t>CURATIVO ESPECIAL</t>
  </si>
  <si>
    <t>03.01.10.028-4</t>
  </si>
  <si>
    <t>CURATIVO SIMPLES</t>
  </si>
  <si>
    <t>03.01.10.006-3</t>
  </si>
  <si>
    <t>03.01.10.001-2</t>
  </si>
  <si>
    <t>ADMINISTRACAO DE MEDICAMENTOS NA ATENCAO ESPECIALIZADA</t>
  </si>
  <si>
    <t>03.01.10.003-9</t>
  </si>
  <si>
    <t>03.01.10.014-4</t>
  </si>
  <si>
    <t>OXIGENOTERAPIA POR DIA</t>
  </si>
  <si>
    <t>CATETER DUPLO J</t>
  </si>
  <si>
    <t>NEUROLISE NAO FUNCIONAL DE NERVOS PERIFERICOS</t>
  </si>
  <si>
    <t>TRATAMENTO CIRURGICO DE SINDROME COMPRESSIVA EM TUNEL OSTEO-FIBROSO AO NIVEL</t>
  </si>
  <si>
    <t xml:space="preserve">ORQUIECTOMIA UNI OU BILATERAL C/ ESVAZIAMENTO GANGLIONAR   </t>
  </si>
  <si>
    <t xml:space="preserve">TRATAMENTO CIRURGICO DE HIDROCELE    </t>
  </si>
  <si>
    <t>CISTOLITOTOMIA E/OU RETIRADA DE CORPO ESTRANHO DA BEXIGA</t>
  </si>
  <si>
    <t>BIOPSIA/PUNÇAO DE TUMOR SUPERFICIAL DA PELE</t>
  </si>
  <si>
    <t>0301100071</t>
  </si>
  <si>
    <t>CUIDADOS COM ESTOMIAS</t>
  </si>
  <si>
    <t xml:space="preserve">ORQUIDOPEXIA BILATERAL            </t>
  </si>
  <si>
    <t xml:space="preserve">CISTOSCOPIA E/OU URETEROSCOPIA E/OU URETROSCOPIA    </t>
  </si>
  <si>
    <t xml:space="preserve">BIOPSIA DE TESTICULO    </t>
  </si>
  <si>
    <t xml:space="preserve">LITOTRIPSIA    </t>
  </si>
  <si>
    <t>Dezembro*</t>
  </si>
  <si>
    <t>Agendado</t>
  </si>
  <si>
    <t>Realizado</t>
  </si>
  <si>
    <t>% abs</t>
  </si>
  <si>
    <t>Biópsia (Exame Anatomopatologico)</t>
  </si>
  <si>
    <t>Congelação - Exame Anatomopatológico Peroperatório</t>
  </si>
  <si>
    <t>Imunofluorescência (Anatomo Patológico)</t>
  </si>
  <si>
    <t>Imunohistoquimica Geral</t>
  </si>
  <si>
    <t>Laudo Complementar</t>
  </si>
  <si>
    <t xml:space="preserve">RESSECCAO DE TUMORES MULTIPLOS E SIMULTANEOS DO TRATO URINARIO EM ONCOLOGIA </t>
  </si>
  <si>
    <t xml:space="preserve">TRATAMENTO CIRURGICO NAO ESTETICO DA ORELHA </t>
  </si>
  <si>
    <t>* Rede Telesaúde fora do ar</t>
  </si>
  <si>
    <t>Janeiro*</t>
  </si>
  <si>
    <t>***A Unidade de Nutrição fornece refeição a pacientes, acompanhantes e residentes do Complexo Hospitalar.</t>
  </si>
  <si>
    <t>Necropsia</t>
  </si>
  <si>
    <t>Revisão de Laudos</t>
  </si>
  <si>
    <t>Fevereiro*</t>
  </si>
  <si>
    <t>CLINICA PNEUMO PEDIATRICA</t>
  </si>
  <si>
    <t>02.11.08.006.3</t>
  </si>
  <si>
    <t>PROVA DE FUNÇÃO PULMONAR COMPLETA C/ BRONCODILATADOR</t>
  </si>
  <si>
    <t>Colangio</t>
  </si>
  <si>
    <t>PROSTATECTOMIA SUPRAPÚBICA</t>
  </si>
  <si>
    <t>CONSULTA MEDICA EM ATENCAO ESPECIALIZADA</t>
  </si>
  <si>
    <t>PROFILAXIA/REMOÇÃO DA PLACA BACTERIANA</t>
  </si>
  <si>
    <t>CÓDIGO SUS (Forma de organização)</t>
  </si>
  <si>
    <t>Hibridização in SITU pela Prata (Mama)</t>
  </si>
  <si>
    <t>ORQUIECTOMIA UNILATERAL EM ONCOLOGIA</t>
  </si>
  <si>
    <t>ORQUIECTOMIA UNILATERAL</t>
  </si>
  <si>
    <t>Painel de Internações da EBSERH apresentado no Power BI</t>
  </si>
  <si>
    <t>Alta Hospitalar + Alta por transferência</t>
  </si>
  <si>
    <t>Dias do mês</t>
  </si>
  <si>
    <t>Bloqueios</t>
  </si>
  <si>
    <t>INDICADORES - Unidade Internação - Mãe canguru</t>
  </si>
  <si>
    <t>INDICADORES - Unidade de Internação - Maternidade</t>
  </si>
  <si>
    <t>INDICADORES - Unidade Internação - Neonatologia</t>
  </si>
  <si>
    <t>INDICADORES - Unidade Internação - Pré-parto - 4º Leste</t>
  </si>
  <si>
    <t>INDICADORES - Unidade Cuidados Básicos em Neo - 4 Oeste</t>
  </si>
  <si>
    <t>Cirurgia plástica</t>
  </si>
  <si>
    <t>Buco-maxilo</t>
  </si>
  <si>
    <t>Hemato adulto</t>
  </si>
  <si>
    <t>Transplante de Medula Óssea</t>
  </si>
  <si>
    <t>Cirurgia pediátrica</t>
  </si>
  <si>
    <t>Outros andares</t>
  </si>
  <si>
    <t>Transplante cardíaco</t>
  </si>
  <si>
    <t>Neonatologia</t>
  </si>
  <si>
    <t>Endoscopia</t>
  </si>
  <si>
    <t>Transplante hepático</t>
  </si>
  <si>
    <t>Hemodiálise</t>
  </si>
  <si>
    <t>Transplante Renal</t>
  </si>
  <si>
    <t>ASG</t>
  </si>
  <si>
    <t>MÉDIA DE PERMANÊNCIA POR ESPECIALIDADE EXTRAÍDA DO POWER BI AGHU</t>
  </si>
  <si>
    <t/>
  </si>
  <si>
    <t>2º Leste</t>
  </si>
  <si>
    <t>8º Leste</t>
  </si>
  <si>
    <t>9º Leste</t>
  </si>
  <si>
    <t>OCULTAR</t>
  </si>
  <si>
    <t>Torácica (Cirurgia Torácica)</t>
  </si>
  <si>
    <t>Encontrei em 2019 em 20/05</t>
  </si>
  <si>
    <t>4º (Maternidade e Pré-parto)</t>
  </si>
  <si>
    <t>Ginecologia 
(Ginecologia; Ginecologia e Obstetrícia; Obstetrícia)</t>
  </si>
  <si>
    <t>Cirurgia Geral (Cir Geral + Parede)</t>
  </si>
  <si>
    <t>CAD (Cirurgia do Aparelho Digestivo + FVB (Fígado e Vias Biliares)+ EED (Esôfago, Estômago e Duodeno))</t>
  </si>
  <si>
    <t>CCP (Cirurgia de Cabeça e Pescoço)</t>
  </si>
  <si>
    <t>Unidade de Clínica Médica*</t>
  </si>
  <si>
    <t>Outros andares*</t>
  </si>
  <si>
    <t>Pneumologia*</t>
  </si>
  <si>
    <t>Gastroenterologia*</t>
  </si>
  <si>
    <t>Cardiologia
(Cardiologia, Cirurgia Cardiovascular e Hemodinâmica)</t>
  </si>
  <si>
    <t>*Foi considerado uma média para as especialidades: Cardiologia (Outros andares), Pneumologia, Gastroenterologia e Nefrologia, já que não é possível separar</t>
  </si>
  <si>
    <t>Nefrologia*</t>
  </si>
  <si>
    <t>Pediatria clínica**</t>
  </si>
  <si>
    <t>Taxa de Ocupação Operacional
Painel de Internações da EBSERH apresentado no Power BI
Ajuste da taxa de ocupação excluindo do cálculo os leitos bloqueados por motivo de falta de Recursos Humanos</t>
  </si>
  <si>
    <t>Painel de Internações da EBSERH apresentado no Power BI e NEPI</t>
  </si>
  <si>
    <t>EXTIRPACAO E SUPRESSAO DE LESAO DE PELE E DE TECIDO CELULAR SUBCUTANEO</t>
  </si>
  <si>
    <t>AMPUTAÇÃO DE PÊNIS EM ONCOLOGIA</t>
  </si>
  <si>
    <t xml:space="preserve">AVALIACAO URODINAMICA COMPLETA </t>
  </si>
  <si>
    <t>TRATAMENTO CIRURGICO DE BEXIGA NEUROGENICA</t>
  </si>
  <si>
    <t>*Foram consideradas todas as especialidades clínicas juntas em todas as Unidades de Internação: clínica médica, cardiologia, gastroenterologia, nefrologia, neurologia,  pneumologia</t>
  </si>
  <si>
    <t>RESSECCAO DO COLO VESICAL / TUMOR VESICAL A CEU ABERTO</t>
  </si>
  <si>
    <t>TRATAMENTO DE COMPLICACOES DE PROCEDIMENTOS CIRURGICOS OU CLINICOS</t>
  </si>
  <si>
    <t>Coloproctologia</t>
  </si>
  <si>
    <t>BIÓPSIA DE OSSO DO CRÂNIO E DA FACE</t>
  </si>
  <si>
    <t>BIÓPSIA DOS TECIDOS MOLES NA BOCA</t>
  </si>
  <si>
    <t>RADIOGRAFIA PERIAPICAL INTERPROXIMAL (BITE-WING)</t>
  </si>
  <si>
    <t xml:space="preserve">PRIMEIRA CONSULTA ODONTOLÓGICA PROGRAMÁTICA </t>
  </si>
  <si>
    <t>ATENDIMENTO DE URGÊNCIA NA ATENÇÃO BÁSICA</t>
  </si>
  <si>
    <t>CAPEAMENTO PULPAR</t>
  </si>
  <si>
    <t>RESTAURAÇÃO DE DENTE DECÍDUO PORTERIOR COM RESINA COMPOSTA</t>
  </si>
  <si>
    <t>RESTAURAÇÃO DE DENTE DECÍDUO PORTERIOR COM AMALGAMA</t>
  </si>
  <si>
    <t>RESTAURAÇÃO DE DENTE DECÍDUO PORTERIOR COM IONOMERO DE VIDRO</t>
  </si>
  <si>
    <t>RESTAURAÇÃO DE DENTE DECÍDUO ANTERIOR COM RESINA COMPOSTA</t>
  </si>
  <si>
    <t>RESTAURAÇÃO DE DENTE PERMANENTE POSTERIOR COM RESINA COMPOSTA</t>
  </si>
  <si>
    <t>RESTAURAÇÃO DE DENTE PERMANENTE ANTERIOR COM  RESINA COMPOSTA</t>
  </si>
  <si>
    <t xml:space="preserve">REMOÇÃO / RESTAURAÇÃO COM AMALGAMA DE DENTE PERMANENTE POSTERIOR </t>
  </si>
  <si>
    <t>TRATAMENTO DAS NEVRALGIAS FACIAIS</t>
  </si>
  <si>
    <t>ACESSO A POLPA DENTÁRIA E MEDICAÇÃO (POR DENTE)</t>
  </si>
  <si>
    <t>OBTURAÇÃO DE DENTE DECÍDUO</t>
  </si>
  <si>
    <t>OBTURAÇÃO EM DENTE PERMANENTE BI-RADICULAR</t>
  </si>
  <si>
    <t>OBTURAÇÃO EM DENTE PERMANENTE COM 3 OU MAIS RAÍZES</t>
  </si>
  <si>
    <t>OBTURAÇÃO EM DENTE PERMANENTE UNI-RADICULAR</t>
  </si>
  <si>
    <t>PULPOTOMIA DENTÁRIA</t>
  </si>
  <si>
    <t>SELAMENTO DE PERFURAÇÃO RADICULAR</t>
  </si>
  <si>
    <t>RASPAGEM, ALISAMENTO SUBGENGIVAIS (POR SEXTANTE)</t>
  </si>
  <si>
    <t>RASPAGEM CORONO-RADICULAR (POR SEXTANTE)</t>
  </si>
  <si>
    <t>COLOCAÇÃO DE PLACA DE MORDIDA</t>
  </si>
  <si>
    <t>INSTALAÇÃO E ADAPTAÇÃO DE PRÓTESE DENTÁRIA</t>
  </si>
  <si>
    <t>MOLDAGEM DENTO-GENGIVAL PARA CONSTRUÇÃO DE PRÓTESE DENTÁRIA</t>
  </si>
  <si>
    <t>REEMBASAMENTO E CONSERTO DE PRÓTESE DENTÁRIA</t>
  </si>
  <si>
    <t>TRATAMENTO E CORREÇÃO CIRÚRGICA DE FÍSTULA ORO-NASAL/ORO-SINUSAL</t>
  </si>
  <si>
    <t>DRENAGEM DE ABSCESSO DA BOCA E ANEXOS</t>
  </si>
  <si>
    <t>EXCISÃO DE RANULA OU FENÔMENOS DE RETENÇÃO SALIVAR</t>
  </si>
  <si>
    <t>EXCISÃO E SUTURA DE LESÃO NA BOCA</t>
  </si>
  <si>
    <t>EXCISÃO EM CUNHA DO LÁBIO</t>
  </si>
  <si>
    <t>TRATAMENTO CIRURGICO DE FÍSTULA ORO-SINUSAL/ORO-NASAL</t>
  </si>
  <si>
    <t>EXCISÃO DE CÁLCULO DE GLÂNDULA SALIVAR</t>
  </si>
  <si>
    <t>EXERESE DE CISTO ODONTOGÊNICO E NÃO ODONTOGÊNICO</t>
  </si>
  <si>
    <t>TRATAMENTO CIRURGICO DE FÍSTULA INTRA/EXTRA ORAL</t>
  </si>
  <si>
    <t>APICETOMIA COM OU SEM OBTURAÇÃO RETRÓGRADA</t>
  </si>
  <si>
    <t>APROFUNDAMENTO DE VESTÍBULO ORAL (POR SEXTANTE)</t>
  </si>
  <si>
    <t>CORREÇÃO DE BRIDAS MUSCULARES</t>
  </si>
  <si>
    <t>CORREÇÃO DE IRREGULARIDADES NO REBORDO ALVEOLAR</t>
  </si>
  <si>
    <t>CORREÇÃO DE TUBEROSIDADE DO MAXILAR</t>
  </si>
  <si>
    <t>CURETAGEM PERIAPICAL</t>
  </si>
  <si>
    <t>ENXERTO GENGIVAL</t>
  </si>
  <si>
    <t>ENXERTO ÓSSEO DE ÁREA DOADORA INTRABUCAL</t>
  </si>
  <si>
    <t>EXODONTIA DE DENTE DECÍDUO</t>
  </si>
  <si>
    <t>EXODONTIA DE DENTE PERMANENTE</t>
  </si>
  <si>
    <t>EXODONTIA MÚLTIPLA COM ALVEOPLASTIA (POR SEXTANTE)</t>
  </si>
  <si>
    <t>GENGIVOPLASTIA (POR SEXTANTE)</t>
  </si>
  <si>
    <t>GLOSSORRAFIA</t>
  </si>
  <si>
    <t>MARSUPIALIZAÇÃO DE CISTOS E PSEUDOCISTOS</t>
  </si>
  <si>
    <t>ODONTOSECÇÃO/RADILECTOMIA/TUNELIZAÇÃO</t>
  </si>
  <si>
    <t>REIMPLANTE E TRANSPLANTE DENTAL (POR ELEMENTO)</t>
  </si>
  <si>
    <t>REMOÇÃO DE DENTE RETIDO (INCLUSO OU IMPACTADO)</t>
  </si>
  <si>
    <t>REMOÇÃO DE TORUS E EXOSTOSES</t>
  </si>
  <si>
    <t>TRATAMENTO CIRÚRGICO DE HEMORRAGIA BUCO-DENTAL</t>
  </si>
  <si>
    <t>TRATAMENTO CIRÚRGICO PARA TRACIONAMENTO DENTAL</t>
  </si>
  <si>
    <t>TRATAMENTO CIRÚRGICO PERIODONTAL (POR SEXTANTE)</t>
  </si>
  <si>
    <t>ULOTOMIA/ULECTOMIA</t>
  </si>
  <si>
    <t>IMPLANTE DENTÁRIO OSTEOINTEGREDO</t>
  </si>
  <si>
    <t>COROA PROVISÓRIA</t>
  </si>
  <si>
    <t>PRÓTESE TEMPORÁRIA</t>
  </si>
  <si>
    <t>PRÓTESE TOTAL MANDIBULAR</t>
  </si>
  <si>
    <t>RETIRADA DE PONTOS DE CIRURGIAS BÁSICAS (POR PACIENTE)</t>
  </si>
  <si>
    <t>RETIRADA DE MATERIAL DE SÍNTESE OSSEA/DENTÁRIA</t>
  </si>
  <si>
    <t>BIÓPSIA DE GLÂNDULA SALIVAR</t>
  </si>
  <si>
    <t>APLICAÇÃO DE SELANTE POR DENTE</t>
  </si>
  <si>
    <t>APLICAÇÃO TÓPICA DE FLUOR (INDIVIDUAL POR SESSÃO)</t>
  </si>
  <si>
    <t>EVIDENCIAÇÃO DE PLACA BACTERIANA</t>
  </si>
  <si>
    <t>0307030067 </t>
  </si>
  <si>
    <t>Telemonitoramento - Fisioterapia Ambulatório</t>
  </si>
  <si>
    <t xml:space="preserve">Telemonitoramento - Fono Ambulatório </t>
  </si>
  <si>
    <t>Telemonitoramento - Fono Internação</t>
  </si>
  <si>
    <t>Telemonitoramento - Fisioterapia Internação</t>
  </si>
  <si>
    <t>Telemonitoramento - Nutrição Ambulatório</t>
  </si>
  <si>
    <t>Telemonitoramento - Nutrição Internação</t>
  </si>
  <si>
    <t>Telemonitoramento - Pedagogia Ambulatório</t>
  </si>
  <si>
    <t>Telemonitoramento - Psicologia Ambulatorial</t>
  </si>
  <si>
    <t>Telemonitoramento - Psicologia Internação</t>
  </si>
  <si>
    <t>Telemonitoramento - Serv.Social Ambulatório</t>
  </si>
  <si>
    <t>Telemonitoramento - Serv.Social Internação</t>
  </si>
  <si>
    <t>Telemonitoramento - T.O Ambulatório</t>
  </si>
  <si>
    <t>Telemonitoramento - T.O Internação</t>
  </si>
  <si>
    <t>Pâncreas (NÃO TEM MAIS)</t>
  </si>
  <si>
    <t>Pulmão (NÃO TEM MAIS)</t>
  </si>
  <si>
    <t>Número de Pacientes-Dia</t>
  </si>
  <si>
    <t>Número de Óbitos na Instituição</t>
  </si>
  <si>
    <t>Número de Altas Hospitalares</t>
  </si>
  <si>
    <t>0202010201</t>
  </si>
  <si>
    <t>BILIRRUBINA DIR/IND/TOT (SANGUE), DOSAGEM</t>
  </si>
  <si>
    <t>0202010279</t>
  </si>
  <si>
    <t>COLESTEROL HDL, DOSAGEM</t>
  </si>
  <si>
    <t>0202010287</t>
  </si>
  <si>
    <t>COLESTEROL LDL, DOSAGEM</t>
  </si>
  <si>
    <t>0202010295</t>
  </si>
  <si>
    <t>COLESTEROL TOTAL (SANGUE), DOSAGEM</t>
  </si>
  <si>
    <t>0202010422</t>
  </si>
  <si>
    <t>FOSFATASE ALCALINA, DOSAGEM</t>
  </si>
  <si>
    <t>0202010430</t>
  </si>
  <si>
    <t>FOSFORO (SANGUE), DOSAGEM</t>
  </si>
  <si>
    <t>0202010465</t>
  </si>
  <si>
    <t>GAMA GT, DOSAGEM</t>
  </si>
  <si>
    <t>0202010473</t>
  </si>
  <si>
    <t>GLICOSE JEJUM, DOSAGEM</t>
  </si>
  <si>
    <t>0202010562</t>
  </si>
  <si>
    <t>MAGNESIO (SANGUE), DOSAGEM</t>
  </si>
  <si>
    <t>0202010600</t>
  </si>
  <si>
    <t>POTASSIO (SANGUE), DOSAGEM</t>
  </si>
  <si>
    <t>0202010635</t>
  </si>
  <si>
    <t>SODIO (SANGUE), DOSAGEM</t>
  </si>
  <si>
    <t>0202010643</t>
  </si>
  <si>
    <t>AST (TGO) (SANGUE), DOSAGEM</t>
  </si>
  <si>
    <t>0202010651</t>
  </si>
  <si>
    <t>ALT (TGP) (SANGUE), DOSAGEM</t>
  </si>
  <si>
    <t>0202010678</t>
  </si>
  <si>
    <t>TRIGLICERIDES (SANGUE), DOSAGEM</t>
  </si>
  <si>
    <t>0202010694</t>
  </si>
  <si>
    <t>UREIA (SANGUE), DOSAGEM</t>
  </si>
  <si>
    <t>0202010732</t>
  </si>
  <si>
    <t>GASOMETRIA ARTERIAL</t>
  </si>
  <si>
    <t>0202020134</t>
  </si>
  <si>
    <t>TEMPO TROMBOPLASTINA PARCIAL ATIVADO</t>
  </si>
  <si>
    <t>0202020142</t>
  </si>
  <si>
    <t>TEMPO E ATIVIDADE DE PROTROMBINA</t>
  </si>
  <si>
    <t>0202020380</t>
  </si>
  <si>
    <t>HEMOGRAMA</t>
  </si>
  <si>
    <t>0202030083</t>
  </si>
  <si>
    <t>PROTEINA C REATIVA (PCR) DOSAGEM</t>
  </si>
  <si>
    <t>0202050017</t>
  </si>
  <si>
    <t>URINA ROTINA</t>
  </si>
  <si>
    <t>COLESTEROL VLDL, CALCULO</t>
  </si>
  <si>
    <t>9999990021</t>
  </si>
  <si>
    <t>CÓDIGO SERVIÇO</t>
  </si>
  <si>
    <t>Catarata</t>
  </si>
  <si>
    <t>Pterígio</t>
  </si>
  <si>
    <t>Otorrinolarinologia</t>
  </si>
  <si>
    <t>Cursos PROCAP-CENEX</t>
  </si>
  <si>
    <t>Participações nos cursos PROCAP-CENEX</t>
  </si>
  <si>
    <t>TRATAMENTO CIRURGICO DE PRIAPRISMO</t>
  </si>
  <si>
    <t>Oftalmologia (Apenas Hospital São Geraldo)</t>
  </si>
  <si>
    <t>Otorrino (Apenas Hospita São Geraldo)</t>
  </si>
  <si>
    <t>03.01.10.017-9</t>
  </si>
  <si>
    <t>SONDAGEM GASTRICA/SNE</t>
  </si>
  <si>
    <t>Unidade de Onco hemato</t>
  </si>
  <si>
    <t>**Foram consideradas todas as especialidades clínicas pediátricas juntas em todas as Unidades de Internação: pediátrica clínica, cardiologia ped, gastroenterologia ped, nefrologia ped, neurologia ped, pneumologia ped</t>
  </si>
  <si>
    <t>10º Sul(8ºN) e 8º Sul</t>
  </si>
  <si>
    <t>HISTERECTOMIA PUERPERAL</t>
  </si>
  <si>
    <t>Unidade de Oftalmologia, Otorrinolaringolodia e Cirurgia Buco-Maxilo-Facial</t>
  </si>
  <si>
    <t>0301100012</t>
  </si>
  <si>
    <t>INDICADORES - CIRURGIA ESPECIALIZADA (8º NORTE (antido 10º S))</t>
  </si>
  <si>
    <t>8º Norte (antigo 10º Sul)</t>
  </si>
  <si>
    <t>Dietas Enterais</t>
  </si>
  <si>
    <t>Pacientes que utilizaram dietas enterais</t>
  </si>
  <si>
    <t>02.03.02.003-2</t>
  </si>
  <si>
    <t>Biópsia de Fígado por Punção (Hepática)</t>
  </si>
  <si>
    <t>02.01.01.021-6</t>
  </si>
  <si>
    <t>02.09.01.001-0/ 04.07.03-005-0 (AIH)</t>
  </si>
  <si>
    <t>02.09.01.002-9</t>
  </si>
  <si>
    <t>02.09.01.003-7</t>
  </si>
  <si>
    <t>02.09.01.003-7/ 03.03.07.010-2 (AIH)</t>
  </si>
  <si>
    <t>Endoscopia com dilatação</t>
  </si>
  <si>
    <t>Endoscopia com esclerose / Ligadura / Leve</t>
  </si>
  <si>
    <t>02.09.01.003-7/ 03.03.07.010-2 (AHI)</t>
  </si>
  <si>
    <t>04.07.01.021-1</t>
  </si>
  <si>
    <t>04.07.01.025-4</t>
  </si>
  <si>
    <t>04.07.01.025-4/ 04.07.02.039-2</t>
  </si>
  <si>
    <t>02.09.01.005-3</t>
  </si>
  <si>
    <t>02.09.01003-7</t>
  </si>
  <si>
    <t>Traqueoscopia / Broncoscopia</t>
  </si>
  <si>
    <t>02.09.04.003-3/ 02.09.04.001-7</t>
  </si>
  <si>
    <t>0202010023</t>
  </si>
  <si>
    <t>CAPACIDADE DE FIXACAO DE FERRO, DETERMINACAO</t>
  </si>
  <si>
    <t>INDICE SATURACAO DA TRANSFERRINA</t>
  </si>
  <si>
    <t>0202010082</t>
  </si>
  <si>
    <t>OSMOLALIDADE EM AMOSTRA DE SANGUE, BASAL</t>
  </si>
  <si>
    <t>OSMOLALIDADE EM AMOSTRA DE URINA, BASAL</t>
  </si>
  <si>
    <t>0202010104</t>
  </si>
  <si>
    <t>CETONA (SANGUE), PESQUISA</t>
  </si>
  <si>
    <t>0202010120</t>
  </si>
  <si>
    <t>ACIDO URICO (SANGUE), DOSAGEM</t>
  </si>
  <si>
    <t>ACIDO URICO (URINA 24H), DOSAGEM</t>
  </si>
  <si>
    <t>ACIDO URICO (URINA AMOSTRA UNICA), DOSAGEM</t>
  </si>
  <si>
    <t>0202010180</t>
  </si>
  <si>
    <t>AMILASE (LIQ. DIVERSOS), DOSAGEM</t>
  </si>
  <si>
    <t>AMILASE (SANGUE), DOSAGEM</t>
  </si>
  <si>
    <t>AMILASE (URINA 24H), DOSAGEM</t>
  </si>
  <si>
    <t>0202010198</t>
  </si>
  <si>
    <t>AMONIA, DOSAGEM</t>
  </si>
  <si>
    <t>BILIRRUBINA DIR/IND/TOT (LIQ. DIVERSOS), DOSAGEM</t>
  </si>
  <si>
    <t>BILIRRUBINA NEONATAL DIR/IND/TOT (SANGUE), DOSAGEM</t>
  </si>
  <si>
    <t>BILIRRUBINA TOTAL, DOSAGEM</t>
  </si>
  <si>
    <t>0202010228</t>
  </si>
  <si>
    <t>CALCIO IONICO, DOSAGEM</t>
  </si>
  <si>
    <t>0202010244</t>
  </si>
  <si>
    <t>CATECOLAMINAS PLASMATICAS FRACOES</t>
  </si>
  <si>
    <t>0202010252</t>
  </si>
  <si>
    <t>CERULOPLASMINA, DOSAGEM</t>
  </si>
  <si>
    <t>0202010325</t>
  </si>
  <si>
    <t>CPK TOTAL (CREATINO FOSFOQUINASE TOTAL), DOSAGEM</t>
  </si>
  <si>
    <t>0202010333</t>
  </si>
  <si>
    <t>CPK MB (CREATINO FOSFOQUINASE MB), DOSAGEM</t>
  </si>
  <si>
    <t>0202010368</t>
  </si>
  <si>
    <t>LDH DESIDROGENASE LATICA (LIQ. DIVERSOS), DOSAGEM</t>
  </si>
  <si>
    <t>LDH DESIDROGENASE LATICA (SANGUE), DOSAGEM</t>
  </si>
  <si>
    <t>0202010392</t>
  </si>
  <si>
    <t>FERRO SERICO, DOSAGEM</t>
  </si>
  <si>
    <t>0202010406</t>
  </si>
  <si>
    <t>ACIDO FOLICO, DOSAGEM</t>
  </si>
  <si>
    <t>FOSFORO (URINA 24H), DOSAGEM</t>
  </si>
  <si>
    <t>FOSFORO (URINA AMOSTRA UNICA), DOSAGEM</t>
  </si>
  <si>
    <t>GLICOSE (LIQ. CEFALORRAQUEANO), DOSAGEM</t>
  </si>
  <si>
    <t>GLICOSE (LIQ. DIVERSOS), DOSAGEM</t>
  </si>
  <si>
    <t>GLICOSE 1 HORA APOS 75G DE DEXTROSOL GEST, DOSAGEM</t>
  </si>
  <si>
    <t>GLICOSE 2 HORA APOS 75G DE DEXTROSOL GEST, DOSAGEM</t>
  </si>
  <si>
    <t>GLICOSE 2 HORA APOS 75G DE DEXTROSOL, DOSAGEM</t>
  </si>
  <si>
    <t>GLICOSE 30 MINUTOS POS INSULINA</t>
  </si>
  <si>
    <t>GLICOSE 60 MINUTOS APOS DEXTROSOL, DOSAGEM</t>
  </si>
  <si>
    <t>GLICOSE 90 MINUTOS APOS DEXTROSOL, DOSAGEM</t>
  </si>
  <si>
    <t>GLICOSE AO ACASO, DOSAGEM</t>
  </si>
  <si>
    <t>GLICOSE BASAL GESTANTE, DOSAGEM</t>
  </si>
  <si>
    <t>GLICOSE BASAL, DOSAGEM</t>
  </si>
  <si>
    <t>GLICOSE POS PRANDIAL, DOSAGEM</t>
  </si>
  <si>
    <t>0202010481</t>
  </si>
  <si>
    <t>GLICOSE 6-FOSFATO DESIDROGENASE (G6PD), DOSAGEM</t>
  </si>
  <si>
    <t>0202010503</t>
  </si>
  <si>
    <t>GLICOHEMOGLOBINA (HEMOGLOBINA GLICADA), DOSAGEM</t>
  </si>
  <si>
    <t>0202010538</t>
  </si>
  <si>
    <t>LACTATO (ACIDO LATICO), DOSAGEM</t>
  </si>
  <si>
    <t>0202010554</t>
  </si>
  <si>
    <t>LIPASE (LIQ. DIVERSOS), DOSAGEM</t>
  </si>
  <si>
    <t>LIPASE (SANGUE), DOSAGEM</t>
  </si>
  <si>
    <t>MAGNESIO (URINA 24H), DOSAGEM</t>
  </si>
  <si>
    <t>MAGNESIO (URINA AMOSTRA UNICA), DOSAGEM</t>
  </si>
  <si>
    <t>POTASSIO (SANGUE) 120MIN, DOSAGEM</t>
  </si>
  <si>
    <t>POTASSIO (SANGUE) 60MIN, DOSAGEM</t>
  </si>
  <si>
    <t>POTASSIO (SANGUE) 90MIN, DOSAGEM</t>
  </si>
  <si>
    <t>POTASSIO (URINA 24H), DOSAGEM</t>
  </si>
  <si>
    <t>POTASSIO (URINA AMOSTRA UNICA), DOSAGEM</t>
  </si>
  <si>
    <t>SODIO (SANGUE) 60MIN, DOSAGEM</t>
  </si>
  <si>
    <t>SODIO (SANGUE) 90MIN, DOSAGEM</t>
  </si>
  <si>
    <t>SODIO (URINA 24H), DOSAGEM</t>
  </si>
  <si>
    <t>SODIO (URINA AMOSTRA UNICA), DOSAGEM</t>
  </si>
  <si>
    <t>SODIO 60MIN APÓS SORO GLICOSADO (SANGUE) , DOSAGEM</t>
  </si>
  <si>
    <t>ALT (TGP) (LIQ. DIVERSOS), DOSAGEM</t>
  </si>
  <si>
    <t>TRIGLICERIDES (LIQ. DIVERSOS), DOSAGEM</t>
  </si>
  <si>
    <t>UREIA (LIQ. DIVERSOS), DOSAGEM</t>
  </si>
  <si>
    <t>UREIA (SANGUE) 60MIN, DOSAGEM</t>
  </si>
  <si>
    <t>UREIA (SANGUE) 90MIN, DOSAGEM</t>
  </si>
  <si>
    <t>UREIA (URINA 24H), DOSAGEM</t>
  </si>
  <si>
    <t>UREIA (URINA AMOSTRA UNICA), DOSAGEM</t>
  </si>
  <si>
    <t>0202010708</t>
  </si>
  <si>
    <t>VITAMINA B12, DOSAGEM</t>
  </si>
  <si>
    <t>0202010724</t>
  </si>
  <si>
    <t>ELETROFORESE PROTEINAS</t>
  </si>
  <si>
    <t>GASOMETRIA VENOSA SIMPLES</t>
  </si>
  <si>
    <t>0202010767</t>
  </si>
  <si>
    <t>25-OH VITAMINA D TOTAL</t>
  </si>
  <si>
    <t>0202020010</t>
  </si>
  <si>
    <t>ESFEROCITOSE HEREDITÁRIA, TRIAGEM - EMA (CADASTRO EXCLUSIVO PARA PESQUISA)</t>
  </si>
  <si>
    <t>FERRO MEDULAR, CITOQUIMICA</t>
  </si>
  <si>
    <t>0202020029</t>
  </si>
  <si>
    <t>PLAQUETAS EM CITRATO, CONTAGEM</t>
  </si>
  <si>
    <t>0202020169</t>
  </si>
  <si>
    <t>ANTICOAGULANTE LUPICO, PESQ.</t>
  </si>
  <si>
    <t>ENSAIO DE MISTURA</t>
  </si>
  <si>
    <t>0202020207</t>
  </si>
  <si>
    <t>FATOR V, DOSAGEM</t>
  </si>
  <si>
    <t>0202020223</t>
  </si>
  <si>
    <t>FATOR VIII, DOSAGEM</t>
  </si>
  <si>
    <t>0202020355</t>
  </si>
  <si>
    <t>ELETROFORESE HEMOGLOBINA PH ALCALINO</t>
  </si>
  <si>
    <t>0202020363</t>
  </si>
  <si>
    <t>ERITROGRAMA</t>
  </si>
  <si>
    <t>0202020398</t>
  </si>
  <si>
    <t>LEUCOGRAMA</t>
  </si>
  <si>
    <t>0202020401</t>
  </si>
  <si>
    <t>COFATOR DE RISTOCETINA, PESQ.</t>
  </si>
  <si>
    <t>0202020541</t>
  </si>
  <si>
    <t>COOMBS DIRETO, TESTE PH</t>
  </si>
  <si>
    <t>0202030024</t>
  </si>
  <si>
    <t>CD3/8/45/4 BPA-I, CITOMETRIA DE FLUXO</t>
  </si>
  <si>
    <t>0202030032</t>
  </si>
  <si>
    <t>IMUNOFENOTIPAGEM PARA IMUNODEFICIENCIAS PRIMARIAS</t>
  </si>
  <si>
    <t>0202030075</t>
  </si>
  <si>
    <t>FATOR REUMATOIDE (SANGUE), DOSAGEM</t>
  </si>
  <si>
    <t>0202030091</t>
  </si>
  <si>
    <t>ALFAFETOPROTEINA (SANGUE), DOS.</t>
  </si>
  <si>
    <t>0202030105</t>
  </si>
  <si>
    <t>PSA TOTAL (ANTIGENO PROSTATICO ESP. TOTAL), DOSAGEM</t>
  </si>
  <si>
    <t>PSA TOTAL E LIVRE (ANTIGENO PROSTATICO ESPECIFICO), RELACAO</t>
  </si>
  <si>
    <t>0202030113</t>
  </si>
  <si>
    <t>BETA2 MICROGLOBULINA (SANGUE), DOSAGEM</t>
  </si>
  <si>
    <t>0202030121</t>
  </si>
  <si>
    <t>COMPLEMENTO C3, DOSAGEM</t>
  </si>
  <si>
    <t>0202030130</t>
  </si>
  <si>
    <t>COMPLEMENTO C4, DOSAGEM</t>
  </si>
  <si>
    <t>0202030148</t>
  </si>
  <si>
    <t>CRIOAGLUTININAS, PESQ.</t>
  </si>
  <si>
    <t>0202030156</t>
  </si>
  <si>
    <t>IMUNOGLOBULINA A, DOSAGEM</t>
  </si>
  <si>
    <t>0202030172</t>
  </si>
  <si>
    <t>IMUNOGLOBULINA G (SANGUE), DOSAGEM</t>
  </si>
  <si>
    <t>0202030180</t>
  </si>
  <si>
    <t>IMUNOGLOBULINA M, DOSAGEM</t>
  </si>
  <si>
    <t>0202030210</t>
  </si>
  <si>
    <t>HEPATITE VIRAL C - GENOTIPAGEM</t>
  </si>
  <si>
    <t>0202030229</t>
  </si>
  <si>
    <t>IMUNOFIXACAO DE PROTEINAS NO SANGUE (PARDINI)</t>
  </si>
  <si>
    <t>IMUNOFIXACAO DE PROTEINAS URINARIAS (PARDINI)</t>
  </si>
  <si>
    <t>0202030237</t>
  </si>
  <si>
    <t>IMUNOFENOTIPAGEM DE HEMOPATIAS MALIGNAS  (MEDULA ÓSSEA/LIQ. CORPORAIS)</t>
  </si>
  <si>
    <t>IMUNOFENOTIPAGEM DE HEMOPATIAS MALIGNAS (SANGUE)</t>
  </si>
  <si>
    <t>0202030245</t>
  </si>
  <si>
    <t>PROVA TUBERCULINICA COM PPD</t>
  </si>
  <si>
    <t>0202030253</t>
  </si>
  <si>
    <t>ANTI CARDIOLIPINA IGG, PESQ.</t>
  </si>
  <si>
    <t>0202030261</t>
  </si>
  <si>
    <t>ANTI CARDIOLIPINA IGM, PESQ.</t>
  </si>
  <si>
    <t>0202030300</t>
  </si>
  <si>
    <t>ANTI HIV1 + HIV2 (HEMOMINAS), PESQ.</t>
  </si>
  <si>
    <t>ANTI HIV1 + HIV2, PESQ.</t>
  </si>
  <si>
    <t>0202030318</t>
  </si>
  <si>
    <t># ANTI HTLV I/II (HEMOMINAS)</t>
  </si>
  <si>
    <t>ANTI HTLV I/2, QUIMIOLUMINESCÊNCIA</t>
  </si>
  <si>
    <t>ANTI HTLV I/II, ELISA</t>
  </si>
  <si>
    <t>0202030342</t>
  </si>
  <si>
    <t>FAN FRACIONADO: AC ANTI-SM, PESQ.</t>
  </si>
  <si>
    <t>0202030350</t>
  </si>
  <si>
    <t>FAN FRACIONADO: AC ANTI-SSA(RO), PESQ.</t>
  </si>
  <si>
    <t>0202030369</t>
  </si>
  <si>
    <t>FAN FRACIONADO: AC ANTI-SSB(LA), PESQ.</t>
  </si>
  <si>
    <t>0202030482</t>
  </si>
  <si>
    <t>ANTI LKM1, PESQ.</t>
  </si>
  <si>
    <t>0202030520</t>
  </si>
  <si>
    <t>ANTI INSULINA</t>
  </si>
  <si>
    <t>0202030555</t>
  </si>
  <si>
    <t>ANTI TPO, PESQ.</t>
  </si>
  <si>
    <t>0202030563</t>
  </si>
  <si>
    <t>ANTI MITOCONDRIA, PESQ</t>
  </si>
  <si>
    <t>0202030580</t>
  </si>
  <si>
    <t>ANTI MUSCULO LISO, PESQ.</t>
  </si>
  <si>
    <t>0202030601</t>
  </si>
  <si>
    <t>ANTI CELULA PARIETAL, PESQ.</t>
  </si>
  <si>
    <t>0202030628</t>
  </si>
  <si>
    <t>ANTI-TIREOGLOBULINA, PESQ.</t>
  </si>
  <si>
    <t>0202030636</t>
  </si>
  <si>
    <t>ANTI HBS, PESQ.</t>
  </si>
  <si>
    <t>0202030644</t>
  </si>
  <si>
    <t>ANTI HBE, PESQ.</t>
  </si>
  <si>
    <t>0202030679</t>
  </si>
  <si>
    <t>ANTI HCV (HEMOMINAS), PESQ.</t>
  </si>
  <si>
    <t>ANTI HCV, PESQ.</t>
  </si>
  <si>
    <t>0202030741</t>
  </si>
  <si>
    <t>ANTIGENEMIA P/ CITOMEGALOVIRUS</t>
  </si>
  <si>
    <t>CITOMEGALOVIRUS, ANTI  IGG, PESQ.</t>
  </si>
  <si>
    <t>0202030768</t>
  </si>
  <si>
    <t>TOXOCARA - ANTICORPOS IGG</t>
  </si>
  <si>
    <t>TOXOPLASMOSE AVIDEZ IGG</t>
  </si>
  <si>
    <t>TOXOPLASMOSE, ANTICORPOS IGG ANTI, PESQ.</t>
  </si>
  <si>
    <t>0202030776</t>
  </si>
  <si>
    <t># DOENCA DE CHAGAS, HEMAGLUTINACAO</t>
  </si>
  <si>
    <t>0202030784</t>
  </si>
  <si>
    <t># ANTI HBC TOTAL, PESQ</t>
  </si>
  <si>
    <t>ANTI HBC TOTAL, PESQ.</t>
  </si>
  <si>
    <t>0202030806</t>
  </si>
  <si>
    <t>ANTI HAV TOTAL, PESQ</t>
  </si>
  <si>
    <t>0202030814</t>
  </si>
  <si>
    <t>ANTI RUBEOLA IGG, PESQ.</t>
  </si>
  <si>
    <t>0202030822</t>
  </si>
  <si>
    <t>VARICELLA ZOSTER, ANTICORPOS IGG (PARDINI)</t>
  </si>
  <si>
    <t>0202030849</t>
  </si>
  <si>
    <t>HERPESVIRUS I E II, IGG</t>
  </si>
  <si>
    <t>0202030857</t>
  </si>
  <si>
    <t>CITOMEGALOVIRUS, ANTI  IGM, PESQ.</t>
  </si>
  <si>
    <t>0202030873</t>
  </si>
  <si>
    <t>TOXOPLASMOSE, ANTICORPOS IGM ANTI, PESQ.</t>
  </si>
  <si>
    <t>0202030890</t>
  </si>
  <si>
    <t>ANTI HBC IGM, PESQ.</t>
  </si>
  <si>
    <t>0202030911</t>
  </si>
  <si>
    <t>ANTI HAV IGM, PESQ.</t>
  </si>
  <si>
    <t>0202030920</t>
  </si>
  <si>
    <t>ANTI RUBEOLA IGM, PESQ.</t>
  </si>
  <si>
    <t>0202030938</t>
  </si>
  <si>
    <t>VARICELLA ZOSTER, ANTICORPOS IGM (PARDINI)</t>
  </si>
  <si>
    <t>0202030962</t>
  </si>
  <si>
    <t>CEA-ANTIGENO CARCINOEMBRIONARIO (SANGUE), PESQ.</t>
  </si>
  <si>
    <t>0202030989</t>
  </si>
  <si>
    <t>HBEAG, PESQ.</t>
  </si>
  <si>
    <t>0202031004</t>
  </si>
  <si>
    <t>CRIOGLOBULINAS, PESQ.</t>
  </si>
  <si>
    <t>0202031039</t>
  </si>
  <si>
    <t>IGE ESP LEITE DE VACA E DERIVADOS</t>
  </si>
  <si>
    <t>0202031071</t>
  </si>
  <si>
    <t>CARGA VIRAL HIV (BPA-I)</t>
  </si>
  <si>
    <t>0202031080</t>
  </si>
  <si>
    <t>HEPATITE VIRAL C - CARGA VIRAL</t>
  </si>
  <si>
    <t>0202031098</t>
  </si>
  <si>
    <t>SIFILIS, SOROLOGIA PARA (SANGUE)</t>
  </si>
  <si>
    <t>0202031110</t>
  </si>
  <si>
    <t>VDRL (LIQ. CEFALORRAQUEANO)</t>
  </si>
  <si>
    <t>VDRL (SANGUE)</t>
  </si>
  <si>
    <t>VDRL QUANTITATIVO (SANGUE)</t>
  </si>
  <si>
    <t>0202031136</t>
  </si>
  <si>
    <t>EXCLUSIVO TMO - SOROLOGIA PARA SIFILIS (HEMOMINAS)</t>
  </si>
  <si>
    <t>0202031187</t>
  </si>
  <si>
    <t>ANTI GLIADINA IGA.</t>
  </si>
  <si>
    <t>ANTI GLIADINA IGG.</t>
  </si>
  <si>
    <t>0202031209</t>
  </si>
  <si>
    <t>TROPONINA I, ULTRASSENSIVEL</t>
  </si>
  <si>
    <t>0202031217</t>
  </si>
  <si>
    <t>CA 125, DOSAGEM</t>
  </si>
  <si>
    <t>0202040020</t>
  </si>
  <si>
    <t>DOSAGEM DE GORDURA FECAL</t>
  </si>
  <si>
    <t>0202040062</t>
  </si>
  <si>
    <t>EOSINOFILOS (MAT. DIVERSOS), PESQ.</t>
  </si>
  <si>
    <t>EOSINOFILOS (URINA), PESQ.</t>
  </si>
  <si>
    <t>0202040089</t>
  </si>
  <si>
    <t>LARVAS (FEZES - BAERMANN-MORAES), PESQ.</t>
  </si>
  <si>
    <t>0202040097</t>
  </si>
  <si>
    <t>LEUCOCITOS (FEZES), PESQ.</t>
  </si>
  <si>
    <t>0202040127</t>
  </si>
  <si>
    <t>EXAME PARASITOLOGICO DE FEZES</t>
  </si>
  <si>
    <t>ISOSPORA BELLI (ZIEHL MODIFICADO), PESQ.</t>
  </si>
  <si>
    <t>0202040143</t>
  </si>
  <si>
    <t>SANGUE OCULTO (FEZES), PESQ - 1ªAMOSTRA</t>
  </si>
  <si>
    <t>SANGUE OCULTO (FEZES), PESQ - 2ªAMOSTRA</t>
  </si>
  <si>
    <t>SANGUE OCULTO (FEZES), PESQ - 3ªAMOSTRA</t>
  </si>
  <si>
    <t>SANGUE OCULTO (FEZES), PESQ.</t>
  </si>
  <si>
    <t>0202040178</t>
  </si>
  <si>
    <t>EXAME DIRETO DE FEZES</t>
  </si>
  <si>
    <t>DISMORFISMO ERITROCITARIO, PESQ.</t>
  </si>
  <si>
    <t>PH (LIQ. DIVERSOS), DOSAGEM</t>
  </si>
  <si>
    <t>0202050025</t>
  </si>
  <si>
    <t>CLEARANCE DE CREATININA</t>
  </si>
  <si>
    <t>0202050041</t>
  </si>
  <si>
    <t>CLEARANCE DE UREIA</t>
  </si>
  <si>
    <t>0202050084</t>
  </si>
  <si>
    <t>CITRATO EM URINA 24 HORAS, DOSAGEM</t>
  </si>
  <si>
    <t>0202050092</t>
  </si>
  <si>
    <t>MICROALBUMINURIA (URINA 24H), DOSAGEM</t>
  </si>
  <si>
    <t>MICROALBUMINURIA (URINA AMOSTRA UNICA), DOSAGEM</t>
  </si>
  <si>
    <t>0202050106</t>
  </si>
  <si>
    <t>OXALATO EM URINA DE 24 HORAS (PARDINI)</t>
  </si>
  <si>
    <t>0202050114</t>
  </si>
  <si>
    <t>PROTEINURIA 24H</t>
  </si>
  <si>
    <t>PROTEINÚRIA EM AMOSTRA ÚNICA</t>
  </si>
  <si>
    <t>0202060098</t>
  </si>
  <si>
    <t>ALDOSTERONA SERICA</t>
  </si>
  <si>
    <t>0202060110</t>
  </si>
  <si>
    <t>ANDROSTENEDIONA</t>
  </si>
  <si>
    <t>0202060128</t>
  </si>
  <si>
    <t>CALCITONINA</t>
  </si>
  <si>
    <t>0202060144</t>
  </si>
  <si>
    <t>DEHIDROEPIANDROSTERONA.</t>
  </si>
  <si>
    <t>0202060160</t>
  </si>
  <si>
    <t>ESTRADIOL (E2-17-BETA-ESTRADIOL), DOSAGEM</t>
  </si>
  <si>
    <t>0202060195</t>
  </si>
  <si>
    <t>GASTRINA, DOSAGEM</t>
  </si>
  <si>
    <t>0202060217</t>
  </si>
  <si>
    <t>BETA HCG QUANTITATIVO, PESQUISA</t>
  </si>
  <si>
    <t>0202060233</t>
  </si>
  <si>
    <t>FSH BASAL, DOSAGEM</t>
  </si>
  <si>
    <t>FSH, DOSAGEM</t>
  </si>
  <si>
    <t>0202060241</t>
  </si>
  <si>
    <t>LH (HORMONIO LUTEINIZANTE), DOSAGEM</t>
  </si>
  <si>
    <t>0202060250</t>
  </si>
  <si>
    <t>TSH BASAL, DOSAGEM</t>
  </si>
  <si>
    <t>TSH, DOSAGEM</t>
  </si>
  <si>
    <t>0202060268</t>
  </si>
  <si>
    <t>INSULINA BASAL, DOSAGEM</t>
  </si>
  <si>
    <t>INSULINA, DOSAGEM</t>
  </si>
  <si>
    <t>0202060276</t>
  </si>
  <si>
    <t>PTH (PARATORMONIO), DOSAGEM</t>
  </si>
  <si>
    <t>PTH 120 MIN PÓS ESTÍMULO, DOSAGEM</t>
  </si>
  <si>
    <t>PTH 180 MIN PÓS ESTÍMULO, DOSAGEM</t>
  </si>
  <si>
    <t>PTH 60 MIN PÓS ESTÍMULO, DOSAGEM</t>
  </si>
  <si>
    <t>0202060284</t>
  </si>
  <si>
    <t>PEPTÍDEO C - PEPC</t>
  </si>
  <si>
    <t>0202060292</t>
  </si>
  <si>
    <t>PROGESTERONA, DOSAGEM</t>
  </si>
  <si>
    <t>0202060306</t>
  </si>
  <si>
    <t>PROLACTINA DILUIDA, DOSAGEM</t>
  </si>
  <si>
    <t>PROLACTINA, DOSAGEM</t>
  </si>
  <si>
    <t>0202060314</t>
  </si>
  <si>
    <t>RENINA.</t>
  </si>
  <si>
    <t>0202060322</t>
  </si>
  <si>
    <t>SOMATOMEDINA C - IGF1</t>
  </si>
  <si>
    <t>0202060330</t>
  </si>
  <si>
    <t>SULFATO DE DEHIDROEPIANDROSTERONA (S-DHEA)</t>
  </si>
  <si>
    <t>0202060349</t>
  </si>
  <si>
    <t>TESTOSTERONA TOTAL BASAL, DOSAGEM</t>
  </si>
  <si>
    <t>0202060365</t>
  </si>
  <si>
    <t>TIREOGLOBULINA.</t>
  </si>
  <si>
    <t>0202060381</t>
  </si>
  <si>
    <t>T4 LIVRE, DOSAGEM</t>
  </si>
  <si>
    <t>0202060390</t>
  </si>
  <si>
    <t>T3 LIVRE, DOSAGEM</t>
  </si>
  <si>
    <t>T3 TOTAL (TRIIODOTIRONINA).</t>
  </si>
  <si>
    <t>0202060446</t>
  </si>
  <si>
    <t>CORTISOL APOS SUPR. DEXAMETASONA 1MG</t>
  </si>
  <si>
    <t>CORTISOL APOS SUPR. DEXAMETASONA 8MG</t>
  </si>
  <si>
    <t>0202060470</t>
  </si>
  <si>
    <t>MACROPROLACTINA.</t>
  </si>
  <si>
    <t>0202070050</t>
  </si>
  <si>
    <t>ACIDO VALPROICO (VALPROATO), DOSAGEM</t>
  </si>
  <si>
    <t>0202070093</t>
  </si>
  <si>
    <t>GENTAMICINA, DOSAGEM</t>
  </si>
  <si>
    <t>0202070123</t>
  </si>
  <si>
    <t>FENOBARBITAL, DOSAGEM</t>
  </si>
  <si>
    <t>0202070158</t>
  </si>
  <si>
    <t>CARBAMAZEPINA, DOSAGEM</t>
  </si>
  <si>
    <t>0202070182</t>
  </si>
  <si>
    <t>CICLOSPORINA MONOCLONAL, DOSAGEM</t>
  </si>
  <si>
    <t>0202070190</t>
  </si>
  <si>
    <t>COBRE (SANGUE), DOSAGEM</t>
  </si>
  <si>
    <t>COBRE (URINA 24H), DOSAGEM</t>
  </si>
  <si>
    <t>COBRE (URINA), DOSAGEM</t>
  </si>
  <si>
    <t>0202070255</t>
  </si>
  <si>
    <t>DOSAGEM DE LITIO</t>
  </si>
  <si>
    <t>0202070298</t>
  </si>
  <si>
    <t>METOTREXATO, DOSAGEM</t>
  </si>
  <si>
    <t>0202070352</t>
  </si>
  <si>
    <t>ZINCO, DOSAGEM</t>
  </si>
  <si>
    <t>0202080013</t>
  </si>
  <si>
    <t># ANTIBIOGRAMA PARA BACTERIAS</t>
  </si>
  <si>
    <t># ANTIBIOGRAMA PARA HEMOCULTURA</t>
  </si>
  <si>
    <t># ANTIBIOGRAMA PARA HEMOCULTURA - A</t>
  </si>
  <si>
    <t># ANTIBIOGRAMA PARA HEMOCULTURA - B</t>
  </si>
  <si>
    <t># ANTIBIOGRAMA PARA HEMOCULTURA - C</t>
  </si>
  <si>
    <t># ANTIBIOGRAMA PARA HEMOCULTURA - D</t>
  </si>
  <si>
    <t># ANTIBIOGRAMA PARA HEMOCULTURA PEDIATRICA</t>
  </si>
  <si>
    <t># ANTIBIOGRAMA PARA HEMOCULTURA REFLUIDO DE CATETER</t>
  </si>
  <si>
    <t># ANTIBIOGRAMA PARA SWAB AXILAR</t>
  </si>
  <si>
    <t># ANTIBIOGRAMA PARA SWAB NASAL</t>
  </si>
  <si>
    <t># ANTIBIOGRAMA PARA SWAB PERIANAL</t>
  </si>
  <si>
    <t># ANTIBIOGRAMA PARA UROCULTURA</t>
  </si>
  <si>
    <t>0202080048</t>
  </si>
  <si>
    <t># BAAR (BACILO ALCOOL ACIDO RESISTENTE), PESQ.</t>
  </si>
  <si>
    <t>BAAR (BACILO ALCOOL ACIDO RESISTENTE) CENTRIFUGADO, PESQ.</t>
  </si>
  <si>
    <t>BAAR DE AURAMINA</t>
  </si>
  <si>
    <t>0202080056</t>
  </si>
  <si>
    <t>HANSENIASE COTOVELO DIR, BAAR</t>
  </si>
  <si>
    <t>HANSENIASE COTOVELO ESQ, BAAR</t>
  </si>
  <si>
    <t>HANSENIASE ORELHA DIR, BAAR</t>
  </si>
  <si>
    <t>HANSENIASE ORELHA ESQ, BAAR</t>
  </si>
  <si>
    <t>INDICE BACILAR (HANSENIASE)</t>
  </si>
  <si>
    <t>0202080072</t>
  </si>
  <si>
    <t>GRAM (BACTERIOSCOPIA)</t>
  </si>
  <si>
    <t>GRAM DE GOTA DE URINA</t>
  </si>
  <si>
    <t>0202080080</t>
  </si>
  <si>
    <t>CULTURA DE BACTERIAS</t>
  </si>
  <si>
    <t>CULTURA PARA NOCARDIA</t>
  </si>
  <si>
    <t>CULTURA PARA STREPTOCOCCUS AGALACTIAE - BETA HEMOLITICO - GRUPO B</t>
  </si>
  <si>
    <t>CULTURA PARA SWAB AXILAR</t>
  </si>
  <si>
    <t>CULTURA PARA SWAB NASAL</t>
  </si>
  <si>
    <t>CULTURA PARA SWAB PERIANAL</t>
  </si>
  <si>
    <t>UROCULTURA</t>
  </si>
  <si>
    <t>0202080110</t>
  </si>
  <si>
    <t>CULTURA PARA MICOBACTERIAS</t>
  </si>
  <si>
    <t>0202080137</t>
  </si>
  <si>
    <t>CULTURA PARA FUNGOS</t>
  </si>
  <si>
    <t>0202080145</t>
  </si>
  <si>
    <t>CRIPTOCOCOS (TINTA NANQUIM), PESQ.</t>
  </si>
  <si>
    <t>EXAME DIRETO (MAT. DIVERSOS - MICROBIOLOGIA)</t>
  </si>
  <si>
    <t>0202080153</t>
  </si>
  <si>
    <t># HEMOCULTURA ADULTO</t>
  </si>
  <si>
    <t>HEMOCULTURA PERIFERICA PEDIATRICA</t>
  </si>
  <si>
    <t>HEMOCULTURA REFLUIDO DE CATETER</t>
  </si>
  <si>
    <t>0202080170</t>
  </si>
  <si>
    <t>PNEUMOCYSTIS JIROVECI (MAT. DIVERSOS), PESQ.</t>
  </si>
  <si>
    <t>0202090051</t>
  </si>
  <si>
    <t>BLASTOS (LIQ. CEFALORRAQUEANO), PESQ.</t>
  </si>
  <si>
    <t>0202090060</t>
  </si>
  <si>
    <t>CITOMETRIA (LIQ. CEFALORRAQUEANO)</t>
  </si>
  <si>
    <t>CITOMETRIA (LIQ. DIVERSOS)</t>
  </si>
  <si>
    <t>0202090183</t>
  </si>
  <si>
    <t>CITOLOGIA (LIQ. DIVERSOS)</t>
  </si>
  <si>
    <t>CITOLOGIA (LIQUIDO CEFALORRAQUEANO)</t>
  </si>
  <si>
    <t>0202090191</t>
  </si>
  <si>
    <t>MIELOGRAMA</t>
  </si>
  <si>
    <t>0202090230</t>
  </si>
  <si>
    <t>CARACTERES FISICOS (LIQ. DIVERSOS), EXAME</t>
  </si>
  <si>
    <t>0202090256</t>
  </si>
  <si>
    <t>CRISTAIS COM LUZ POLARIZADA (LIQ. SINOVIAL), PESQ.</t>
  </si>
  <si>
    <t>0202100022</t>
  </si>
  <si>
    <t># CARIOTIPO DE BANDA G EM LIQUIDO AMNIOTICO</t>
  </si>
  <si>
    <t>CARIOTIPO BANDA G EM LIQ. DIVERSOS</t>
  </si>
  <si>
    <t>CARIOTIPO BANDA G EM MEDULA OSSEA (CEL NEOPLASICA)</t>
  </si>
  <si>
    <t>0202120023</t>
  </si>
  <si>
    <t>GRUPO SANGUINEO ABO E RH, GEL</t>
  </si>
  <si>
    <t>GRUPO SANGUINEO ABO, RH E COOMBS DIRETO (MENORES DE 30 DIAS)</t>
  </si>
  <si>
    <t>0202120040</t>
  </si>
  <si>
    <t>PAINEL DE HEMACIAS (HEMOMINAS)</t>
  </si>
  <si>
    <t>0214010058</t>
  </si>
  <si>
    <t>ANTI HIV, TESTE RAPIDO</t>
  </si>
  <si>
    <t>0214010090</t>
  </si>
  <si>
    <t>ANTI HCV, TESTE RAPIDO</t>
  </si>
  <si>
    <t>0501080040</t>
  </si>
  <si>
    <t>NÍVEL SÉRICO DE SIROLIMUS (RAPAMICINA)</t>
  </si>
  <si>
    <t>0501080058</t>
  </si>
  <si>
    <t>TACROLIMUS, DOSAGEM</t>
  </si>
  <si>
    <t>28040481</t>
  </si>
  <si>
    <t>28060210</t>
  </si>
  <si>
    <t>HBSAG, PESQ.</t>
  </si>
  <si>
    <t>28061004</t>
  </si>
  <si>
    <t>40301222</t>
  </si>
  <si>
    <t>ALBUMINA (SANGUE), DOSAGEM</t>
  </si>
  <si>
    <t>40301397</t>
  </si>
  <si>
    <t>40301400</t>
  </si>
  <si>
    <t>CALCIO TOTAL (SANGUE), DOSAGEM</t>
  </si>
  <si>
    <t>40301559</t>
  </si>
  <si>
    <t>CLORETO (SANGUE), DOSAGEM</t>
  </si>
  <si>
    <t>40301583</t>
  </si>
  <si>
    <t>40301591</t>
  </si>
  <si>
    <t>40301605</t>
  </si>
  <si>
    <t>40301630</t>
  </si>
  <si>
    <t>CREATININA (SANGUE), DOSAGEM</t>
  </si>
  <si>
    <t>40301648</t>
  </si>
  <si>
    <t>40301729</t>
  </si>
  <si>
    <t>40301885</t>
  </si>
  <si>
    <t>40301931</t>
  </si>
  <si>
    <t>40301990</t>
  </si>
  <si>
    <t>40302016</t>
  </si>
  <si>
    <t>40302040</t>
  </si>
  <si>
    <t>40302075</t>
  </si>
  <si>
    <t>40302237</t>
  </si>
  <si>
    <t>40302318</t>
  </si>
  <si>
    <t>40302385</t>
  </si>
  <si>
    <t>PROTEINA TOTAL E FRACOES, DOSAGEM</t>
  </si>
  <si>
    <t>40302423</t>
  </si>
  <si>
    <t>40302504</t>
  </si>
  <si>
    <t>40302547</t>
  </si>
  <si>
    <t>40302571</t>
  </si>
  <si>
    <t>40302580</t>
  </si>
  <si>
    <t>40302695</t>
  </si>
  <si>
    <t>40304036</t>
  </si>
  <si>
    <t>40304264</t>
  </si>
  <si>
    <t>FIBRINOGENIO, DOSAGEM</t>
  </si>
  <si>
    <t>40304590</t>
  </si>
  <si>
    <t>40304639</t>
  </si>
  <si>
    <t>40304906</t>
  </si>
  <si>
    <t>DIMERO D, DOSAGEM</t>
  </si>
  <si>
    <t>40308383</t>
  </si>
  <si>
    <t>40311171</t>
  </si>
  <si>
    <t>40311210</t>
  </si>
  <si>
    <t>40316327</t>
  </si>
  <si>
    <t>40316491</t>
  </si>
  <si>
    <t>40316521</t>
  </si>
  <si>
    <t>40316556</t>
  </si>
  <si>
    <t>9999990002</t>
  </si>
  <si>
    <t>ANCA (AC. ANTICITOPLASMA NEUTROFILO), PESQ.</t>
  </si>
  <si>
    <t>9999990005</t>
  </si>
  <si>
    <t>CROMOSSOMO X FRAGIL, PESQ.</t>
  </si>
  <si>
    <t>9999990006</t>
  </si>
  <si>
    <t>9999990008</t>
  </si>
  <si>
    <t>HOMOCISTEINA, DOSAGEM</t>
  </si>
  <si>
    <t>9999990009</t>
  </si>
  <si>
    <t>LYME (BORRELIOSE) IGG E IGM, PESQ.</t>
  </si>
  <si>
    <t>9999990017</t>
  </si>
  <si>
    <t>VANCOMICINA, DOSAGEM</t>
  </si>
  <si>
    <t>9999990020</t>
  </si>
  <si>
    <t>BIOLOGIA MOLECULAR (MEDULA OSSEA), EXAME</t>
  </si>
  <si>
    <t>9999990025</t>
  </si>
  <si>
    <t>GENE DE FUSAO RUNX1-RUNX1T1 (MEDULA OSSEA), PESQ.</t>
  </si>
  <si>
    <t>9999990026</t>
  </si>
  <si>
    <t>GENE DE FUSAO RUNX1-RUNX1T1, PESQ.</t>
  </si>
  <si>
    <t>9999990033</t>
  </si>
  <si>
    <t>SUBCLASSE DE IGG4</t>
  </si>
  <si>
    <t>9999990039</t>
  </si>
  <si>
    <t>GENOTIPAGEM HIV (CATG)</t>
  </si>
  <si>
    <t>9999990041</t>
  </si>
  <si>
    <t>ALPS (SIND. LINFOPROLIFERATIVA AUTO-IMUNE), PESQ.</t>
  </si>
  <si>
    <t>9999990052</t>
  </si>
  <si>
    <t>1,25-DIHIDROXI VITAMINA D3, DOSAGEM (PARDINI)</t>
  </si>
  <si>
    <t>9999990055</t>
  </si>
  <si>
    <t>CRYPTOSPORIDIUM ZIEHL  MOD, PESQ.</t>
  </si>
  <si>
    <t>9999990057</t>
  </si>
  <si>
    <t>CHAGAS CONFIRMATORIO (SOROLOGIA) HEMOMINAS</t>
  </si>
  <si>
    <t>9999990058</t>
  </si>
  <si>
    <t>ADENOSINA DEAMINASE- ADA</t>
  </si>
  <si>
    <t>9999990061</t>
  </si>
  <si>
    <t>GLOBULINA LIGADORA DOS HORMONIOS SEXUAIS - SHBG</t>
  </si>
  <si>
    <t>9999990062</t>
  </si>
  <si>
    <t>TRAB (ANTICORPO ANTI RECEPTOR DE TSH)</t>
  </si>
  <si>
    <t>9999990063</t>
  </si>
  <si>
    <t>OSSEA,FOSFATASE ALCALINA FRACAO  (PARDINI)</t>
  </si>
  <si>
    <t>9999990065</t>
  </si>
  <si>
    <t>ALBUMINA (LIQ. DIVERSOS), DOSAGEM</t>
  </si>
  <si>
    <t>ALBUMINA 120 MIN PÓS ESTIMULO  (SANGUE), DOSAGEM</t>
  </si>
  <si>
    <t>ALBUMINA 180 MIN PÓS ESTIMULO  (SANGUE), DOSAGEM</t>
  </si>
  <si>
    <t>ALBUMINA 60 MIN PÓS ESTIMULO  (SANGUE), DOSAGEM</t>
  </si>
  <si>
    <t>9999990071</t>
  </si>
  <si>
    <t>ESQUIZOCITOS, PESQUISA</t>
  </si>
  <si>
    <t>9999990072</t>
  </si>
  <si>
    <t>CA 15.3, DOSAGEM</t>
  </si>
  <si>
    <t>9999990073</t>
  </si>
  <si>
    <t>CA 19.9, DOSAGEM</t>
  </si>
  <si>
    <t>9999990075</t>
  </si>
  <si>
    <t># WESTERN BLOT PARA HTLV I E II</t>
  </si>
  <si>
    <t>9999990077</t>
  </si>
  <si>
    <t>TUBO EXTRA PARA PESQUISA  SORO SECO (VERMELHO)</t>
  </si>
  <si>
    <t>TUBO EXTRA PARA PESQUISA CITRATO (AZUL)</t>
  </si>
  <si>
    <t>TUBO EXTRA PARA PESQUISA EDTA (ROXO)</t>
  </si>
  <si>
    <t>TUBO EXTRA PARA PESQUISA HEPARINA SODICA (VERDE)</t>
  </si>
  <si>
    <t>TUBO EXTRA PARA PESQUISA SORO GEL (AMARELO)</t>
  </si>
  <si>
    <t>9999990082</t>
  </si>
  <si>
    <t># CITOMEGALOVIRUS PCR QUALITATIVO (MAT. DIVERSOS) (PARDINI)</t>
  </si>
  <si>
    <t>CORONAVIRUS, PCR (COVID19 PCR) FUNED</t>
  </si>
  <si>
    <t>DOENCA DE HUNTINGTON, ESTUDO GENETICO</t>
  </si>
  <si>
    <t>EPSTEIN BARR VIRUS QUANTITATIVO, PCR PARA</t>
  </si>
  <si>
    <t>HEPATITE VIRAL B - CARGA VIRAL</t>
  </si>
  <si>
    <t>TRM - DETECCAO DNA COMPLEXO M. TUBERCULOSIS POR TESTE RAPIDO MOLECULAR</t>
  </si>
  <si>
    <t>9999990084</t>
  </si>
  <si>
    <t>TESTE DO PEZINHO</t>
  </si>
  <si>
    <t>9999990085</t>
  </si>
  <si>
    <t>PROVA CRUZADA</t>
  </si>
  <si>
    <t>9999990088</t>
  </si>
  <si>
    <t>MUTAÇÃO FATOR V LEIDEN, PESQ.</t>
  </si>
  <si>
    <t>9999990094</t>
  </si>
  <si>
    <t>ANTI ENDOMISIO IGA</t>
  </si>
  <si>
    <t>9999990104</t>
  </si>
  <si>
    <t>PROTEINA BENCE JONES (PARDINI), DOSAGEM</t>
  </si>
  <si>
    <t>9999990207</t>
  </si>
  <si>
    <t>HERPES SIMPLES VIRUS 1 E 2, PCR (MAT. DIVERSOS) (PARDINI)</t>
  </si>
  <si>
    <t>9999990216</t>
  </si>
  <si>
    <t>GALACTOMANNAN, ANTIGENO ASPERGILLUS (LIQ. DIVERSOS)  - PESQUISA</t>
  </si>
  <si>
    <t>GALACTOMANNAN, ANTIGENO ASPERGILLUS SANGUE - PESQUISA</t>
  </si>
  <si>
    <t>9999999200</t>
  </si>
  <si>
    <t>DUPLICACAO GENE FLT3 (MEDULA OSSEA), PESQ.</t>
  </si>
  <si>
    <t>DUPLICACAO GENE FLT3 (SANGUE), PESQ.</t>
  </si>
  <si>
    <t>GENE DE FUSAO ETV6-RUNX1 (MEDULA OSSEA), PESQ.</t>
  </si>
  <si>
    <t>GENE DE FUSAO TCF3-PBX1 (MEDULA OSSEA), PESQ.</t>
  </si>
  <si>
    <t>GENE FUSAO BCR-ABL (MEDULA OSSEA), PESQ.</t>
  </si>
  <si>
    <t>GENE FUSAO BCR-ABL (SANGUE), PESQ.</t>
  </si>
  <si>
    <t>GENE FUSAO CBFBETA-MYH11 (MEDULA OSSEA), PESQ.</t>
  </si>
  <si>
    <t>GENE FUSAO CBFBETA-MYH11 (SANGUE), PESQ.</t>
  </si>
  <si>
    <t>GENE FUSAO MLL-AF4 (MEDULA OSSEA), PESQ.</t>
  </si>
  <si>
    <t>GENE FUSAO PML-RAR ALFA (LCR), PESQ.</t>
  </si>
  <si>
    <t>GENE FUSAO PML-RAR ALFA (MEDULA OSSEA), PESQ.</t>
  </si>
  <si>
    <t>MUTACAO DO GENE NPM1 (MEDULA OSSEA), PESQ</t>
  </si>
  <si>
    <t>MUTACAO DO GENE NPM1 (SANGUE), PESQ.</t>
  </si>
  <si>
    <t>MUTAÇÃO G20210A DO GENE DA PROTROMBINA, PESQ.</t>
  </si>
  <si>
    <t>MUTACAO V617F DO GENE JAK2 (SANGUE)</t>
  </si>
  <si>
    <t>NI</t>
  </si>
  <si>
    <t># ANTI CENTROMERO.</t>
  </si>
  <si>
    <t># ANTICORPOS ANTI-TRYPANOSOMA CRUZI, PESQUISA</t>
  </si>
  <si>
    <t># FATOR ANTI-NUCLEAR</t>
  </si>
  <si>
    <t># PROTEINA C</t>
  </si>
  <si>
    <t># PROTEINA S LIVRE</t>
  </si>
  <si>
    <t># TIPIFICACAO DO ALELO HLA-B*5701</t>
  </si>
  <si>
    <t>17 ALFA HIDROXI PROGESTERONA</t>
  </si>
  <si>
    <t>ACTH (HORMONIO ADRENOCORTICOTROFICO)</t>
  </si>
  <si>
    <t>AGENDAMENTO EXAMES</t>
  </si>
  <si>
    <t>ANTI GAD, AUTO ANTICORPOS</t>
  </si>
  <si>
    <t>ANTI IA2</t>
  </si>
  <si>
    <t>ANTI JO 1</t>
  </si>
  <si>
    <t>ANTI SCL 70</t>
  </si>
  <si>
    <t>ANTI TROMBINA III</t>
  </si>
  <si>
    <t>ANTICORPOS ANTI-CCP</t>
  </si>
  <si>
    <t>AQUAPORINA 4, ANTICORPOS IGG</t>
  </si>
  <si>
    <t>BIOLOGIA MOLECULAR PARA DETECÇÃO DE CLAMÍDIA E GONOCOCO (CT/NG)</t>
  </si>
  <si>
    <t>C - TELOPEPTIDEO (CTX)</t>
  </si>
  <si>
    <t>COLESTEROL NAO HDL, CALCULO</t>
  </si>
  <si>
    <t>COOMBS INDIRETO, TESTE PH</t>
  </si>
  <si>
    <t>CREATININA (LIQ. DIVERSOS), DOSAGEM</t>
  </si>
  <si>
    <t>DIAGNOSTICO DA MUTACAO DA ALFA 1 ANTITRIPSINA</t>
  </si>
  <si>
    <t>DIGOXINA, DOSAGEM</t>
  </si>
  <si>
    <t>DOSAGEM DE ALDOLASE</t>
  </si>
  <si>
    <t>ECA - ENZIMA CONVERSORA DA ANGIOTENSINA</t>
  </si>
  <si>
    <t>ELASTASE FECAL, DOSAGEM</t>
  </si>
  <si>
    <t>ESQUISTOSSOMOSE - SOROLOGIA IGG</t>
  </si>
  <si>
    <t>FENOTIPAGEM ERITROCITARIA</t>
  </si>
  <si>
    <t>FERRITINA, DOSAGEM</t>
  </si>
  <si>
    <t>GENE FUSAO BCR-ABL NESTED (MEDULA OSSEA), PESQ.</t>
  </si>
  <si>
    <t>GENE FUSAO BCR-ABL NESTED (SANGUE), PESQ.</t>
  </si>
  <si>
    <t>HEPATITE B - NAT (HEMOMINAS)</t>
  </si>
  <si>
    <t>HEPATITE B - NAT (HEMOMINAS).</t>
  </si>
  <si>
    <t>HEPATITE B, TESTE RAPIDO</t>
  </si>
  <si>
    <t>HEPATITE C - NAT (HEMOMINAS)</t>
  </si>
  <si>
    <t>HEPATITE E IGG</t>
  </si>
  <si>
    <t>HEPATITE E IGM</t>
  </si>
  <si>
    <t>HERPESVIRUS I E II, IGM</t>
  </si>
  <si>
    <t>HIV - NAT (HEMOMINAS)</t>
  </si>
  <si>
    <t>LEISHMANIOSE VISCERAL HUMANA, TESTE RAPIDO (FUNED)</t>
  </si>
  <si>
    <t>NT-PROBNP- PEPTÍDEO NATRIURETICO CEREBRAL (BNP)</t>
  </si>
  <si>
    <t>PARVOVIRUS B-19 IGG</t>
  </si>
  <si>
    <t>PARVOVIRUS B-19 IGM</t>
  </si>
  <si>
    <t>PROBNP - PEPTÍDEO NATRIURÉTICO CEREBRAL</t>
  </si>
  <si>
    <t>PROTEINA TOTAL (LIQ. CEFALORRAQUEANO), DOSAGEM</t>
  </si>
  <si>
    <t>RETICULOCITOS, CONTAGEM</t>
  </si>
  <si>
    <t>SARS COV-2, ANTICORPOS TOTAIS</t>
  </si>
  <si>
    <t>SODIO (LIQ. DIVERSOS), DOSAGEM</t>
  </si>
  <si>
    <t>TOXINA "A/B" DE CLOSTRIDIOIDES (CLOSTRIDIUM) DIFFICILE, PESQ.</t>
  </si>
  <si>
    <t>VARICELLA ZOSTER, DETECCAO POR PCR (PARDINI)</t>
  </si>
  <si>
    <t>Morbidade</t>
  </si>
  <si>
    <t>Total 
Ano</t>
  </si>
  <si>
    <t>01 Algumas doenças infecciosas e parasitárias</t>
  </si>
  <si>
    <t>.. Cólera</t>
  </si>
  <si>
    <t>.. Febres tifóide e paratifóide</t>
  </si>
  <si>
    <t>.. Shiguelose</t>
  </si>
  <si>
    <t>.. Amebíase</t>
  </si>
  <si>
    <t>.. Diarréia e gastroenterite origem infecc presum</t>
  </si>
  <si>
    <t>.. Outras doenças infecciosas intestinais</t>
  </si>
  <si>
    <t>.. Tuberculose respiratória</t>
  </si>
  <si>
    <t>.... Tuberculose pulmonar</t>
  </si>
  <si>
    <t>.... Outras tuberculoses respiratórias</t>
  </si>
  <si>
    <t>.... Restante de tuberculose respiratória</t>
  </si>
  <si>
    <t>.. Outras tuberculoses</t>
  </si>
  <si>
    <t>.... Tuberculose do sistema nervoso</t>
  </si>
  <si>
    <t>.... Tuberc intest peritônio glângl mesentéricos</t>
  </si>
  <si>
    <t>.... Tuberculose óssea e das articulações</t>
  </si>
  <si>
    <t>.... Tuberculose do aparelho geniturinário</t>
  </si>
  <si>
    <t>.... Tuberculose miliar</t>
  </si>
  <si>
    <t>.... Restante de outras tuberculoses</t>
  </si>
  <si>
    <t>.. Peste</t>
  </si>
  <si>
    <t>.. Brucelose</t>
  </si>
  <si>
    <t>.. Hanseníase [lepra]</t>
  </si>
  <si>
    <t>.. Tétano neonatal</t>
  </si>
  <si>
    <t>.. Outros tétanos</t>
  </si>
  <si>
    <t>.. Difteria</t>
  </si>
  <si>
    <t>.. Coqueluche</t>
  </si>
  <si>
    <t>.. Infecção meningocócica</t>
  </si>
  <si>
    <t>.. Septicemia</t>
  </si>
  <si>
    <t>.. Outras doenças bacterianas</t>
  </si>
  <si>
    <t>.... Leptospirose icterohemorrágica</t>
  </si>
  <si>
    <t>.... Outras formas de leptospirose</t>
  </si>
  <si>
    <t>.... Leptospirose não especificada</t>
  </si>
  <si>
    <t>.... Restante de outras doenças bacterianas</t>
  </si>
  <si>
    <t>.. Sífilis congênita</t>
  </si>
  <si>
    <t>.. Sífilis precoce</t>
  </si>
  <si>
    <t>.. Outras sífilis</t>
  </si>
  <si>
    <t>.. Infecção gonocócica</t>
  </si>
  <si>
    <t>.. Doenças por clamídias transmitidas via sexual</t>
  </si>
  <si>
    <t>.. Outras infecções com transm predominant sexual</t>
  </si>
  <si>
    <t>.. Febres recorrentes</t>
  </si>
  <si>
    <t>.. Tracoma</t>
  </si>
  <si>
    <t>.. Tifo exantemático</t>
  </si>
  <si>
    <t>.. Poliomielite aguda</t>
  </si>
  <si>
    <t>.. Raiva</t>
  </si>
  <si>
    <t>.. Encefalite viral</t>
  </si>
  <si>
    <t>.. Febre amarela</t>
  </si>
  <si>
    <t>.. Outras febre p/arbovírus e febr hemorr p/vírus</t>
  </si>
  <si>
    <t>.... Dengue [dengue clásssico]</t>
  </si>
  <si>
    <t>.... Febre hemorrágica devida ao vírus da dengue</t>
  </si>
  <si>
    <t>.... Restante outr febr arbovírus febr hemor vírus</t>
  </si>
  <si>
    <t>.. Infecções pelo vírus do herpes</t>
  </si>
  <si>
    <t>.. Varicela e herpes zoster</t>
  </si>
  <si>
    <t>.. Sarampo</t>
  </si>
  <si>
    <t>.. Rubéola</t>
  </si>
  <si>
    <t>.. Hepatite aguda B</t>
  </si>
  <si>
    <t>.. Outras hepatites virais</t>
  </si>
  <si>
    <t>.. Doença pelo vírus da imunodefic humana [HIV]</t>
  </si>
  <si>
    <t>.. Caxumba [parotidite epidêmica]</t>
  </si>
  <si>
    <t>.. Outras doenças virais</t>
  </si>
  <si>
    <t>.... Meningite viral</t>
  </si>
  <si>
    <t>.... Restante de outras doenças virais</t>
  </si>
  <si>
    <t>.. Micoses</t>
  </si>
  <si>
    <t>.. Malária</t>
  </si>
  <si>
    <t>.... Malária por Plasmodium falciparum</t>
  </si>
  <si>
    <t>.... Malária por Plasmodium vivax</t>
  </si>
  <si>
    <t>.... Malária por Plasmodium malariae</t>
  </si>
  <si>
    <t>.... Outras formas malária conf exames parasitológ</t>
  </si>
  <si>
    <t>.... Malária não especificada</t>
  </si>
  <si>
    <t>.. Leishmaniose</t>
  </si>
  <si>
    <t>.... Leishmaniose visceral</t>
  </si>
  <si>
    <t>.... Leishmaniose cutânea</t>
  </si>
  <si>
    <t>.... Leishmaniose cutâneo-mucosa</t>
  </si>
  <si>
    <t>.... Leishmaniose não especificada</t>
  </si>
  <si>
    <t>.. Tripanossomíase</t>
  </si>
  <si>
    <t>.. Esquistossomose</t>
  </si>
  <si>
    <t>.. Outras infestações por trematódeos</t>
  </si>
  <si>
    <t>.. Equinococose</t>
  </si>
  <si>
    <t>.. Dracunculíase</t>
  </si>
  <si>
    <t>.. Oncocercose</t>
  </si>
  <si>
    <t>.. Filariose</t>
  </si>
  <si>
    <t>.. Ancilostomíase</t>
  </si>
  <si>
    <t>.. Outras helmintíases</t>
  </si>
  <si>
    <t>.. Seqüelas de tuberculose</t>
  </si>
  <si>
    <t>.. Seqüelas de poliomielite</t>
  </si>
  <si>
    <t>.. Seqüelas de hanseníase [lepra]</t>
  </si>
  <si>
    <t>.. Outras doenças infecciosas e parasitárias</t>
  </si>
  <si>
    <t>02 Neoplasias (tumores)</t>
  </si>
  <si>
    <t>.. Neoplasia maligna do lábio cavid oral e faringe</t>
  </si>
  <si>
    <t>.. Neoplasia maligna do esôfago</t>
  </si>
  <si>
    <t>.. Neoplasia maligna do estômago</t>
  </si>
  <si>
    <t>.. Neoplasia maligna do cólon</t>
  </si>
  <si>
    <t>.. Neopl malig junção retoss reto ânus canal anal</t>
  </si>
  <si>
    <t>.. Neopl malig fígado e vias biliares intra-hepát</t>
  </si>
  <si>
    <t>.. Neoplasia maligna do pâncreas</t>
  </si>
  <si>
    <t>.. Outras neoplasias malignas de órgãos digestivos</t>
  </si>
  <si>
    <t>.. Neoplasias malignas de laringe</t>
  </si>
  <si>
    <t>.. Neoplasia maligna de traquéia brônquios e pulm</t>
  </si>
  <si>
    <t>.. Outras neopl malig órg respirat e intratorác</t>
  </si>
  <si>
    <t>.. Neoplasia maligna do osso e cartilagem articul</t>
  </si>
  <si>
    <t>.. Neoplasia maligna da pele</t>
  </si>
  <si>
    <t>.. Outras neoplasias malignas da pele</t>
  </si>
  <si>
    <t>.. Neopl malig do tecido mesotelial e tec moles</t>
  </si>
  <si>
    <t>.. Neoplasia maligna da mama</t>
  </si>
  <si>
    <t>.. Neoplasia maligna do colo do útero</t>
  </si>
  <si>
    <t>.. Neopl malig outr porções e porç não espec útero</t>
  </si>
  <si>
    <t>.. Outras neopl malignas órgãos genitais femininos</t>
  </si>
  <si>
    <t>.. Neoplasia maligna da próstata</t>
  </si>
  <si>
    <t>.. Outras neopl malignas órgãos genit masculinos</t>
  </si>
  <si>
    <t>.. Neoplasia maligna da bexiga</t>
  </si>
  <si>
    <t>.. Outras neoplasias malignas do trato urinário</t>
  </si>
  <si>
    <t>.. Neoplasia maligna dos olhos e anexos</t>
  </si>
  <si>
    <t>.. Neoplasia maligna do encéfalo</t>
  </si>
  <si>
    <t>.. Neopl malig outras partes sistema nerv central</t>
  </si>
  <si>
    <t>.. Neopl malig outr local mal def secun e não esp</t>
  </si>
  <si>
    <t>.. Doença de Hodgkin</t>
  </si>
  <si>
    <t>.. Linfoma não-Hodgkin</t>
  </si>
  <si>
    <t>.. Leucemia</t>
  </si>
  <si>
    <t>.. Outras neopl malig tecidos linfóid hemat e rel</t>
  </si>
  <si>
    <t>.. Carcinoma in situ de colo do útero</t>
  </si>
  <si>
    <t>.. Neoplasia benigna da pele</t>
  </si>
  <si>
    <t>.. Neoplasia benigna da mama</t>
  </si>
  <si>
    <t>.. Leiomioma do útero</t>
  </si>
  <si>
    <t>.. Neoplasia benigna do ovário</t>
  </si>
  <si>
    <t>.. Neoplasia benigna dos órgãos urinários</t>
  </si>
  <si>
    <t>.. Neopl benig encéfalo e outr part sist nerv cent</t>
  </si>
  <si>
    <t>.. Outr neopl in situ benigs e comport incert desc</t>
  </si>
  <si>
    <t>03 Doenças sangue órgãos hemat e transt imunitár</t>
  </si>
  <si>
    <t>.. Anemia por deficiência de ferro</t>
  </si>
  <si>
    <t>.. Outras anemias</t>
  </si>
  <si>
    <t>.. Afecç hemorrág e outr doenç sang e órg hematop</t>
  </si>
  <si>
    <t>.. Alguns transtornos envolvendo mecanismo imunit</t>
  </si>
  <si>
    <t>04 Doenças endócrinas nutricionais e metabólicas</t>
  </si>
  <si>
    <t>.. Transtornos tireoidianos relac deficiência iodo</t>
  </si>
  <si>
    <t>.. Tireotoxicose</t>
  </si>
  <si>
    <t>.. Outros transtornos tireoidianos</t>
  </si>
  <si>
    <t>.. Diabetes mellitus</t>
  </si>
  <si>
    <t>.. Desnutrição</t>
  </si>
  <si>
    <t>.. Deficiência de vitamina A</t>
  </si>
  <si>
    <t>.. Outras deficiências vitamínicas</t>
  </si>
  <si>
    <t>.. Seqüelas de desnutrição e de outras defic nutr</t>
  </si>
  <si>
    <t>.. Obesidade</t>
  </si>
  <si>
    <t>.. Depleção de volume</t>
  </si>
  <si>
    <t>.. Outros transt endócrinos nutricionais metabólic</t>
  </si>
  <si>
    <t>05 Transtornos mentais e comportamentais</t>
  </si>
  <si>
    <t>.. Demência</t>
  </si>
  <si>
    <t>.. Transt mentais e comportamentais dev uso álcool</t>
  </si>
  <si>
    <t>.. Transt ment comport dev uso outr subst psicoat</t>
  </si>
  <si>
    <t>.. Esquizofrenia transt esquizotípicos e delirant</t>
  </si>
  <si>
    <t>.. Transtornos de humor [afetivos]</t>
  </si>
  <si>
    <t>.. Transt neurót e relacionados com stress somatof</t>
  </si>
  <si>
    <t>.. Retardo mental</t>
  </si>
  <si>
    <t>.. Outros transtornos mentais e comportamentais</t>
  </si>
  <si>
    <t>06 Doenças do sistema nervoso</t>
  </si>
  <si>
    <t>.. Doenças inflamatórias do sistema nervoso centr</t>
  </si>
  <si>
    <t>.... Meningite bacteriana não classif outra parte</t>
  </si>
  <si>
    <t>.... Meningite em doenças bacters class outr parte</t>
  </si>
  <si>
    <t>.... Mening em doenç infec/parasit class outr part</t>
  </si>
  <si>
    <t>.... Mening dev outras causas e causas não especif</t>
  </si>
  <si>
    <t>.... Restante doenças inflamat sist nervoso centr</t>
  </si>
  <si>
    <t>.. Doença de Parkinson</t>
  </si>
  <si>
    <t>.. Doença de Alzheimer</t>
  </si>
  <si>
    <t>.. Esclerose múltiplas</t>
  </si>
  <si>
    <t>.. Epilepsia</t>
  </si>
  <si>
    <t>.. Enxaqueca e outras síndromes de algias cefálic</t>
  </si>
  <si>
    <t>.. Acid vascular cerebr isquêm transit e síndr cor</t>
  </si>
  <si>
    <t>.. Transtornos dos nervos raízes e plexos nervosos</t>
  </si>
  <si>
    <t>.. Paralisia cerebral e outras síndromes paralít</t>
  </si>
  <si>
    <t>.. Outras doenças do sistema nervoso</t>
  </si>
  <si>
    <t>07 Doenças do olho e anexos</t>
  </si>
  <si>
    <t>.. Inflamação da pálpebra</t>
  </si>
  <si>
    <t>.. Conjuntivite e outros transtornos da conjuntiva</t>
  </si>
  <si>
    <t>.. Ceratite e outros transtornos esclerót e córnea</t>
  </si>
  <si>
    <t>.. Catarata e outros transtornos do cristalino</t>
  </si>
  <si>
    <t>.. Descolamentos e defeitos da retina</t>
  </si>
  <si>
    <t>.. Glaucoma</t>
  </si>
  <si>
    <t>.. Estrabismo</t>
  </si>
  <si>
    <t>.. Transtornos da refração e da acomodação</t>
  </si>
  <si>
    <t>.. Cegueira e visão subnormal</t>
  </si>
  <si>
    <t>.. Outras doenças do olho e anexos</t>
  </si>
  <si>
    <t>08 Doenças do ouvido e da apófise mastóide</t>
  </si>
  <si>
    <t>.. Otite média e outr transt ouvid médio apóf mast</t>
  </si>
  <si>
    <t>.. Perda de audição</t>
  </si>
  <si>
    <t>.. Outras doenças do ouvido e da apófise mastóide</t>
  </si>
  <si>
    <t>09 Doenças do aparelho circulatório</t>
  </si>
  <si>
    <t>.. Febre reumática aguda</t>
  </si>
  <si>
    <t>.. Doença reumática crônica do coração</t>
  </si>
  <si>
    <t>.. Hipertensão essencial (primária)</t>
  </si>
  <si>
    <t>.. Outras doenças hipertensivas</t>
  </si>
  <si>
    <t>.. Infarto agudo do miocárdio</t>
  </si>
  <si>
    <t>.. Outras doenças isquêmicas do coração</t>
  </si>
  <si>
    <t>.. Embolia pulmonar</t>
  </si>
  <si>
    <t>.. Transtornos de condução e arritmias cardíacas</t>
  </si>
  <si>
    <t>.. Insuficiência cardíaca</t>
  </si>
  <si>
    <t>.. Outras doenças do coração</t>
  </si>
  <si>
    <t>.. Hemorragia intracraniana</t>
  </si>
  <si>
    <t>.. Infarto cerebral</t>
  </si>
  <si>
    <t>.. Acid vascular cerebr não espec hemorrág ou isq</t>
  </si>
  <si>
    <t>.. Outras doenças cerebrovasculares</t>
  </si>
  <si>
    <t>.. Arteroesclerose</t>
  </si>
  <si>
    <t>.. Outras doenças vasculares periféricas</t>
  </si>
  <si>
    <t>.. Embolia e trombose arteriais</t>
  </si>
  <si>
    <t>.. Outras doenças das artérias arteríolas e capil</t>
  </si>
  <si>
    <t>.. Flebite tromboflebite embolia e trombose venosa</t>
  </si>
  <si>
    <t>.. Veias varicosas das extremidades inferiores</t>
  </si>
  <si>
    <t>.. Hemorróidas</t>
  </si>
  <si>
    <t>.. Outras doenças do aparelho circulatório</t>
  </si>
  <si>
    <t>10 Doenças do aparelho respiratório</t>
  </si>
  <si>
    <t>.. Faringite aguda e amigdalite aguda</t>
  </si>
  <si>
    <t>.. Laringite e traqueíte agudas</t>
  </si>
  <si>
    <t>.. Outras infecções agudas das vias aéreas super</t>
  </si>
  <si>
    <t>.. Influenza [gripe]</t>
  </si>
  <si>
    <t>.. Pneumonia</t>
  </si>
  <si>
    <t>.. Bronquite aguda e bronquiolite aguda</t>
  </si>
  <si>
    <t>.. Sinusite crônica</t>
  </si>
  <si>
    <t>.. Outras doenças do nariz e dos seios paranasais</t>
  </si>
  <si>
    <t>.. Doenças crônicas das amígdalas e das adenóides</t>
  </si>
  <si>
    <t>.. Outras doenças do trato respiratório superior</t>
  </si>
  <si>
    <t>.. Bronquite enfisema e outr doenç pulm obstr crôn</t>
  </si>
  <si>
    <t>.. Asma</t>
  </si>
  <si>
    <t>.. Bronquiectasia</t>
  </si>
  <si>
    <t>.. Pneumoconiose</t>
  </si>
  <si>
    <t>.. Outras doenças do aparelho respiratório</t>
  </si>
  <si>
    <t>11 Doenças do aparelho digestivo</t>
  </si>
  <si>
    <t>.. Cárie dentária</t>
  </si>
  <si>
    <t>.. Outros transtornos dentes e estruturas suporte</t>
  </si>
  <si>
    <t>.. Outr doenç cavidade oral glând saliv e maxilar</t>
  </si>
  <si>
    <t>.. Úlcera gástrica e duodenal</t>
  </si>
  <si>
    <t>.. Gastrite e duodenite</t>
  </si>
  <si>
    <t>.. Outras doenças do esôfago estômago e duodeno</t>
  </si>
  <si>
    <t>.. Doenças do apêndice</t>
  </si>
  <si>
    <t>.. Hérnia inguinal</t>
  </si>
  <si>
    <t>.. Outras hérnias</t>
  </si>
  <si>
    <t>.. Doença de Crohn e colite ulcerativa</t>
  </si>
  <si>
    <t>.. Ileo paralítico e obstrução intestinal s/hérnia</t>
  </si>
  <si>
    <t>.. Doença diverticular do intestino</t>
  </si>
  <si>
    <t>.. Outras doenças dos intestinos e peritônio</t>
  </si>
  <si>
    <t>.. Doença alcoólica do fígado</t>
  </si>
  <si>
    <t>.. Outras doenças do fígado</t>
  </si>
  <si>
    <t>.. Colelitíase e colecistite</t>
  </si>
  <si>
    <t>.. Pancreatite aguda e outras doenças do pâncreas</t>
  </si>
  <si>
    <t>.. Outras doenças do aparelho digestivo</t>
  </si>
  <si>
    <t>12 Doenças da pele e do tecido subcutâneo</t>
  </si>
  <si>
    <t>.. Infecções da pele e do tecido subcutâneo</t>
  </si>
  <si>
    <t>.. Outras doenças da pele e do tecido subcutâneo</t>
  </si>
  <si>
    <t>13 Doenças sist osteomuscular e tec conjuntivo</t>
  </si>
  <si>
    <t>.. Artrite reumatóide e outr poliartropatias infl</t>
  </si>
  <si>
    <t>.. Artrose</t>
  </si>
  <si>
    <t>.. Deformidades adquiridas das articulações</t>
  </si>
  <si>
    <t>.. Outros transtronos articulares</t>
  </si>
  <si>
    <t>.. Doenças sistêmicas do tecido conjuntivo</t>
  </si>
  <si>
    <t>.. Transt discais cervic e outr transt disc interv</t>
  </si>
  <si>
    <t>.. Outras dorsopatias</t>
  </si>
  <si>
    <t>.. Transtornos do tecido mole</t>
  </si>
  <si>
    <t>.. Transtornos da densidade e da estrutura ósseas</t>
  </si>
  <si>
    <t>.. Osteomielite</t>
  </si>
  <si>
    <t>.. Outras doenças sist osteomuscular e tec conjunt</t>
  </si>
  <si>
    <t>14 Doenças do aparelho geniturinário</t>
  </si>
  <si>
    <t>.. Síndrome nefríticas aguda e rapidamente progres</t>
  </si>
  <si>
    <t>.. Outras doenças glomerulares</t>
  </si>
  <si>
    <t>.. Doenças renais túbulo-intersticiais</t>
  </si>
  <si>
    <t>.. Insuficiência renal</t>
  </si>
  <si>
    <t>.. Urolitíase</t>
  </si>
  <si>
    <t>.. Cistite</t>
  </si>
  <si>
    <t>.. Outras doenças do aparelho urinário</t>
  </si>
  <si>
    <t>.. Hiperplasia da próstata</t>
  </si>
  <si>
    <t>.. Outros transtornos da próstata</t>
  </si>
  <si>
    <t>.. Hidrocele e espermatocele</t>
  </si>
  <si>
    <t>.. Preprúcio redundante fimose e parafimose</t>
  </si>
  <si>
    <t>.. Outras doenças dos órgãos genitais masculinos</t>
  </si>
  <si>
    <t>.. Transtornos da mama</t>
  </si>
  <si>
    <t>.. Salpingite e ooforite</t>
  </si>
  <si>
    <t>.. Doença inflamatória do colo do útero</t>
  </si>
  <si>
    <t>.. Outras doenças inflamat órgãos pélvicos femin</t>
  </si>
  <si>
    <t>.. Endometriose</t>
  </si>
  <si>
    <t>.. Prolapso genital feminino</t>
  </si>
  <si>
    <t>.. Transt não-inflam ovário tromp Falópio lig larg</t>
  </si>
  <si>
    <t>.. Transtornos da menstruação</t>
  </si>
  <si>
    <t>.. Transt menopáusicos e outr transt perimenopáus</t>
  </si>
  <si>
    <t>.. Infertilidade feminina</t>
  </si>
  <si>
    <t>.. Outros transtornos do aparelho geniturinário</t>
  </si>
  <si>
    <t>15 Gravidez parto e puerpério</t>
  </si>
  <si>
    <t>.. Aborto espontâneo</t>
  </si>
  <si>
    <t>.. Aborto por razões médicas</t>
  </si>
  <si>
    <t>.. Outras gravidezes que terminam em aborto</t>
  </si>
  <si>
    <t>.. Edema protein transt hipertens grav parto puerp</t>
  </si>
  <si>
    <t>.. Placent prév descol premat plac hemorr antepart</t>
  </si>
  <si>
    <t>.. Outr mot ass mãe rel cav fet amn pos prob part</t>
  </si>
  <si>
    <t>.. Trabalho de parto obstruído</t>
  </si>
  <si>
    <t>.. Hemorragia pós-parto</t>
  </si>
  <si>
    <t>.. Outras complicações da gravidez e do parto</t>
  </si>
  <si>
    <t>.. Parto único espontâneo</t>
  </si>
  <si>
    <t>.. Compl pred rel puerpério e outr afecç obst NCOP</t>
  </si>
  <si>
    <t>16 Algumas afec originadas no período perinatal</t>
  </si>
  <si>
    <t>.. Feto e rec-nasc afet fat mat e compl grav parto</t>
  </si>
  <si>
    <t>.. Ret cres fet desn fet tran gest curt baix peso</t>
  </si>
  <si>
    <t>.. Trauma durante o nascimento</t>
  </si>
  <si>
    <t>.. Hipóxia intrauterina e asfixia ao nascer</t>
  </si>
  <si>
    <t>.. Outros transt respiratórios orig per perinatal</t>
  </si>
  <si>
    <t>.. Doenças infecciosas e parasitárias congênitas</t>
  </si>
  <si>
    <t>.. Outras infecções específicas do período perinat</t>
  </si>
  <si>
    <t>.. Doença hemolítica do feto e do recém-nascido</t>
  </si>
  <si>
    <t>.. Outras afecções originadas no período perinatal</t>
  </si>
  <si>
    <t>17 Malf cong deformid e anomalias cromossômicas</t>
  </si>
  <si>
    <t>.. Espinha bífida</t>
  </si>
  <si>
    <t>.. Outras malformações congênitas do sistema nerv</t>
  </si>
  <si>
    <t>.. Malformações congênitas do aparelho circulat</t>
  </si>
  <si>
    <t>.. Fenda labial e fenda palatina</t>
  </si>
  <si>
    <t>.. Ausência atresia e estenose do intestino delg</t>
  </si>
  <si>
    <t>.. Outras malformações congênitas aparelho digest</t>
  </si>
  <si>
    <t>.. Testiculo não-descido</t>
  </si>
  <si>
    <t>.. Outras malformações do aparelho geniturinário</t>
  </si>
  <si>
    <t>.. Deformidades congênitas do quadril</t>
  </si>
  <si>
    <t>.. Deformidades congênitas dos pés</t>
  </si>
  <si>
    <t>.. Outr malform e deform congên aparelho osteomusc</t>
  </si>
  <si>
    <t>.. Outras malformações congênitas</t>
  </si>
  <si>
    <t>.. Anomalias cromossômicas NCOP</t>
  </si>
  <si>
    <t>18 Sint sinais e achad anorm ex clín e laborat</t>
  </si>
  <si>
    <t>.. Dor abdominal e pélvica</t>
  </si>
  <si>
    <t>.. Febre de origem desconhecida</t>
  </si>
  <si>
    <t>.. Senilidade</t>
  </si>
  <si>
    <t>.. Outr sist sinais achad anorm ex clín labor NCOP</t>
  </si>
  <si>
    <t>19 Lesões enven e alg out conseq causas externas</t>
  </si>
  <si>
    <t>.. Fratura do crânio e dos ossos da face</t>
  </si>
  <si>
    <t>.. Fratura do pescoço tórax ou pelve</t>
  </si>
  <si>
    <t>.. Fratura do fêmur</t>
  </si>
  <si>
    <t>.. Fratura de outros ossos dos membros</t>
  </si>
  <si>
    <t>.. Fraturas envolvendo múltiplas regiões do corpo</t>
  </si>
  <si>
    <t>.. Luxações entorse distensão reg esp e múlt corpo</t>
  </si>
  <si>
    <t>.. Traumatismo do olho e da órbita ocular</t>
  </si>
  <si>
    <t>.. Traumatismo intracraniano</t>
  </si>
  <si>
    <t>.. Traumatismo de outros órgãos internos</t>
  </si>
  <si>
    <t>.. Lesões esmag amput traumát reg esp e múlt corpo</t>
  </si>
  <si>
    <t>.. Outr traum reg espec não espec e múltipl corpo</t>
  </si>
  <si>
    <t>.. Efeitos corpo estranho através de orifício nat</t>
  </si>
  <si>
    <t>.. Queimadura e corrosões</t>
  </si>
  <si>
    <t>.. Envenenamento por drogas e substâncias biológ</t>
  </si>
  <si>
    <t>.. Efeitos tóxicos subst origem princ não-medicin</t>
  </si>
  <si>
    <t>.. Síndromes de maus tratos</t>
  </si>
  <si>
    <t>.. Outros efeitos e não espec de causas externas</t>
  </si>
  <si>
    <t>.. Cert compl prec traum compl cirúrg ass méd NCOP</t>
  </si>
  <si>
    <t>.. Seqüel traum enven e outr conseq causas extern</t>
  </si>
  <si>
    <t>20 Causas externas de morbidade e mortalidade</t>
  </si>
  <si>
    <t>.. Acidentes de transporte</t>
  </si>
  <si>
    <t>.. Quedas</t>
  </si>
  <si>
    <t>.. Afogamento e submersão acidentamente</t>
  </si>
  <si>
    <t>.. Exposição ao fumo ao fogo e às chamas</t>
  </si>
  <si>
    <t>.. Envenenamento intox exposição substâncias nociv</t>
  </si>
  <si>
    <t>.. Lesões autoprovocadas voluntariamente</t>
  </si>
  <si>
    <t>.. Agressões</t>
  </si>
  <si>
    <t>.. Todas as outras causas externas</t>
  </si>
  <si>
    <t>21 Contatos com serviços de saúde</t>
  </si>
  <si>
    <t>.. Pessoas em contato com serv saúde exame invest</t>
  </si>
  <si>
    <t>.. Estado infec assint vírus imunodef humana [HIV]</t>
  </si>
  <si>
    <t>.. Outr pess riscos pot à saúde rel doenças transm</t>
  </si>
  <si>
    <t>.. Anticoncepção</t>
  </si>
  <si>
    <t>.. Rastreamento pré-natal e outr superv da gravid</t>
  </si>
  <si>
    <t>.. Nascidos vivos segundo o local de nascimento</t>
  </si>
  <si>
    <t>.. Assistência e exame pós-natal</t>
  </si>
  <si>
    <t>.. Pessoas contato serv saúde cuidados proc espec</t>
  </si>
  <si>
    <t>.. Pessoas contato serv saúde por outras razões</t>
  </si>
  <si>
    <t>** CID 10ª Revisão não disp/não preench/inválido</t>
  </si>
  <si>
    <t>.. Não preenchido</t>
  </si>
  <si>
    <t>.. CID 10ª Revisão não disponível</t>
  </si>
  <si>
    <t>.. CID inválido</t>
  </si>
  <si>
    <t xml:space="preserve"> Fonte: Ministério da Saúde - Sistema de Informações Hospitalares do SUS (SIH/SUS)</t>
  </si>
  <si>
    <t>Internações por Lista Morb  CID-10</t>
  </si>
  <si>
    <t>MÉDIA DE PERMANÊNCIA POR ESPECIALIDADE</t>
  </si>
  <si>
    <t>INTERNAÇÃO CONFORME MORBIDADE</t>
  </si>
  <si>
    <t>*</t>
  </si>
  <si>
    <t>Total Geral</t>
  </si>
  <si>
    <t>A Unidade não enviou os dados até a data de publicação do Relatório</t>
  </si>
  <si>
    <t>Total - SÃO GERALDO*</t>
  </si>
  <si>
    <t>A Unidade São Geraldo não enviou os dados até a data de publicação do Relatório</t>
  </si>
  <si>
    <t xml:space="preserve">ESTERILIZAÇÃO - Pacotes Esterelizados               </t>
  </si>
  <si>
    <t>*A Unidade não enviou os dados até a data de publicação do Relatório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</si>
</sst>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_ ;\-#,##0\ "/>
    <numFmt numFmtId="166" formatCode="0000000000"/>
    <numFmt numFmtId="167" formatCode="0.0"/>
  </numFmts>
  <fonts count="102">
    <font>
      <sz val="11"/>
      <color theme="1"/>
      <name val="Calibri"/>
      <family val="2"/>
      <scheme val="minor"/>
    </font>
    <font>
      <b/>
      <sz val="11"/>
      <color theme="1"/>
      <name val="Calibri"/>
      <family val="2"/>
      <scheme val="minor"/>
    </font>
    <font>
      <b/>
      <sz val="14"/>
      <name val="Arial"/>
      <family val="2"/>
    </font>
    <font>
      <b/>
      <sz val="14"/>
      <color theme="1"/>
      <name val="Calibri"/>
      <family val="2"/>
      <scheme val="minor"/>
    </font>
    <font>
      <b/>
      <sz val="12"/>
      <color theme="1"/>
      <name val="Times New Roman"/>
      <family val="1"/>
    </font>
    <font>
      <b/>
      <sz val="12"/>
      <name val="Times New Roman"/>
      <family val="1"/>
    </font>
    <font>
      <sz val="12"/>
      <name val="Times New Roman"/>
      <family val="1"/>
    </font>
    <font>
      <b/>
      <sz val="11"/>
      <color rgb="FFFF0000"/>
      <name val="Calibri"/>
      <family val="2"/>
      <scheme val="minor"/>
    </font>
    <font>
      <sz val="11"/>
      <name val="Times New Roman"/>
      <family val="1"/>
    </font>
    <font>
      <b/>
      <sz val="11"/>
      <color theme="1"/>
      <name val="Times New Roman"/>
      <family val="1"/>
    </font>
    <font>
      <sz val="12"/>
      <color indexed="8"/>
      <name val="Times New Roman"/>
      <family val="1"/>
    </font>
    <font>
      <b/>
      <sz val="12"/>
      <color indexed="12"/>
      <name val="Times New Roman"/>
      <family val="1"/>
    </font>
    <font>
      <sz val="12"/>
      <color theme="1"/>
      <name val="Times New Roman"/>
      <family val="1"/>
    </font>
    <font>
      <b/>
      <sz val="12"/>
      <color indexed="10"/>
      <name val="Times New Roman"/>
      <family val="1"/>
    </font>
    <font>
      <b/>
      <sz val="12"/>
      <color rgb="FFFF0000"/>
      <name val="Times New Roman"/>
      <family val="1"/>
    </font>
    <font>
      <b/>
      <sz val="11"/>
      <color rgb="FFFF0000"/>
      <name val="Times New Roman"/>
      <family val="1"/>
    </font>
    <font>
      <sz val="12"/>
      <name val="Courier New"/>
      <family val="3"/>
    </font>
    <font>
      <sz val="11"/>
      <name val="Calibri"/>
      <family val="2"/>
      <scheme val="minor"/>
    </font>
    <font>
      <sz val="10"/>
      <name val="Courier New"/>
      <family val="3"/>
    </font>
    <font>
      <sz val="12"/>
      <color indexed="12"/>
      <name val="Times New Roman"/>
      <family val="1"/>
    </font>
    <font>
      <sz val="9"/>
      <name val="Times New Roman"/>
      <family val="1"/>
    </font>
    <font>
      <sz val="10"/>
      <name val="Times New Roman"/>
      <family val="1"/>
    </font>
    <font>
      <sz val="9"/>
      <name val="Courier New"/>
      <family val="3"/>
    </font>
    <font>
      <sz val="11"/>
      <name val="Courier New"/>
      <family val="3"/>
    </font>
    <font>
      <sz val="8"/>
      <name val="Courier New"/>
      <family val="3"/>
    </font>
    <font>
      <b/>
      <sz val="12"/>
      <color rgb="FFC00000"/>
      <name val="Times New Roman"/>
      <family val="1"/>
    </font>
    <font>
      <sz val="11"/>
      <color rgb="FFFF0000"/>
      <name val="Calibri"/>
      <family val="2"/>
      <scheme val="minor"/>
    </font>
    <font>
      <b/>
      <sz val="10"/>
      <color indexed="12"/>
      <name val="Times New Roman"/>
      <family val="1"/>
    </font>
    <font>
      <b/>
      <sz val="9"/>
      <color indexed="10"/>
      <name val="Times New Roman"/>
      <family val="1"/>
    </font>
    <font>
      <sz val="9"/>
      <color rgb="FFFF0000"/>
      <name val="Times New Roman"/>
      <family val="1"/>
    </font>
    <font>
      <b/>
      <sz val="10"/>
      <color rgb="FFFF0000"/>
      <name val="Times New Roman"/>
      <family val="1"/>
    </font>
    <font>
      <sz val="12"/>
      <color rgb="FFFF0000"/>
      <name val="Times New Roman"/>
      <family val="1"/>
    </font>
    <font>
      <sz val="11"/>
      <color theme="1"/>
      <name val="Calibri"/>
      <family val="2"/>
      <scheme val="minor"/>
    </font>
    <font>
      <sz val="12"/>
      <color rgb="FF000000"/>
      <name val="Times New Roman"/>
      <family val="1"/>
    </font>
    <font>
      <sz val="11"/>
      <color theme="0"/>
      <name val="Calibri"/>
      <family val="2"/>
      <scheme val="minor"/>
    </font>
    <font>
      <sz val="12"/>
      <color theme="0"/>
      <name val="Times New Roman"/>
      <family val="1"/>
    </font>
    <font>
      <b/>
      <sz val="11"/>
      <name val="Times New Roman"/>
      <family val="1"/>
    </font>
    <font>
      <sz val="10"/>
      <color theme="1"/>
      <name val="Times New Roman"/>
      <family val="1"/>
    </font>
    <font>
      <sz val="12"/>
      <name val="Arial"/>
      <family val="2"/>
    </font>
    <font>
      <sz val="10"/>
      <color theme="1"/>
      <name val="Calibri"/>
      <family val="2"/>
      <scheme val="minor"/>
    </font>
    <font>
      <b/>
      <i/>
      <sz val="14"/>
      <color theme="1"/>
      <name val="Times New Roman"/>
      <family val="1"/>
    </font>
    <font>
      <b/>
      <sz val="10"/>
      <color theme="1"/>
      <name val="Times New Roman"/>
      <family val="1"/>
    </font>
    <font>
      <sz val="11"/>
      <color theme="1"/>
      <name val="Times New Roman"/>
      <family val="1"/>
    </font>
    <font>
      <b/>
      <sz val="9"/>
      <name val="Times New Roman"/>
      <family val="1"/>
    </font>
    <font>
      <sz val="9"/>
      <color theme="1"/>
      <name val="Times New Roman"/>
      <family val="1"/>
    </font>
    <font>
      <sz val="12"/>
      <color theme="1"/>
      <name val="Calibri"/>
      <family val="2"/>
      <scheme val="minor"/>
    </font>
    <font>
      <i/>
      <sz val="10"/>
      <color theme="1"/>
      <name val="Times New Roman"/>
      <family val="1"/>
    </font>
    <font>
      <b/>
      <sz val="14"/>
      <name val="Times New Roman"/>
      <family val="1"/>
    </font>
    <font>
      <b/>
      <sz val="14"/>
      <color theme="1"/>
      <name val="Times New Roman"/>
      <family val="1"/>
    </font>
    <font>
      <b/>
      <sz val="14"/>
      <color rgb="FFFF0000"/>
      <name val="Times New Roman"/>
      <family val="1"/>
    </font>
    <font>
      <sz val="14"/>
      <color theme="1"/>
      <name val="Calibri"/>
      <family val="2"/>
      <scheme val="minor"/>
    </font>
    <font>
      <sz val="14"/>
      <color theme="0"/>
      <name val="Calibri"/>
      <family val="2"/>
      <scheme val="minor"/>
    </font>
    <font>
      <b/>
      <sz val="10"/>
      <name val="Times New Roman"/>
      <family val="1"/>
    </font>
    <font>
      <sz val="11"/>
      <color rgb="FFFF0000"/>
      <name val="Times New Roman"/>
      <family val="1"/>
    </font>
    <font>
      <sz val="10.5"/>
      <color theme="1"/>
      <name val="Times New Roman"/>
      <family val="1"/>
    </font>
    <font>
      <sz val="10"/>
      <color rgb="FFFF0000"/>
      <name val="Times New Roman"/>
      <family val="1"/>
    </font>
    <font>
      <b/>
      <sz val="9"/>
      <color rgb="FFFF0000"/>
      <name val="Times New Roman"/>
      <family val="1"/>
    </font>
    <font>
      <i/>
      <sz val="12"/>
      <color theme="1"/>
      <name val="Times New Roman"/>
      <family val="1"/>
    </font>
    <font>
      <b/>
      <i/>
      <sz val="11"/>
      <color theme="1"/>
      <name val="Times New Roman"/>
      <family val="1"/>
    </font>
    <font>
      <b/>
      <i/>
      <sz val="12"/>
      <color theme="1"/>
      <name val="Times New Roman"/>
      <family val="1"/>
    </font>
    <font>
      <b/>
      <sz val="8"/>
      <color theme="1"/>
      <name val="Calibri"/>
      <family val="2"/>
      <scheme val="minor"/>
    </font>
    <font>
      <b/>
      <i/>
      <sz val="11"/>
      <color theme="1"/>
      <name val="Calibri"/>
      <family val="2"/>
      <scheme val="minor"/>
    </font>
    <font>
      <b/>
      <sz val="8"/>
      <color rgb="FFFF0000"/>
      <name val="Calibri"/>
      <family val="2"/>
      <scheme val="minor"/>
    </font>
    <font>
      <b/>
      <sz val="11"/>
      <name val="Calibri"/>
      <family val="2"/>
      <scheme val="minor"/>
    </font>
    <font>
      <i/>
      <sz val="11"/>
      <color theme="1"/>
      <name val="Calibri"/>
      <family val="2"/>
      <scheme val="minor"/>
    </font>
    <font>
      <i/>
      <sz val="9"/>
      <color theme="1"/>
      <name val="Times New Roman"/>
      <family val="1"/>
    </font>
    <font>
      <b/>
      <sz val="16"/>
      <name val="Arial"/>
      <family val="2"/>
    </font>
    <font>
      <b/>
      <sz val="12"/>
      <color theme="0"/>
      <name val="Times New Roman"/>
      <family val="1"/>
    </font>
    <font>
      <sz val="16"/>
      <color theme="1"/>
      <name val="Times New Roman"/>
      <family val="1"/>
    </font>
    <font>
      <sz val="16"/>
      <color theme="1"/>
      <name val="Calibri"/>
      <family val="2"/>
      <scheme val="minor"/>
    </font>
    <font>
      <b/>
      <sz val="20"/>
      <name val="Times New Roman"/>
      <family val="1"/>
    </font>
    <font>
      <b/>
      <sz val="20"/>
      <color theme="1"/>
      <name val="Times New Roman"/>
      <family val="1"/>
    </font>
    <font>
      <sz val="20"/>
      <color theme="1"/>
      <name val="Times New Roman"/>
      <family val="1"/>
    </font>
    <font>
      <b/>
      <sz val="7"/>
      <name val="Times New Roman"/>
      <family val="1"/>
    </font>
    <font>
      <u/>
      <sz val="11"/>
      <color theme="10"/>
      <name val="Calibri"/>
      <family val="2"/>
      <scheme val="minor"/>
    </font>
    <font>
      <sz val="12"/>
      <name val="Calibri"/>
      <family val="2"/>
      <scheme val="minor"/>
    </font>
    <font>
      <b/>
      <i/>
      <sz val="12"/>
      <name val="Times New Roman"/>
      <family val="1"/>
    </font>
    <font>
      <b/>
      <sz val="11"/>
      <color theme="1"/>
      <name val="Calibri Light"/>
      <family val="2"/>
      <scheme val="major"/>
    </font>
    <font>
      <sz val="8"/>
      <color indexed="81"/>
      <name val="Segoe UI"/>
      <family val="2"/>
    </font>
    <font>
      <b/>
      <sz val="8"/>
      <color indexed="81"/>
      <name val="Segoe UI"/>
      <family val="2"/>
    </font>
    <font>
      <sz val="14"/>
      <name val="Calibri"/>
      <family val="2"/>
      <scheme val="minor"/>
    </font>
    <font>
      <b/>
      <i/>
      <sz val="9"/>
      <color theme="1"/>
      <name val="Calibri"/>
      <family val="2"/>
      <scheme val="minor"/>
    </font>
    <font>
      <sz val="14"/>
      <color rgb="FFFF0000"/>
      <name val="Calibri"/>
      <family val="2"/>
      <scheme val="minor"/>
    </font>
    <font>
      <b/>
      <i/>
      <sz val="12"/>
      <color rgb="FFFF0000"/>
      <name val="Times New Roman"/>
      <family val="1"/>
    </font>
    <font>
      <sz val="11"/>
      <color rgb="FF212121"/>
      <name val="Segoe UI"/>
      <family val="2"/>
    </font>
    <font>
      <i/>
      <sz val="12"/>
      <color rgb="FFFF0000"/>
      <name val="Times New Roman"/>
      <family val="1"/>
    </font>
    <font>
      <i/>
      <sz val="10"/>
      <color rgb="FFFF0000"/>
      <name val="Times New Roman"/>
      <family val="1"/>
    </font>
    <font>
      <i/>
      <sz val="8"/>
      <name val="Calibri"/>
      <family val="2"/>
      <scheme val="minor"/>
    </font>
    <font>
      <i/>
      <sz val="9"/>
      <color indexed="10"/>
      <name val="Times New Roman"/>
      <family val="1"/>
    </font>
    <font>
      <i/>
      <sz val="14"/>
      <color rgb="FFFF0000"/>
      <name val="Times New Roman"/>
      <family val="1"/>
    </font>
    <font>
      <i/>
      <sz val="8"/>
      <color rgb="FFFF0000"/>
      <name val="Times New Roman"/>
      <family val="1"/>
    </font>
    <font>
      <i/>
      <sz val="9"/>
      <color rgb="FFFF0000"/>
      <name val="Times New Roman"/>
      <family val="1"/>
    </font>
    <font>
      <b/>
      <sz val="14"/>
      <color theme="0"/>
      <name val="Arial"/>
      <family val="2"/>
    </font>
    <font>
      <i/>
      <sz val="11"/>
      <color rgb="FFFF0000"/>
      <name val="Calibri"/>
      <family val="2"/>
      <scheme val="minor"/>
    </font>
    <font>
      <b/>
      <sz val="8"/>
      <color rgb="FFFF0000"/>
      <name val="Times New Roman"/>
      <family val="1"/>
    </font>
    <font>
      <i/>
      <sz val="8"/>
      <color theme="1"/>
      <name val="Times New Roman"/>
      <family val="1"/>
    </font>
    <font>
      <i/>
      <sz val="11"/>
      <color theme="1"/>
      <name val="Times New Roman"/>
      <family val="1"/>
    </font>
    <font>
      <b/>
      <sz val="11"/>
      <color theme="1"/>
      <name val="Calibri"/>
      <family val="2"/>
    </font>
    <font>
      <sz val="12"/>
      <color theme="1"/>
      <name val="Tima"/>
    </font>
    <font>
      <b/>
      <sz val="9"/>
      <color indexed="81"/>
      <name val="Segoe UI"/>
      <family val="2"/>
    </font>
    <font>
      <sz val="10"/>
      <color theme="0"/>
      <name val="Times New Roman"/>
      <family val="1"/>
    </font>
    <font>
      <sz val="9"/>
      <color indexed="81"/>
      <name val="Segoe UI"/>
      <family val="2"/>
    </font>
  </fonts>
  <fills count="8">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249977111117893"/>
        <bgColor indexed="64"/>
      </patternFill>
    </fill>
  </fills>
  <borders count="2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style="medium">
        <color indexed="64"/>
      </right>
      <top/>
      <bottom/>
      <diagonal/>
    </border>
    <border>
      <left/>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dotted">
        <color theme="0" tint="-0.24994659260841701"/>
      </right>
      <top style="dotted">
        <color theme="0" tint="-0.24994659260841701"/>
      </top>
      <bottom style="medium">
        <color indexed="64"/>
      </bottom>
      <diagonal/>
    </border>
    <border>
      <left style="dotted">
        <color theme="0" tint="-0.24994659260841701"/>
      </left>
      <right style="dotted">
        <color theme="0" tint="-0.24994659260841701"/>
      </right>
      <top style="dotted">
        <color theme="0" tint="-0.24994659260841701"/>
      </top>
      <bottom style="medium">
        <color indexed="64"/>
      </bottom>
      <diagonal/>
    </border>
    <border>
      <left style="dotted">
        <color theme="0" tint="-0.24994659260841701"/>
      </left>
      <right style="thin">
        <color indexed="64"/>
      </right>
      <top style="dotted">
        <color theme="0" tint="-0.24994659260841701"/>
      </top>
      <bottom style="medium">
        <color indexed="64"/>
      </bottom>
      <diagonal/>
    </border>
    <border>
      <left style="thin">
        <color indexed="64"/>
      </left>
      <right style="dotted">
        <color theme="0" tint="-0.24994659260841701"/>
      </right>
      <top style="thin">
        <color indexed="64"/>
      </top>
      <bottom style="thin">
        <color indexed="64"/>
      </bottom>
      <diagonal/>
    </border>
    <border>
      <left style="dotted">
        <color theme="0" tint="-0.24994659260841701"/>
      </left>
      <right style="dotted">
        <color theme="0" tint="-0.24994659260841701"/>
      </right>
      <top style="thin">
        <color indexed="64"/>
      </top>
      <bottom style="thin">
        <color indexed="64"/>
      </bottom>
      <diagonal/>
    </border>
    <border>
      <left style="dotted">
        <color theme="0" tint="-0.24994659260841701"/>
      </left>
      <right style="thin">
        <color indexed="64"/>
      </right>
      <top style="thin">
        <color indexed="64"/>
      </top>
      <bottom style="thin">
        <color indexed="64"/>
      </bottom>
      <diagonal/>
    </border>
    <border>
      <left style="thin">
        <color indexed="64"/>
      </left>
      <right style="thin">
        <color indexed="64"/>
      </right>
      <top style="dashed">
        <color theme="0" tint="-0.24994659260841701"/>
      </top>
      <bottom style="dashed">
        <color theme="0" tint="-0.24994659260841701"/>
      </bottom>
      <diagonal/>
    </border>
    <border>
      <left style="thin">
        <color indexed="64"/>
      </left>
      <right style="dashed">
        <color theme="0" tint="-0.24994659260841701"/>
      </right>
      <top style="dashed">
        <color theme="0" tint="-0.24994659260841701"/>
      </top>
      <bottom style="dashed">
        <color theme="0" tint="-0.24994659260841701"/>
      </bottom>
      <diagonal/>
    </border>
    <border>
      <left style="dashed">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style="thin">
        <color indexed="64"/>
      </right>
      <top style="dashed">
        <color theme="0" tint="-0.24994659260841701"/>
      </top>
      <bottom style="dashed">
        <color theme="0" tint="-0.24994659260841701"/>
      </bottom>
      <diagonal/>
    </border>
    <border>
      <left style="thin">
        <color indexed="64"/>
      </left>
      <right style="dashed">
        <color theme="0" tint="-0.24994659260841701"/>
      </right>
      <top/>
      <bottom style="medium">
        <color indexed="64"/>
      </bottom>
      <diagonal/>
    </border>
    <border>
      <left style="dashed">
        <color theme="0" tint="-0.24994659260841701"/>
      </left>
      <right style="dashed">
        <color theme="0" tint="-0.24994659260841701"/>
      </right>
      <top/>
      <bottom style="medium">
        <color indexed="64"/>
      </bottom>
      <diagonal/>
    </border>
    <border>
      <left style="dashed">
        <color theme="0" tint="-0.24994659260841701"/>
      </left>
      <right style="thin">
        <color indexed="64"/>
      </right>
      <top/>
      <bottom style="medium">
        <color indexed="64"/>
      </bottom>
      <diagonal/>
    </border>
    <border>
      <left style="thin">
        <color indexed="64"/>
      </left>
      <right/>
      <top style="medium">
        <color indexed="64"/>
      </top>
      <bottom style="dashed">
        <color theme="0" tint="-0.24994659260841701"/>
      </bottom>
      <diagonal/>
    </border>
    <border>
      <left/>
      <right/>
      <top style="medium">
        <color indexed="64"/>
      </top>
      <bottom style="dashed">
        <color theme="0" tint="-0.24994659260841701"/>
      </bottom>
      <diagonal/>
    </border>
    <border>
      <left/>
      <right style="thin">
        <color indexed="64"/>
      </right>
      <top style="medium">
        <color indexed="64"/>
      </top>
      <bottom style="dashed">
        <color theme="0" tint="-0.24994659260841701"/>
      </bottom>
      <diagonal/>
    </border>
    <border>
      <left style="thin">
        <color indexed="64"/>
      </left>
      <right style="thin">
        <color indexed="64"/>
      </right>
      <top style="dashed">
        <color theme="0" tint="-0.24994659260841701"/>
      </top>
      <bottom style="medium">
        <color indexed="64"/>
      </bottom>
      <diagonal/>
    </border>
    <border>
      <left style="thin">
        <color indexed="64"/>
      </left>
      <right style="dashed">
        <color theme="0" tint="-0.24994659260841701"/>
      </right>
      <top style="dashed">
        <color theme="0" tint="-0.24994659260841701"/>
      </top>
      <bottom style="thin">
        <color indexed="64"/>
      </bottom>
      <diagonal/>
    </border>
    <border>
      <left style="dashed">
        <color theme="0" tint="-0.24994659260841701"/>
      </left>
      <right style="dashed">
        <color theme="0" tint="-0.24994659260841701"/>
      </right>
      <top style="dashed">
        <color theme="0" tint="-0.24994659260841701"/>
      </top>
      <bottom style="thin">
        <color indexed="64"/>
      </bottom>
      <diagonal/>
    </border>
    <border>
      <left style="medium">
        <color indexed="64"/>
      </left>
      <right/>
      <top style="dashed">
        <color theme="0" tint="-0.24994659260841701"/>
      </top>
      <bottom style="dashed">
        <color theme="0" tint="-0.24994659260841701"/>
      </bottom>
      <diagonal/>
    </border>
    <border>
      <left style="medium">
        <color indexed="64"/>
      </left>
      <right/>
      <top style="dashed">
        <color theme="0" tint="-0.24994659260841701"/>
      </top>
      <bottom style="thin">
        <color auto="1"/>
      </bottom>
      <diagonal/>
    </border>
    <border>
      <left style="thin">
        <color indexed="64"/>
      </left>
      <right style="thin">
        <color indexed="64"/>
      </right>
      <top style="dashed">
        <color theme="0" tint="-0.24994659260841701"/>
      </top>
      <bottom style="thin">
        <color indexed="64"/>
      </bottom>
      <diagonal/>
    </border>
    <border>
      <left style="thin">
        <color indexed="64"/>
      </left>
      <right style="dashed">
        <color theme="0" tint="-0.24994659260841701"/>
      </right>
      <top style="dashed">
        <color theme="0" tint="-0.24994659260841701"/>
      </top>
      <bottom/>
      <diagonal/>
    </border>
    <border>
      <left style="dashed">
        <color theme="0" tint="-0.24994659260841701"/>
      </left>
      <right style="dashed">
        <color theme="0" tint="-0.24994659260841701"/>
      </right>
      <top style="dashed">
        <color theme="0" tint="-0.24994659260841701"/>
      </top>
      <bottom/>
      <diagonal/>
    </border>
    <border>
      <left style="dashed">
        <color theme="0" tint="-0.24994659260841701"/>
      </left>
      <right style="thin">
        <color indexed="64"/>
      </right>
      <top style="dashed">
        <color theme="0" tint="-0.24994659260841701"/>
      </top>
      <bottom/>
      <diagonal/>
    </border>
    <border>
      <left style="thin">
        <color indexed="64"/>
      </left>
      <right style="dashed">
        <color theme="0" tint="-0.24994659260841701"/>
      </right>
      <top style="thin">
        <color indexed="64"/>
      </top>
      <bottom style="thin">
        <color indexed="64"/>
      </bottom>
      <diagonal/>
    </border>
    <border>
      <left style="dashed">
        <color theme="0" tint="-0.24994659260841701"/>
      </left>
      <right style="dashed">
        <color theme="0" tint="-0.24994659260841701"/>
      </right>
      <top style="thin">
        <color indexed="64"/>
      </top>
      <bottom style="thin">
        <color indexed="64"/>
      </bottom>
      <diagonal/>
    </border>
    <border>
      <left style="dashed">
        <color theme="0" tint="-0.24994659260841701"/>
      </left>
      <right style="thin">
        <color indexed="64"/>
      </right>
      <top style="thin">
        <color indexed="64"/>
      </top>
      <bottom style="thin">
        <color indexed="64"/>
      </bottom>
      <diagonal/>
    </border>
    <border>
      <left style="thin">
        <color indexed="64"/>
      </left>
      <right style="medium">
        <color indexed="64"/>
      </right>
      <top style="medium">
        <color indexed="64"/>
      </top>
      <bottom style="dashed">
        <color theme="0" tint="-0.24994659260841701"/>
      </bottom>
      <diagonal/>
    </border>
    <border>
      <left style="thin">
        <color indexed="64"/>
      </left>
      <right style="medium">
        <color indexed="64"/>
      </right>
      <top style="dashed">
        <color theme="0" tint="-0.24994659260841701"/>
      </top>
      <bottom style="dashed">
        <color theme="0" tint="-0.24994659260841701"/>
      </bottom>
      <diagonal/>
    </border>
    <border>
      <left style="thin">
        <color indexed="64"/>
      </left>
      <right style="medium">
        <color indexed="64"/>
      </right>
      <top style="dashed">
        <color theme="0" tint="-0.24994659260841701"/>
      </top>
      <bottom style="thin">
        <color indexed="64"/>
      </bottom>
      <diagonal/>
    </border>
    <border>
      <left style="thin">
        <color indexed="64"/>
      </left>
      <right style="thin">
        <color indexed="64"/>
      </right>
      <top/>
      <bottom style="dashed">
        <color theme="0" tint="-0.24994659260841701"/>
      </bottom>
      <diagonal/>
    </border>
    <border>
      <left style="thin">
        <color indexed="64"/>
      </left>
      <right style="dashed">
        <color theme="0" tint="-0.24994659260841701"/>
      </right>
      <top/>
      <bottom style="dashed">
        <color theme="0" tint="-0.24994659260841701"/>
      </bottom>
      <diagonal/>
    </border>
    <border>
      <left style="dashed">
        <color theme="0" tint="-0.24994659260841701"/>
      </left>
      <right style="dashed">
        <color theme="0" tint="-0.24994659260841701"/>
      </right>
      <top/>
      <bottom style="dashed">
        <color theme="0" tint="-0.24994659260841701"/>
      </bottom>
      <diagonal/>
    </border>
    <border>
      <left style="dashed">
        <color theme="0" tint="-0.24994659260841701"/>
      </left>
      <right style="thin">
        <color indexed="64"/>
      </right>
      <top/>
      <bottom style="dashed">
        <color theme="0" tint="-0.24994659260841701"/>
      </bottom>
      <diagonal/>
    </border>
    <border>
      <left style="medium">
        <color indexed="64"/>
      </left>
      <right/>
      <top/>
      <bottom style="dashed">
        <color theme="0" tint="-0.24994659260841701"/>
      </bottom>
      <diagonal/>
    </border>
    <border>
      <left style="thin">
        <color indexed="64"/>
      </left>
      <right style="thin">
        <color indexed="64"/>
      </right>
      <top style="dashed">
        <color theme="0" tint="-0.24994659260841701"/>
      </top>
      <bottom/>
      <diagonal/>
    </border>
    <border>
      <left style="medium">
        <color indexed="64"/>
      </left>
      <right style="thin">
        <color indexed="64"/>
      </right>
      <top/>
      <bottom style="dashed">
        <color theme="0" tint="-0.24994659260841701"/>
      </bottom>
      <diagonal/>
    </border>
    <border>
      <left style="dashed">
        <color theme="0" tint="-0.24994659260841701"/>
      </left>
      <right style="dashed">
        <color theme="0" tint="-0.24994659260841701"/>
      </right>
      <top style="thin">
        <color indexed="64"/>
      </top>
      <bottom style="medium">
        <color indexed="64"/>
      </bottom>
      <diagonal/>
    </border>
    <border>
      <left style="dashed">
        <color theme="0" tint="-0.24994659260841701"/>
      </left>
      <right style="dashed">
        <color theme="0" tint="-0.24994659260841701"/>
      </right>
      <top style="thin">
        <color indexed="64"/>
      </top>
      <bottom/>
      <diagonal/>
    </border>
    <border>
      <left style="thin">
        <color indexed="64"/>
      </left>
      <right style="dotted">
        <color theme="0" tint="-0.24994659260841701"/>
      </right>
      <top/>
      <bottom style="medium">
        <color indexed="64"/>
      </bottom>
      <diagonal/>
    </border>
    <border>
      <left style="dotted">
        <color theme="0" tint="-0.24994659260841701"/>
      </left>
      <right style="dotted">
        <color theme="0" tint="-0.24994659260841701"/>
      </right>
      <top/>
      <bottom style="medium">
        <color indexed="64"/>
      </bottom>
      <diagonal/>
    </border>
    <border>
      <left style="dotted">
        <color theme="0" tint="-0.24994659260841701"/>
      </left>
      <right style="thin">
        <color indexed="64"/>
      </right>
      <top/>
      <bottom style="medium">
        <color indexed="64"/>
      </bottom>
      <diagonal/>
    </border>
    <border>
      <left style="medium">
        <color indexed="64"/>
      </left>
      <right style="thin">
        <color indexed="64"/>
      </right>
      <top style="medium">
        <color indexed="64"/>
      </top>
      <bottom style="dashed">
        <color theme="0" tint="-0.24994659260841701"/>
      </bottom>
      <diagonal/>
    </border>
    <border>
      <left style="thin">
        <color indexed="64"/>
      </left>
      <right style="thin">
        <color indexed="64"/>
      </right>
      <top style="medium">
        <color indexed="64"/>
      </top>
      <bottom style="dashed">
        <color theme="0" tint="-0.24994659260841701"/>
      </bottom>
      <diagonal/>
    </border>
    <border>
      <left style="thin">
        <color indexed="64"/>
      </left>
      <right style="dotted">
        <color theme="0" tint="-0.24994659260841701"/>
      </right>
      <top style="medium">
        <color indexed="64"/>
      </top>
      <bottom style="dashed">
        <color theme="0" tint="-0.24994659260841701"/>
      </bottom>
      <diagonal/>
    </border>
    <border>
      <left style="dotted">
        <color theme="0" tint="-0.24994659260841701"/>
      </left>
      <right style="dotted">
        <color theme="0" tint="-0.24994659260841701"/>
      </right>
      <top style="medium">
        <color indexed="64"/>
      </top>
      <bottom style="dashed">
        <color theme="0" tint="-0.24994659260841701"/>
      </bottom>
      <diagonal/>
    </border>
    <border>
      <left style="dotted">
        <color theme="0" tint="-0.24994659260841701"/>
      </left>
      <right style="thin">
        <color indexed="64"/>
      </right>
      <top style="medium">
        <color indexed="64"/>
      </top>
      <bottom style="dashed">
        <color theme="0" tint="-0.24994659260841701"/>
      </bottom>
      <diagonal/>
    </border>
    <border>
      <left style="medium">
        <color indexed="64"/>
      </left>
      <right style="thin">
        <color indexed="64"/>
      </right>
      <top style="dashed">
        <color theme="0" tint="-0.24994659260841701"/>
      </top>
      <bottom style="dashed">
        <color theme="0" tint="-0.24994659260841701"/>
      </bottom>
      <diagonal/>
    </border>
    <border>
      <left style="thin">
        <color indexed="64"/>
      </left>
      <right style="dotted">
        <color theme="0" tint="-0.24994659260841701"/>
      </right>
      <top style="dashed">
        <color theme="0" tint="-0.24994659260841701"/>
      </top>
      <bottom style="dashed">
        <color theme="0" tint="-0.24994659260841701"/>
      </bottom>
      <diagonal/>
    </border>
    <border>
      <left style="dotted">
        <color theme="0" tint="-0.24994659260841701"/>
      </left>
      <right style="dotted">
        <color theme="0" tint="-0.24994659260841701"/>
      </right>
      <top style="dashed">
        <color theme="0" tint="-0.24994659260841701"/>
      </top>
      <bottom style="dashed">
        <color theme="0" tint="-0.24994659260841701"/>
      </bottom>
      <diagonal/>
    </border>
    <border>
      <left style="dotted">
        <color theme="0" tint="-0.24994659260841701"/>
      </left>
      <right style="thin">
        <color indexed="64"/>
      </right>
      <top style="dashed">
        <color theme="0" tint="-0.24994659260841701"/>
      </top>
      <bottom style="dashed">
        <color theme="0" tint="-0.24994659260841701"/>
      </bottom>
      <diagonal/>
    </border>
    <border>
      <left style="medium">
        <color indexed="64"/>
      </left>
      <right style="thin">
        <color indexed="64"/>
      </right>
      <top style="dashed">
        <color theme="0" tint="-0.24994659260841701"/>
      </top>
      <bottom style="thin">
        <color auto="1"/>
      </bottom>
      <diagonal/>
    </border>
    <border>
      <left style="thin">
        <color indexed="64"/>
      </left>
      <right style="dotted">
        <color theme="0" tint="-0.24994659260841701"/>
      </right>
      <top style="dashed">
        <color theme="0" tint="-0.24994659260841701"/>
      </top>
      <bottom style="thin">
        <color auto="1"/>
      </bottom>
      <diagonal/>
    </border>
    <border>
      <left style="dotted">
        <color theme="0" tint="-0.24994659260841701"/>
      </left>
      <right style="dotted">
        <color theme="0" tint="-0.24994659260841701"/>
      </right>
      <top style="dashed">
        <color theme="0" tint="-0.24994659260841701"/>
      </top>
      <bottom style="thin">
        <color auto="1"/>
      </bottom>
      <diagonal/>
    </border>
    <border>
      <left style="dotted">
        <color theme="0" tint="-0.24994659260841701"/>
      </left>
      <right style="thin">
        <color indexed="64"/>
      </right>
      <top style="dashed">
        <color theme="0" tint="-0.24994659260841701"/>
      </top>
      <bottom style="thin">
        <color auto="1"/>
      </bottom>
      <diagonal/>
    </border>
    <border>
      <left style="medium">
        <color indexed="64"/>
      </left>
      <right style="thin">
        <color indexed="64"/>
      </right>
      <top style="thin">
        <color indexed="64"/>
      </top>
      <bottom style="dashed">
        <color theme="0" tint="-0.24994659260841701"/>
      </bottom>
      <diagonal/>
    </border>
    <border>
      <left style="thin">
        <color indexed="64"/>
      </left>
      <right style="thin">
        <color indexed="64"/>
      </right>
      <top style="thin">
        <color indexed="64"/>
      </top>
      <bottom style="dashed">
        <color theme="0" tint="-0.24994659260841701"/>
      </bottom>
      <diagonal/>
    </border>
    <border>
      <left style="thin">
        <color indexed="64"/>
      </left>
      <right/>
      <top style="thin">
        <color indexed="64"/>
      </top>
      <bottom style="dashed">
        <color theme="0" tint="-0.24994659260841701"/>
      </bottom>
      <diagonal/>
    </border>
    <border>
      <left/>
      <right/>
      <top style="thin">
        <color indexed="64"/>
      </top>
      <bottom style="dashed">
        <color theme="0" tint="-0.24994659260841701"/>
      </bottom>
      <diagonal/>
    </border>
    <border>
      <left/>
      <right style="thin">
        <color indexed="64"/>
      </right>
      <top style="thin">
        <color indexed="64"/>
      </top>
      <bottom style="dashed">
        <color theme="0" tint="-0.24994659260841701"/>
      </bottom>
      <diagonal/>
    </border>
    <border>
      <left style="thin">
        <color indexed="64"/>
      </left>
      <right/>
      <top style="dashed">
        <color theme="0" tint="-0.24994659260841701"/>
      </top>
      <bottom style="dashed">
        <color theme="0" tint="-0.24994659260841701"/>
      </bottom>
      <diagonal/>
    </border>
    <border>
      <left/>
      <right/>
      <top style="dashed">
        <color theme="0" tint="-0.24994659260841701"/>
      </top>
      <bottom style="dashed">
        <color theme="0" tint="-0.24994659260841701"/>
      </bottom>
      <diagonal/>
    </border>
    <border>
      <left/>
      <right style="thin">
        <color indexed="64"/>
      </right>
      <top style="dashed">
        <color theme="0" tint="-0.24994659260841701"/>
      </top>
      <bottom style="dashed">
        <color theme="0" tint="-0.24994659260841701"/>
      </bottom>
      <diagonal/>
    </border>
    <border>
      <left style="thin">
        <color indexed="64"/>
      </left>
      <right/>
      <top style="dashed">
        <color theme="0" tint="-0.24994659260841701"/>
      </top>
      <bottom style="thin">
        <color indexed="64"/>
      </bottom>
      <diagonal/>
    </border>
    <border>
      <left/>
      <right/>
      <top style="dashed">
        <color theme="0" tint="-0.24994659260841701"/>
      </top>
      <bottom style="thin">
        <color indexed="64"/>
      </bottom>
      <diagonal/>
    </border>
    <border>
      <left/>
      <right style="thin">
        <color indexed="64"/>
      </right>
      <top style="dashed">
        <color theme="0" tint="-0.24994659260841701"/>
      </top>
      <bottom style="thin">
        <color indexed="64"/>
      </bottom>
      <diagonal/>
    </border>
    <border>
      <left style="dashed">
        <color theme="0" tint="-0.24994659260841701"/>
      </left>
      <right style="dashed">
        <color theme="0" tint="-0.24994659260841701"/>
      </right>
      <top style="thin">
        <color indexed="64"/>
      </top>
      <bottom style="dashed">
        <color theme="0" tint="-0.24994659260841701"/>
      </bottom>
      <diagonal/>
    </border>
    <border>
      <left style="thin">
        <color indexed="64"/>
      </left>
      <right style="dashed">
        <color theme="0" tint="-0.24994659260841701"/>
      </right>
      <top style="thin">
        <color indexed="64"/>
      </top>
      <bottom style="medium">
        <color indexed="64"/>
      </bottom>
      <diagonal/>
    </border>
    <border>
      <left style="dashed">
        <color theme="0" tint="-0.24994659260841701"/>
      </left>
      <right style="thin">
        <color indexed="64"/>
      </right>
      <top style="thin">
        <color indexed="64"/>
      </top>
      <bottom style="medium">
        <color indexed="64"/>
      </bottom>
      <diagonal/>
    </border>
    <border>
      <left style="dashed">
        <color theme="0" tint="-0.24994659260841701"/>
      </left>
      <right style="dashed">
        <color theme="0" tint="-0.24994659260841701"/>
      </right>
      <top/>
      <bottom/>
      <diagonal/>
    </border>
    <border>
      <left style="thin">
        <color indexed="64"/>
      </left>
      <right style="dashed">
        <color theme="0" tint="-0.24994659260841701"/>
      </right>
      <top/>
      <bottom/>
      <diagonal/>
    </border>
    <border>
      <left style="medium">
        <color indexed="64"/>
      </left>
      <right style="medium">
        <color rgb="FF000000"/>
      </right>
      <top style="medium">
        <color indexed="64"/>
      </top>
      <bottom style="mediumDashed">
        <color rgb="FFBFBFBF"/>
      </bottom>
      <diagonal/>
    </border>
    <border>
      <left style="medium">
        <color indexed="64"/>
      </left>
      <right style="medium">
        <color rgb="FF000000"/>
      </right>
      <top/>
      <bottom style="mediumDashed">
        <color rgb="FFBFBFBF"/>
      </bottom>
      <diagonal/>
    </border>
    <border>
      <left style="medium">
        <color indexed="64"/>
      </left>
      <right style="medium">
        <color rgb="FF000000"/>
      </right>
      <top/>
      <bottom style="medium">
        <color indexed="64"/>
      </bottom>
      <diagonal/>
    </border>
    <border>
      <left style="medium">
        <color indexed="64"/>
      </left>
      <right/>
      <top style="thin">
        <color indexed="64"/>
      </top>
      <bottom style="dashed">
        <color theme="0" tint="-0.24994659260841701"/>
      </bottom>
      <diagonal/>
    </border>
    <border>
      <left style="medium">
        <color indexed="64"/>
      </left>
      <right/>
      <top style="dashed">
        <color theme="0" tint="-0.24994659260841701"/>
      </top>
      <bottom style="medium">
        <color indexed="64"/>
      </bottom>
      <diagonal/>
    </border>
    <border>
      <left/>
      <right style="thin">
        <color indexed="64"/>
      </right>
      <top style="dashed">
        <color theme="0" tint="-0.24994659260841701"/>
      </top>
      <bottom style="medium">
        <color indexed="64"/>
      </bottom>
      <diagonal/>
    </border>
    <border>
      <left style="thin">
        <color indexed="64"/>
      </left>
      <right/>
      <top style="dashed">
        <color theme="0" tint="-0.24994659260841701"/>
      </top>
      <bottom style="medium">
        <color indexed="64"/>
      </bottom>
      <diagonal/>
    </border>
    <border>
      <left style="thin">
        <color indexed="64"/>
      </left>
      <right/>
      <top/>
      <bottom style="dashed">
        <color theme="0" tint="-0.24994659260841701"/>
      </bottom>
      <diagonal/>
    </border>
    <border>
      <left style="thin">
        <color indexed="64"/>
      </left>
      <right/>
      <top style="dashed">
        <color theme="0" tint="-0.24994659260841701"/>
      </top>
      <bottom/>
      <diagonal/>
    </border>
    <border>
      <left style="medium">
        <color indexed="64"/>
      </left>
      <right/>
      <top style="medium">
        <color indexed="64"/>
      </top>
      <bottom style="dashed">
        <color theme="0" tint="-0.24994659260841701"/>
      </bottom>
      <diagonal/>
    </border>
    <border>
      <left style="thin">
        <color indexed="64"/>
      </left>
      <right style="dashed">
        <color theme="0" tint="-0.24994659260841701"/>
      </right>
      <top style="dashed">
        <color theme="0" tint="-0.24994659260841701"/>
      </top>
      <bottom style="medium">
        <color indexed="64"/>
      </bottom>
      <diagonal/>
    </border>
    <border>
      <left style="dashed">
        <color theme="0" tint="-0.24994659260841701"/>
      </left>
      <right style="thin">
        <color indexed="64"/>
      </right>
      <top style="dashed">
        <color theme="0" tint="-0.24994659260841701"/>
      </top>
      <bottom style="medium">
        <color indexed="64"/>
      </bottom>
      <diagonal/>
    </border>
    <border>
      <left/>
      <right/>
      <top/>
      <bottom style="dashed">
        <color theme="0" tint="-0.24994659260841701"/>
      </bottom>
      <diagonal/>
    </border>
    <border>
      <left style="medium">
        <color indexed="64"/>
      </left>
      <right style="thin">
        <color indexed="64"/>
      </right>
      <top style="dashed">
        <color theme="0" tint="-0.24994659260841701"/>
      </top>
      <bottom/>
      <diagonal/>
    </border>
    <border>
      <left/>
      <right/>
      <top style="dashed">
        <color theme="0" tint="-0.24994659260841701"/>
      </top>
      <bottom/>
      <diagonal/>
    </border>
    <border>
      <left/>
      <right/>
      <top style="thin">
        <color indexed="64"/>
      </top>
      <bottom style="thin">
        <color indexed="64"/>
      </bottom>
      <diagonal/>
    </border>
    <border>
      <left style="thin">
        <color indexed="64"/>
      </left>
      <right style="thin">
        <color indexed="64"/>
      </right>
      <top style="dashed">
        <color theme="0" tint="-0.24994659260841701"/>
      </top>
      <bottom style="dotted">
        <color theme="0" tint="-0.24994659260841701"/>
      </bottom>
      <diagonal/>
    </border>
    <border>
      <left style="thin">
        <color indexed="64"/>
      </left>
      <right style="thin">
        <color indexed="64"/>
      </right>
      <top style="dotted">
        <color theme="0" tint="-0.24994659260841701"/>
      </top>
      <bottom style="dotted">
        <color theme="0" tint="-0.24994659260841701"/>
      </bottom>
      <diagonal/>
    </border>
    <border>
      <left style="thin">
        <color indexed="64"/>
      </left>
      <right style="thin">
        <color indexed="64"/>
      </right>
      <top style="dotted">
        <color theme="0" tint="-0.24994659260841701"/>
      </top>
      <bottom style="dashed">
        <color theme="0" tint="-0.24994659260841701"/>
      </bottom>
      <diagonal/>
    </border>
    <border>
      <left style="thin">
        <color indexed="64"/>
      </left>
      <right style="thin">
        <color indexed="64"/>
      </right>
      <top/>
      <bottom style="dotted">
        <color theme="0" tint="-0.24994659260841701"/>
      </bottom>
      <diagonal/>
    </border>
    <border>
      <left style="thin">
        <color indexed="64"/>
      </left>
      <right style="thin">
        <color indexed="64"/>
      </right>
      <top style="dotted">
        <color theme="0" tint="-0.24994659260841701"/>
      </top>
      <bottom/>
      <diagonal/>
    </border>
    <border>
      <left/>
      <right/>
      <top style="medium">
        <color indexed="64"/>
      </top>
      <bottom style="thin">
        <color indexed="64"/>
      </bottom>
      <diagonal/>
    </border>
    <border>
      <left/>
      <right style="thin">
        <color indexed="64"/>
      </right>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diagonal/>
    </border>
    <border>
      <left style="thin">
        <color indexed="64"/>
      </left>
      <right style="thin">
        <color theme="0" tint="-0.24994659260841701"/>
      </right>
      <top style="thin">
        <color indexed="64"/>
      </top>
      <bottom style="dashed">
        <color theme="0" tint="-0.24994659260841701"/>
      </bottom>
      <diagonal/>
    </border>
    <border>
      <left style="thin">
        <color theme="0" tint="-0.24994659260841701"/>
      </left>
      <right style="thin">
        <color indexed="64"/>
      </right>
      <top style="thin">
        <color indexed="64"/>
      </top>
      <bottom style="dashed">
        <color theme="0" tint="-0.24994659260841701"/>
      </bottom>
      <diagonal/>
    </border>
    <border>
      <left style="thin">
        <color indexed="64"/>
      </left>
      <right style="thin">
        <color theme="0" tint="-0.24994659260841701"/>
      </right>
      <top style="dashed">
        <color theme="0" tint="-0.24994659260841701"/>
      </top>
      <bottom style="dotted">
        <color theme="0" tint="-0.24994659260841701"/>
      </bottom>
      <diagonal/>
    </border>
    <border>
      <left style="thin">
        <color theme="0" tint="-0.24994659260841701"/>
      </left>
      <right style="thin">
        <color indexed="64"/>
      </right>
      <top style="dashed">
        <color theme="0" tint="-0.24994659260841701"/>
      </top>
      <bottom style="dotted">
        <color theme="0" tint="-0.24994659260841701"/>
      </bottom>
      <diagonal/>
    </border>
    <border>
      <left style="thin">
        <color indexed="64"/>
      </left>
      <right style="thin">
        <color theme="0" tint="-0.24994659260841701"/>
      </right>
      <top/>
      <bottom style="dotted">
        <color theme="0" tint="-0.24994659260841701"/>
      </bottom>
      <diagonal/>
    </border>
    <border>
      <left style="thin">
        <color theme="0" tint="-0.24994659260841701"/>
      </left>
      <right style="thin">
        <color indexed="64"/>
      </right>
      <top/>
      <bottom style="dotted">
        <color theme="0" tint="-0.24994659260841701"/>
      </bottom>
      <diagonal/>
    </border>
    <border>
      <left style="thin">
        <color indexed="64"/>
      </left>
      <right style="thin">
        <color theme="0" tint="-0.24994659260841701"/>
      </right>
      <top style="dotted">
        <color theme="0" tint="-0.24994659260841701"/>
      </top>
      <bottom style="dotted">
        <color theme="0" tint="-0.24994659260841701"/>
      </bottom>
      <diagonal/>
    </border>
    <border>
      <left style="thin">
        <color theme="0" tint="-0.24994659260841701"/>
      </left>
      <right style="thin">
        <color indexed="64"/>
      </right>
      <top style="dotted">
        <color theme="0" tint="-0.24994659260841701"/>
      </top>
      <bottom style="dotted">
        <color theme="0" tint="-0.24994659260841701"/>
      </bottom>
      <diagonal/>
    </border>
    <border>
      <left style="thin">
        <color indexed="64"/>
      </left>
      <right style="thin">
        <color theme="0" tint="-0.24994659260841701"/>
      </right>
      <top style="dotted">
        <color theme="0" tint="-0.24994659260841701"/>
      </top>
      <bottom/>
      <diagonal/>
    </border>
    <border>
      <left style="thin">
        <color theme="0" tint="-0.24994659260841701"/>
      </left>
      <right style="thin">
        <color indexed="64"/>
      </right>
      <top style="dotted">
        <color theme="0" tint="-0.24994659260841701"/>
      </top>
      <bottom/>
      <diagonal/>
    </border>
    <border>
      <left style="thin">
        <color indexed="64"/>
      </left>
      <right style="thin">
        <color theme="0" tint="-0.24994659260841701"/>
      </right>
      <top style="thin">
        <color indexed="64"/>
      </top>
      <bottom style="medium">
        <color indexed="64"/>
      </bottom>
      <diagonal/>
    </border>
    <border>
      <left style="thin">
        <color theme="0" tint="-0.24994659260841701"/>
      </left>
      <right style="thin">
        <color indexed="64"/>
      </right>
      <top style="thin">
        <color indexed="64"/>
      </top>
      <bottom style="medium">
        <color indexed="64"/>
      </bottom>
      <diagonal/>
    </border>
    <border>
      <left style="thin">
        <color indexed="64"/>
      </left>
      <right style="dashed">
        <color theme="0" tint="-0.24994659260841701"/>
      </right>
      <top style="thin">
        <color indexed="64"/>
      </top>
      <bottom style="dashed">
        <color theme="0" tint="-0.24994659260841701"/>
      </bottom>
      <diagonal/>
    </border>
    <border>
      <left style="medium">
        <color indexed="64"/>
      </left>
      <right/>
      <top style="thin">
        <color indexed="64"/>
      </top>
      <bottom/>
      <diagonal/>
    </border>
    <border>
      <left style="thin">
        <color indexed="64"/>
      </left>
      <right style="thin">
        <color indexed="64"/>
      </right>
      <top style="thin">
        <color indexed="64"/>
      </top>
      <bottom style="dashed">
        <color theme="0" tint="-0.34998626667073579"/>
      </bottom>
      <diagonal/>
    </border>
    <border>
      <left style="thin">
        <color indexed="64"/>
      </left>
      <right style="thin">
        <color indexed="64"/>
      </right>
      <top style="dashed">
        <color theme="0" tint="-0.34998626667073579"/>
      </top>
      <bottom style="dashed">
        <color theme="0" tint="-0.34998626667073579"/>
      </bottom>
      <diagonal/>
    </border>
    <border>
      <left style="thin">
        <color indexed="64"/>
      </left>
      <right style="thin">
        <color indexed="64"/>
      </right>
      <top style="dashed">
        <color theme="0" tint="-0.34998626667073579"/>
      </top>
      <bottom style="thin">
        <color indexed="64"/>
      </bottom>
      <diagonal/>
    </border>
    <border>
      <left/>
      <right style="thin">
        <color indexed="64"/>
      </right>
      <top style="dashed">
        <color theme="0" tint="-0.34998626667073579"/>
      </top>
      <bottom style="dashed">
        <color theme="0" tint="-0.34998626667073579"/>
      </bottom>
      <diagonal/>
    </border>
    <border>
      <left/>
      <right style="thin">
        <color indexed="64"/>
      </right>
      <top style="dashed">
        <color theme="0" tint="-0.34998626667073579"/>
      </top>
      <bottom style="thin">
        <color indexed="64"/>
      </bottom>
      <diagonal/>
    </border>
    <border>
      <left/>
      <right style="thin">
        <color indexed="64"/>
      </right>
      <top style="dashed">
        <color theme="0" tint="-0.24994659260841701"/>
      </top>
      <bottom/>
      <diagonal/>
    </border>
    <border>
      <left style="medium">
        <color indexed="64"/>
      </left>
      <right/>
      <top/>
      <bottom style="thin">
        <color indexed="64"/>
      </bottom>
      <diagonal/>
    </border>
    <border>
      <left/>
      <right style="thin">
        <color indexed="64"/>
      </right>
      <top/>
      <bottom style="dashed">
        <color theme="0" tint="-0.24994659260841701"/>
      </bottom>
      <diagonal/>
    </border>
    <border>
      <left/>
      <right/>
      <top/>
      <bottom style="thin">
        <color indexed="64"/>
      </bottom>
      <diagonal/>
    </border>
    <border>
      <left style="thin">
        <color indexed="64"/>
      </left>
      <right/>
      <top style="thin">
        <color indexed="64"/>
      </top>
      <bottom style="dotted">
        <color theme="0" tint="-0.24994659260841701"/>
      </bottom>
      <diagonal/>
    </border>
    <border>
      <left/>
      <right/>
      <top style="thin">
        <color indexed="64"/>
      </top>
      <bottom style="dotted">
        <color theme="0" tint="-0.24994659260841701"/>
      </bottom>
      <diagonal/>
    </border>
    <border>
      <left/>
      <right style="thin">
        <color indexed="64"/>
      </right>
      <top style="thin">
        <color indexed="64"/>
      </top>
      <bottom style="dotted">
        <color theme="0" tint="-0.24994659260841701"/>
      </bottom>
      <diagonal/>
    </border>
    <border>
      <left style="medium">
        <color indexed="64"/>
      </left>
      <right style="thin">
        <color indexed="64"/>
      </right>
      <top style="dashed">
        <color theme="0" tint="-0.24994659260841701"/>
      </top>
      <bottom style="medium">
        <color indexed="64"/>
      </bottom>
      <diagonal/>
    </border>
    <border>
      <left/>
      <right/>
      <top style="thin">
        <color indexed="64"/>
      </top>
      <bottom style="dashed">
        <color theme="0" tint="-0.34998626667073579"/>
      </bottom>
      <diagonal/>
    </border>
    <border>
      <left style="thin">
        <color indexed="64"/>
      </left>
      <right/>
      <top style="thin">
        <color indexed="64"/>
      </top>
      <bottom style="dashed">
        <color theme="0" tint="-0.34998626667073579"/>
      </bottom>
      <diagonal/>
    </border>
    <border>
      <left/>
      <right/>
      <top style="dashed">
        <color theme="0" tint="-0.34998626667073579"/>
      </top>
      <bottom style="dashed">
        <color theme="0" tint="-0.34998626667073579"/>
      </bottom>
      <diagonal/>
    </border>
    <border>
      <left style="thin">
        <color indexed="64"/>
      </left>
      <right/>
      <top style="dashed">
        <color theme="0" tint="-0.34998626667073579"/>
      </top>
      <bottom style="dashed">
        <color theme="0" tint="-0.34998626667073579"/>
      </bottom>
      <diagonal/>
    </border>
    <border>
      <left/>
      <right/>
      <top style="dashed">
        <color theme="0" tint="-0.34998626667073579"/>
      </top>
      <bottom style="thin">
        <color indexed="64"/>
      </bottom>
      <diagonal/>
    </border>
    <border>
      <left style="thin">
        <color indexed="64"/>
      </left>
      <right/>
      <top style="dashed">
        <color theme="0" tint="-0.34998626667073579"/>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top style="dashed">
        <color theme="0" tint="-0.24994659260841701"/>
      </top>
      <bottom style="dotted">
        <color theme="0" tint="-0.24994659260841701"/>
      </bottom>
      <diagonal/>
    </border>
    <border>
      <left style="thin">
        <color indexed="64"/>
      </left>
      <right/>
      <top style="dotted">
        <color theme="0" tint="-0.24994659260841701"/>
      </top>
      <bottom style="dotted">
        <color theme="0" tint="-0.24994659260841701"/>
      </bottom>
      <diagonal/>
    </border>
    <border>
      <left style="thin">
        <color indexed="64"/>
      </left>
      <right/>
      <top style="dotted">
        <color theme="0" tint="-0.24994659260841701"/>
      </top>
      <bottom style="dashed">
        <color theme="0" tint="-0.24994659260841701"/>
      </bottom>
      <diagonal/>
    </border>
    <border>
      <left style="dashed">
        <color theme="0" tint="-0.24994659260841701"/>
      </left>
      <right style="thin">
        <color indexed="64"/>
      </right>
      <top/>
      <bottom/>
      <diagonal/>
    </border>
    <border>
      <left/>
      <right/>
      <top style="thin">
        <color indexed="64"/>
      </top>
      <bottom/>
      <diagonal/>
    </border>
    <border>
      <left style="dashed">
        <color theme="0" tint="-0.24994659260841701"/>
      </left>
      <right/>
      <top/>
      <bottom style="dashed">
        <color theme="0" tint="-0.24994659260841701"/>
      </bottom>
      <diagonal/>
    </border>
    <border>
      <left style="dashed">
        <color theme="0" tint="-0.24994659260841701"/>
      </left>
      <right/>
      <top style="thin">
        <color indexed="64"/>
      </top>
      <bottom style="medium">
        <color indexed="64"/>
      </bottom>
      <diagonal/>
    </border>
    <border>
      <left style="medium">
        <color indexed="64"/>
      </left>
      <right/>
      <top style="dashed">
        <color theme="0" tint="-0.24994659260841701"/>
      </top>
      <bottom/>
      <diagonal/>
    </border>
    <border>
      <left/>
      <right style="thin">
        <color indexed="64"/>
      </right>
      <top style="thin">
        <color indexed="64"/>
      </top>
      <bottom style="dashed">
        <color theme="0" tint="-0.34998626667073579"/>
      </bottom>
      <diagonal/>
    </border>
    <border>
      <left style="dashed">
        <color theme="0" tint="-0.24994659260841701"/>
      </left>
      <right/>
      <top style="thin">
        <color indexed="64"/>
      </top>
      <bottom style="thin">
        <color indexed="64"/>
      </bottom>
      <diagonal/>
    </border>
    <border>
      <left style="dashed">
        <color theme="0" tint="-0.24994659260841701"/>
      </left>
      <right/>
      <top style="dashed">
        <color theme="0" tint="-0.24994659260841701"/>
      </top>
      <bottom style="dashed">
        <color theme="0" tint="-0.24994659260841701"/>
      </bottom>
      <diagonal/>
    </border>
    <border>
      <left style="dashed">
        <color theme="0" tint="-0.24994659260841701"/>
      </left>
      <right/>
      <top style="dashed">
        <color theme="0" tint="-0.24994659260841701"/>
      </top>
      <bottom style="thin">
        <color indexed="64"/>
      </bottom>
      <diagonal/>
    </border>
    <border>
      <left style="dashed">
        <color theme="0" tint="-0.24994659260841701"/>
      </left>
      <right/>
      <top/>
      <bottom style="medium">
        <color indexed="64"/>
      </bottom>
      <diagonal/>
    </border>
    <border>
      <left style="thin">
        <color indexed="64"/>
      </left>
      <right/>
      <top/>
      <bottom style="dashed">
        <color theme="0" tint="-0.34998626667073579"/>
      </bottom>
      <diagonal/>
    </border>
    <border>
      <left/>
      <right/>
      <top/>
      <bottom style="dashed">
        <color theme="0" tint="-0.34998626667073579"/>
      </bottom>
      <diagonal/>
    </border>
    <border>
      <left style="medium">
        <color indexed="64"/>
      </left>
      <right/>
      <top style="dashed">
        <color theme="0" tint="-0.24994659260841701"/>
      </top>
      <bottom style="dashed">
        <color theme="0" tint="-0.34998626667073579"/>
      </bottom>
      <diagonal/>
    </border>
    <border>
      <left style="thin">
        <color indexed="64"/>
      </left>
      <right/>
      <top style="dashed">
        <color theme="0" tint="-0.24994659260841701"/>
      </top>
      <bottom style="dashed">
        <color theme="0" tint="-0.34998626667073579"/>
      </bottom>
      <diagonal/>
    </border>
    <border>
      <left/>
      <right style="thin">
        <color indexed="64"/>
      </right>
      <top/>
      <bottom style="dashed">
        <color theme="0" tint="-0.34998626667073579"/>
      </bottom>
      <diagonal/>
    </border>
    <border>
      <left style="thin">
        <color indexed="64"/>
      </left>
      <right style="thin">
        <color indexed="64"/>
      </right>
      <top/>
      <bottom style="dashed">
        <color theme="0" tint="-0.34998626667073579"/>
      </bottom>
      <diagonal/>
    </border>
    <border>
      <left/>
      <right/>
      <top style="medium">
        <color indexed="64"/>
      </top>
      <bottom style="dashed">
        <color theme="0" tint="-0.34998626667073579"/>
      </bottom>
      <diagonal/>
    </border>
    <border>
      <left/>
      <right/>
      <top style="dashed">
        <color theme="0" tint="-0.34998626667073579"/>
      </top>
      <bottom style="medium">
        <color indexed="64"/>
      </bottom>
      <diagonal/>
    </border>
    <border>
      <left/>
      <right/>
      <top style="dashed">
        <color theme="2" tint="-0.24994659260841701"/>
      </top>
      <bottom style="thin">
        <color indexed="64"/>
      </bottom>
      <diagonal/>
    </border>
    <border>
      <left/>
      <right style="thin">
        <color indexed="64"/>
      </right>
      <top style="dashed">
        <color theme="2" tint="-0.24994659260841701"/>
      </top>
      <bottom style="thin">
        <color indexed="64"/>
      </bottom>
      <diagonal/>
    </border>
    <border>
      <left style="thin">
        <color indexed="64"/>
      </left>
      <right style="thin">
        <color indexed="64"/>
      </right>
      <top style="dashed">
        <color theme="2" tint="-0.24994659260841701"/>
      </top>
      <bottom style="thin">
        <color indexed="64"/>
      </bottom>
      <diagonal/>
    </border>
    <border>
      <left/>
      <right style="thin">
        <color indexed="64"/>
      </right>
      <top style="thin">
        <color indexed="64"/>
      </top>
      <bottom style="dashed">
        <color theme="2" tint="-0.24994659260841701"/>
      </bottom>
      <diagonal/>
    </border>
    <border>
      <left/>
      <right/>
      <top style="thin">
        <color indexed="64"/>
      </top>
      <bottom style="dashed">
        <color theme="2" tint="-0.24994659260841701"/>
      </bottom>
      <diagonal/>
    </border>
    <border>
      <left style="dashed">
        <color theme="0" tint="-0.24994659260841701"/>
      </left>
      <right/>
      <top style="dashed">
        <color theme="0" tint="-0.24994659260841701"/>
      </top>
      <bottom/>
      <diagonal/>
    </border>
    <border>
      <left style="dashed">
        <color theme="0" tint="-0.34998626667073579"/>
      </left>
      <right style="dashed">
        <color theme="0" tint="-0.34998626667073579"/>
      </right>
      <top style="thin">
        <color indexed="64"/>
      </top>
      <bottom style="medium">
        <color indexed="64"/>
      </bottom>
      <diagonal/>
    </border>
    <border>
      <left/>
      <right style="dashed">
        <color theme="0" tint="-0.24994659260841701"/>
      </right>
      <top/>
      <bottom style="medium">
        <color indexed="64"/>
      </bottom>
      <diagonal/>
    </border>
    <border>
      <left style="medium">
        <color indexed="64"/>
      </left>
      <right/>
      <top style="dashed">
        <color theme="0" tint="-0.34998626667073579"/>
      </top>
      <bottom style="dashed">
        <color theme="0" tint="-0.34998626667073579"/>
      </bottom>
      <diagonal/>
    </border>
    <border>
      <left style="thin">
        <color indexed="64"/>
      </left>
      <right style="medium">
        <color indexed="64"/>
      </right>
      <top style="thin">
        <color indexed="64"/>
      </top>
      <bottom/>
      <diagonal/>
    </border>
    <border>
      <left/>
      <right style="dashed">
        <color theme="0" tint="-0.24994659260841701"/>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dashed">
        <color theme="0" tint="-0.24994659260841701"/>
      </left>
      <right/>
      <top style="thin">
        <color indexed="64"/>
      </top>
      <bottom style="dashed">
        <color theme="0" tint="-0.24994659260841701"/>
      </bottom>
      <diagonal/>
    </border>
    <border>
      <left style="dashed">
        <color theme="0" tint="-0.24994659260841701"/>
      </left>
      <right/>
      <top style="dashed">
        <color theme="0" tint="-0.24994659260841701"/>
      </top>
      <bottom style="medium">
        <color indexed="64"/>
      </bottom>
      <diagonal/>
    </border>
    <border>
      <left style="thin">
        <color indexed="64"/>
      </left>
      <right/>
      <top style="dashed">
        <color theme="2" tint="-0.24994659260841701"/>
      </top>
      <bottom style="thin">
        <color indexed="64"/>
      </bottom>
      <diagonal/>
    </border>
    <border>
      <left style="thin">
        <color indexed="64"/>
      </left>
      <right style="dashed">
        <color theme="0" tint="-0.34998626667073579"/>
      </right>
      <top style="thin">
        <color indexed="64"/>
      </top>
      <bottom style="thin">
        <color indexed="64"/>
      </bottom>
      <diagonal/>
    </border>
    <border>
      <left style="dashed">
        <color theme="0" tint="-0.34998626667073579"/>
      </left>
      <right style="thin">
        <color indexed="64"/>
      </right>
      <top style="thin">
        <color indexed="64"/>
      </top>
      <bottom/>
      <diagonal/>
    </border>
    <border>
      <left style="thin">
        <color indexed="64"/>
      </left>
      <right style="dashed">
        <color theme="0" tint="-0.34998626667073579"/>
      </right>
      <top style="thin">
        <color indexed="64"/>
      </top>
      <bottom style="dashed">
        <color theme="0" tint="-0.24994659260841701"/>
      </bottom>
      <diagonal/>
    </border>
    <border>
      <left style="dashed">
        <color theme="0" tint="-0.34998626667073579"/>
      </left>
      <right style="thin">
        <color indexed="64"/>
      </right>
      <top style="thin">
        <color indexed="64"/>
      </top>
      <bottom style="dashed">
        <color theme="0" tint="-0.24994659260841701"/>
      </bottom>
      <diagonal/>
    </border>
    <border>
      <left style="thin">
        <color indexed="64"/>
      </left>
      <right style="dashed">
        <color theme="0" tint="-0.34998626667073579"/>
      </right>
      <top style="dashed">
        <color theme="0" tint="-0.24994659260841701"/>
      </top>
      <bottom style="dashed">
        <color theme="0" tint="-0.24994659260841701"/>
      </bottom>
      <diagonal/>
    </border>
    <border>
      <left style="dashed">
        <color theme="0" tint="-0.34998626667073579"/>
      </left>
      <right style="thin">
        <color indexed="64"/>
      </right>
      <top style="dashed">
        <color theme="0" tint="-0.24994659260841701"/>
      </top>
      <bottom style="dashed">
        <color theme="0" tint="-0.24994659260841701"/>
      </bottom>
      <diagonal/>
    </border>
    <border>
      <left style="thin">
        <color indexed="64"/>
      </left>
      <right style="dashed">
        <color theme="0" tint="-0.34998626667073579"/>
      </right>
      <top style="dashed">
        <color theme="0" tint="-0.24994659260841701"/>
      </top>
      <bottom style="thin">
        <color indexed="64"/>
      </bottom>
      <diagonal/>
    </border>
    <border>
      <left style="dashed">
        <color theme="0" tint="-0.34998626667073579"/>
      </left>
      <right style="thin">
        <color indexed="64"/>
      </right>
      <top style="dashed">
        <color theme="0" tint="-0.24994659260841701"/>
      </top>
      <bottom style="thin">
        <color indexed="64"/>
      </bottom>
      <diagonal/>
    </border>
    <border>
      <left style="dashed">
        <color theme="0" tint="-0.34998626667073579"/>
      </left>
      <right/>
      <top style="thin">
        <color indexed="64"/>
      </top>
      <bottom style="thin">
        <color indexed="64"/>
      </bottom>
      <diagonal/>
    </border>
    <border>
      <left style="dashed">
        <color theme="0" tint="-0.34998626667073579"/>
      </left>
      <right style="dashed">
        <color theme="0" tint="-0.34998626667073579"/>
      </right>
      <top style="thin">
        <color indexed="64"/>
      </top>
      <bottom style="thin">
        <color indexed="64"/>
      </bottom>
      <diagonal/>
    </border>
    <border>
      <left style="dashed">
        <color theme="0" tint="-0.34998626667073579"/>
      </left>
      <right style="thin">
        <color indexed="64"/>
      </right>
      <top style="thin">
        <color indexed="64"/>
      </top>
      <bottom style="thin">
        <color indexed="64"/>
      </bottom>
      <diagonal/>
    </border>
    <border>
      <left style="thin">
        <color indexed="64"/>
      </left>
      <right style="dashed">
        <color theme="0" tint="-0.34998626667073579"/>
      </right>
      <top style="thin">
        <color indexed="64"/>
      </top>
      <bottom style="dashed">
        <color theme="0" tint="-0.34998626667073579"/>
      </bottom>
      <diagonal/>
    </border>
    <border>
      <left style="dashed">
        <color theme="0" tint="-0.34998626667073579"/>
      </left>
      <right style="dashed">
        <color theme="0" tint="-0.34998626667073579"/>
      </right>
      <top style="thin">
        <color indexed="64"/>
      </top>
      <bottom style="dashed">
        <color theme="0" tint="-0.34998626667073579"/>
      </bottom>
      <diagonal/>
    </border>
    <border>
      <left style="dashed">
        <color theme="0" tint="-0.34998626667073579"/>
      </left>
      <right style="thin">
        <color indexed="64"/>
      </right>
      <top style="thin">
        <color indexed="64"/>
      </top>
      <bottom style="dashed">
        <color theme="0" tint="-0.34998626667073579"/>
      </bottom>
      <diagonal/>
    </border>
    <border>
      <left style="thin">
        <color indexed="64"/>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style="dashed">
        <color theme="0" tint="-0.34998626667073579"/>
      </left>
      <right style="thin">
        <color indexed="64"/>
      </right>
      <top style="dashed">
        <color theme="0" tint="-0.34998626667073579"/>
      </top>
      <bottom style="dashed">
        <color theme="0" tint="-0.34998626667073579"/>
      </bottom>
      <diagonal/>
    </border>
    <border>
      <left style="thin">
        <color indexed="64"/>
      </left>
      <right style="dashed">
        <color theme="0" tint="-0.34998626667073579"/>
      </right>
      <top style="dashed">
        <color theme="0" tint="-0.34998626667073579"/>
      </top>
      <bottom style="thin">
        <color indexed="64"/>
      </bottom>
      <diagonal/>
    </border>
    <border>
      <left style="dashed">
        <color theme="0" tint="-0.34998626667073579"/>
      </left>
      <right style="dashed">
        <color theme="0" tint="-0.34998626667073579"/>
      </right>
      <top style="dashed">
        <color theme="0" tint="-0.34998626667073579"/>
      </top>
      <bottom style="thin">
        <color indexed="64"/>
      </bottom>
      <diagonal/>
    </border>
    <border>
      <left style="dashed">
        <color theme="0" tint="-0.34998626667073579"/>
      </left>
      <right style="thin">
        <color indexed="64"/>
      </right>
      <top style="dashed">
        <color theme="0" tint="-0.34998626667073579"/>
      </top>
      <bottom style="thin">
        <color indexed="64"/>
      </bottom>
      <diagonal/>
    </border>
    <border>
      <left/>
      <right/>
      <top style="dashed">
        <color theme="0" tint="-0.24994659260841701"/>
      </top>
      <bottom style="medium">
        <color indexed="64"/>
      </bottom>
      <diagonal/>
    </border>
    <border>
      <left style="dashed">
        <color theme="0" tint="-0.24994659260841701"/>
      </left>
      <right/>
      <top style="medium">
        <color indexed="64"/>
      </top>
      <bottom style="dashed">
        <color theme="0" tint="-0.24994659260841701"/>
      </bottom>
      <diagonal/>
    </border>
    <border>
      <left style="dashed">
        <color theme="0" tint="-0.24994659260841701"/>
      </left>
      <right/>
      <top style="medium">
        <color indexed="64"/>
      </top>
      <bottom style="medium">
        <color indexed="64"/>
      </bottom>
      <diagonal/>
    </border>
    <border>
      <left style="thin">
        <color indexed="64"/>
      </left>
      <right/>
      <top style="dashed">
        <color theme="0" tint="-0.34998626667073579"/>
      </top>
      <bottom style="medium">
        <color indexed="64"/>
      </bottom>
      <diagonal/>
    </border>
    <border>
      <left/>
      <right style="thin">
        <color indexed="64"/>
      </right>
      <top style="dashed">
        <color theme="0" tint="-0.34998626667073579"/>
      </top>
      <bottom style="medium">
        <color indexed="64"/>
      </bottom>
      <diagonal/>
    </border>
    <border>
      <left style="dashed">
        <color theme="0" tint="-0.34998626667073579"/>
      </left>
      <right/>
      <top/>
      <bottom style="dashed">
        <color theme="0" tint="-0.34998626667073579"/>
      </bottom>
      <diagonal/>
    </border>
    <border>
      <left style="dashed">
        <color theme="0" tint="-0.34998626667073579"/>
      </left>
      <right/>
      <top style="dashed">
        <color theme="0" tint="-0.34998626667073579"/>
      </top>
      <bottom style="thin">
        <color indexed="64"/>
      </bottom>
      <diagonal/>
    </border>
    <border>
      <left style="thin">
        <color indexed="64"/>
      </left>
      <right/>
      <top style="dashed">
        <color theme="0" tint="-0.34998626667073579"/>
      </top>
      <bottom style="dashed">
        <color theme="0" tint="-0.24994659260841701"/>
      </bottom>
      <diagonal/>
    </border>
    <border>
      <left/>
      <right/>
      <top style="dashed">
        <color theme="0" tint="-0.34998626667073579"/>
      </top>
      <bottom style="dashed">
        <color theme="0" tint="-0.24994659260841701"/>
      </bottom>
      <diagonal/>
    </border>
    <border>
      <left/>
      <right style="thin">
        <color indexed="64"/>
      </right>
      <top style="dashed">
        <color theme="0" tint="-0.34998626667073579"/>
      </top>
      <bottom style="dashed">
        <color theme="0" tint="-0.24994659260841701"/>
      </bottom>
      <diagonal/>
    </border>
    <border>
      <left/>
      <right/>
      <top style="dashed">
        <color theme="0" tint="-0.24994659260841701"/>
      </top>
      <bottom style="dashed">
        <color theme="0" tint="-0.34998626667073579"/>
      </bottom>
      <diagonal/>
    </border>
    <border>
      <left/>
      <right style="thin">
        <color indexed="64"/>
      </right>
      <top style="dashed">
        <color theme="0" tint="-0.24994659260841701"/>
      </top>
      <bottom style="dashed">
        <color theme="0" tint="-0.34998626667073579"/>
      </bottom>
      <diagonal/>
    </border>
    <border>
      <left style="thin">
        <color indexed="64"/>
      </left>
      <right/>
      <top style="thin">
        <color indexed="64"/>
      </top>
      <bottom style="dashed">
        <color theme="0" tint="-0.499984740745262"/>
      </bottom>
      <diagonal/>
    </border>
    <border>
      <left/>
      <right/>
      <top style="thin">
        <color indexed="64"/>
      </top>
      <bottom style="dashed">
        <color theme="0" tint="-0.499984740745262"/>
      </bottom>
      <diagonal/>
    </border>
    <border>
      <left/>
      <right style="thin">
        <color indexed="64"/>
      </right>
      <top style="thin">
        <color indexed="64"/>
      </top>
      <bottom style="dashed">
        <color theme="0" tint="-0.499984740745262"/>
      </bottom>
      <diagonal/>
    </border>
    <border>
      <left style="thin">
        <color indexed="64"/>
      </left>
      <right/>
      <top style="dashed">
        <color theme="0" tint="-0.499984740745262"/>
      </top>
      <bottom style="thin">
        <color indexed="64"/>
      </bottom>
      <diagonal/>
    </border>
    <border>
      <left/>
      <right/>
      <top style="dashed">
        <color theme="0" tint="-0.499984740745262"/>
      </top>
      <bottom style="thin">
        <color indexed="64"/>
      </bottom>
      <diagonal/>
    </border>
    <border>
      <left/>
      <right style="thin">
        <color indexed="64"/>
      </right>
      <top style="dashed">
        <color theme="0" tint="-0.499984740745262"/>
      </top>
      <bottom style="thin">
        <color indexed="64"/>
      </bottom>
      <diagonal/>
    </border>
    <border>
      <left style="thin">
        <color indexed="64"/>
      </left>
      <right style="thin">
        <color indexed="64"/>
      </right>
      <top style="thin">
        <color indexed="64"/>
      </top>
      <bottom style="dashed">
        <color theme="0" tint="-0.499984740745262"/>
      </bottom>
      <diagonal/>
    </border>
    <border>
      <left style="thin">
        <color indexed="64"/>
      </left>
      <right style="thin">
        <color indexed="64"/>
      </right>
      <top style="dashed">
        <color theme="0" tint="-0.499984740745262"/>
      </top>
      <bottom style="thin">
        <color indexed="64"/>
      </bottom>
      <diagonal/>
    </border>
    <border>
      <left style="dashed">
        <color theme="0" tint="-0.499984740745262"/>
      </left>
      <right style="dashed">
        <color theme="0" tint="-0.34998626667073579"/>
      </right>
      <top style="thin">
        <color indexed="64"/>
      </top>
      <bottom style="thin">
        <color indexed="64"/>
      </bottom>
      <diagonal/>
    </border>
    <border>
      <left style="dashed">
        <color theme="0" tint="-0.499984740745262"/>
      </left>
      <right style="dashed">
        <color theme="0" tint="-0.34998626667073579"/>
      </right>
      <top/>
      <bottom style="dashed">
        <color theme="0" tint="-0.34998626667073579"/>
      </bottom>
      <diagonal/>
    </border>
    <border>
      <left style="dashed">
        <color theme="0" tint="-0.499984740745262"/>
      </left>
      <right style="dashed">
        <color theme="0" tint="-0.34998626667073579"/>
      </right>
      <top style="dashed">
        <color theme="0" tint="-0.34998626667073579"/>
      </top>
      <bottom style="thin">
        <color indexed="64"/>
      </bottom>
      <diagonal/>
    </border>
    <border>
      <left style="thin">
        <color indexed="64"/>
      </left>
      <right/>
      <top style="dashed">
        <color theme="0" tint="-0.499984740745262"/>
      </top>
      <bottom style="dashed">
        <color theme="0" tint="-0.499984740745262"/>
      </bottom>
      <diagonal/>
    </border>
    <border>
      <left/>
      <right style="thin">
        <color indexed="64"/>
      </right>
      <top style="dashed">
        <color theme="0" tint="-0.499984740745262"/>
      </top>
      <bottom style="dashed">
        <color theme="0" tint="-0.499984740745262"/>
      </bottom>
      <diagonal/>
    </border>
    <border>
      <left/>
      <right/>
      <top style="dashed">
        <color theme="0" tint="-0.499984740745262"/>
      </top>
      <bottom style="dashed">
        <color theme="0" tint="-0.499984740745262"/>
      </bottom>
      <diagonal/>
    </border>
    <border>
      <left style="thin">
        <color indexed="64"/>
      </left>
      <right style="thin">
        <color indexed="64"/>
      </right>
      <top style="dashed">
        <color theme="0" tint="-0.499984740745262"/>
      </top>
      <bottom style="dashed">
        <color theme="0" tint="-0.499984740745262"/>
      </bottom>
      <diagonal/>
    </border>
    <border>
      <left/>
      <right style="dashed">
        <color theme="0" tint="-0.24994659260841701"/>
      </right>
      <top/>
      <bottom style="thin">
        <color indexed="64"/>
      </bottom>
      <diagonal/>
    </border>
    <border>
      <left/>
      <right style="dashed">
        <color theme="0" tint="-0.24994659260841701"/>
      </right>
      <top style="thin">
        <color auto="1"/>
      </top>
      <bottom style="dashed">
        <color theme="0" tint="-0.499984740745262"/>
      </bottom>
      <diagonal/>
    </border>
    <border>
      <left/>
      <right style="dashed">
        <color theme="0" tint="-0.24994659260841701"/>
      </right>
      <top style="dashed">
        <color theme="0" tint="-0.499984740745262"/>
      </top>
      <bottom style="thin">
        <color auto="1"/>
      </bottom>
      <diagonal/>
    </border>
    <border>
      <left style="dashed">
        <color theme="0" tint="-0.499984740745262"/>
      </left>
      <right style="dashed">
        <color theme="0" tint="-0.499984740745262"/>
      </right>
      <top style="thin">
        <color indexed="64"/>
      </top>
      <bottom style="thin">
        <color indexed="64"/>
      </bottom>
      <diagonal/>
    </border>
    <border>
      <left style="dashed">
        <color theme="0" tint="-0.499984740745262"/>
      </left>
      <right/>
      <top style="thin">
        <color indexed="64"/>
      </top>
      <bottom style="thin">
        <color indexed="64"/>
      </bottom>
      <diagonal/>
    </border>
    <border>
      <left style="dashed">
        <color theme="0" tint="-0.24994659260841701"/>
      </left>
      <right style="dashed">
        <color theme="0" tint="-0.499984740745262"/>
      </right>
      <top style="thin">
        <color indexed="64"/>
      </top>
      <bottom style="thin">
        <color indexed="64"/>
      </bottom>
      <diagonal/>
    </border>
    <border>
      <left style="dashed">
        <color theme="0" tint="-0.24994659260841701"/>
      </left>
      <right style="dashed">
        <color theme="0" tint="-0.24994659260841701"/>
      </right>
      <top style="thin">
        <color auto="1"/>
      </top>
      <bottom style="dashed">
        <color theme="0" tint="-0.499984740745262"/>
      </bottom>
      <diagonal/>
    </border>
    <border>
      <left style="dashed">
        <color theme="0" tint="-0.24994659260841701"/>
      </left>
      <right style="dashed">
        <color theme="0" tint="-0.24994659260841701"/>
      </right>
      <top style="dashed">
        <color theme="0" tint="-0.499984740745262"/>
      </top>
      <bottom style="thin">
        <color auto="1"/>
      </bottom>
      <diagonal/>
    </border>
    <border>
      <left style="dashed">
        <color theme="0" tint="-0.24994659260841701"/>
      </left>
      <right style="dashed">
        <color theme="0" tint="-0.24994659260841701"/>
      </right>
      <top/>
      <bottom style="thin">
        <color indexed="64"/>
      </bottom>
      <diagonal/>
    </border>
    <border>
      <left/>
      <right style="dashed">
        <color theme="0" tint="-0.24994659260841701"/>
      </right>
      <top style="thin">
        <color indexed="64"/>
      </top>
      <bottom/>
      <diagonal/>
    </border>
    <border>
      <left style="dashed">
        <color theme="0" tint="-0.24994659260841701"/>
      </left>
      <right/>
      <top/>
      <bottom style="thin">
        <color indexed="64"/>
      </bottom>
      <diagonal/>
    </border>
  </borders>
  <cellStyleXfs count="4">
    <xf numFmtId="0" fontId="0" fillId="0" borderId="0"/>
    <xf numFmtId="43" fontId="32" fillId="0" borderId="0" applyFont="0" applyFill="0" applyBorder="0" applyAlignment="0" applyProtection="0"/>
    <xf numFmtId="9" fontId="32" fillId="0" borderId="0" applyFont="0" applyFill="0" applyBorder="0" applyAlignment="0" applyProtection="0"/>
    <xf numFmtId="0" fontId="74" fillId="0" borderId="0" applyNumberFormat="0" applyFill="0" applyBorder="0" applyAlignment="0" applyProtection="0"/>
  </cellStyleXfs>
  <cellXfs count="2509">
    <xf numFmtId="0" fontId="0" fillId="0" borderId="0" xfId="0"/>
    <xf numFmtId="0" fontId="0" fillId="0" borderId="0" xfId="0" applyBorder="1" applyAlignment="1">
      <alignment horizontal="center"/>
    </xf>
    <xf numFmtId="0" fontId="1" fillId="0" borderId="0" xfId="0" applyFont="1" applyBorder="1" applyAlignment="1"/>
    <xf numFmtId="0" fontId="5" fillId="3" borderId="31"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3" fillId="0" borderId="0" xfId="0" applyFont="1" applyBorder="1" applyAlignment="1">
      <alignment horizontal="center"/>
    </xf>
    <xf numFmtId="0" fontId="0" fillId="0" borderId="0" xfId="0"/>
    <xf numFmtId="0" fontId="0" fillId="0" borderId="0" xfId="0" applyBorder="1"/>
    <xf numFmtId="0" fontId="6" fillId="0" borderId="0" xfId="0" applyFont="1" applyFill="1" applyBorder="1" applyAlignment="1">
      <alignment horizontal="left" vertical="center"/>
    </xf>
    <xf numFmtId="0" fontId="6" fillId="0" borderId="0" xfId="0" applyFont="1" applyFill="1"/>
    <xf numFmtId="0" fontId="9" fillId="2"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3" borderId="27" xfId="0" applyFont="1" applyFill="1" applyBorder="1" applyAlignment="1">
      <alignment horizontal="center" vertical="center"/>
    </xf>
    <xf numFmtId="0" fontId="5" fillId="3" borderId="25" xfId="0" applyFont="1" applyFill="1" applyBorder="1" applyAlignment="1">
      <alignment horizontal="center" vertical="center"/>
    </xf>
    <xf numFmtId="0" fontId="2" fillId="0" borderId="0" xfId="0" applyFont="1" applyBorder="1" applyAlignment="1"/>
    <xf numFmtId="0" fontId="16" fillId="0" borderId="0" xfId="0" applyFont="1" applyFill="1" applyBorder="1" applyAlignment="1">
      <alignment horizontal="center" vertical="center" wrapText="1"/>
    </xf>
    <xf numFmtId="0" fontId="17" fillId="0" borderId="0" xfId="0" applyFont="1" applyFill="1"/>
    <xf numFmtId="0" fontId="21" fillId="0" borderId="0" xfId="0" applyFont="1" applyFill="1" applyAlignment="1">
      <alignment horizontal="center"/>
    </xf>
    <xf numFmtId="0" fontId="16" fillId="0" borderId="0" xfId="0" applyFont="1" applyFill="1" applyAlignment="1">
      <alignment horizontal="center" vertical="center"/>
    </xf>
    <xf numFmtId="0" fontId="8" fillId="0" borderId="0" xfId="0" applyFont="1" applyFill="1" applyBorder="1" applyAlignment="1">
      <alignment horizontal="center"/>
    </xf>
    <xf numFmtId="0" fontId="18" fillId="0" borderId="0" xfId="0" applyFont="1" applyFill="1" applyAlignment="1">
      <alignment horizontal="center"/>
    </xf>
    <xf numFmtId="0" fontId="18" fillId="0" borderId="0" xfId="0" applyFont="1" applyFill="1" applyBorder="1" applyAlignment="1">
      <alignment horizontal="center" vertical="center"/>
    </xf>
    <xf numFmtId="0" fontId="17" fillId="0" borderId="0" xfId="0" applyFont="1" applyFill="1" applyBorder="1" applyAlignment="1">
      <alignment horizontal="center"/>
    </xf>
    <xf numFmtId="0" fontId="17" fillId="0" borderId="0" xfId="0" applyFont="1" applyFill="1" applyAlignment="1">
      <alignment horizontal="center"/>
    </xf>
    <xf numFmtId="0" fontId="23" fillId="0" borderId="0" xfId="0" applyFont="1" applyFill="1" applyBorder="1" applyAlignment="1">
      <alignment horizontal="center" vertical="center"/>
    </xf>
    <xf numFmtId="0" fontId="20" fillId="0" borderId="0" xfId="0" applyFont="1" applyFill="1" applyBorder="1" applyAlignment="1">
      <alignment horizontal="left" vertical="center"/>
    </xf>
    <xf numFmtId="0" fontId="21" fillId="0" borderId="0" xfId="0" applyFont="1" applyFill="1" applyBorder="1" applyAlignment="1">
      <alignment horizontal="left" vertical="center" wrapText="1"/>
    </xf>
    <xf numFmtId="0" fontId="21" fillId="0" borderId="0" xfId="0" applyFont="1" applyFill="1" applyBorder="1" applyAlignment="1">
      <alignment horizontal="center" vertical="center" wrapText="1"/>
    </xf>
    <xf numFmtId="0" fontId="20" fillId="0" borderId="0" xfId="0" applyFont="1" applyFill="1" applyBorder="1" applyAlignment="1">
      <alignment horizontal="center"/>
    </xf>
    <xf numFmtId="0" fontId="24" fillId="0" borderId="0" xfId="0" applyFont="1" applyFill="1" applyBorder="1" applyAlignment="1">
      <alignment horizontal="center"/>
    </xf>
    <xf numFmtId="0" fontId="18" fillId="0" borderId="0" xfId="0" applyFont="1" applyFill="1" applyBorder="1" applyAlignment="1">
      <alignment horizontal="center"/>
    </xf>
    <xf numFmtId="3" fontId="23" fillId="0" borderId="0" xfId="0" applyNumberFormat="1" applyFont="1" applyFill="1" applyBorder="1" applyAlignment="1">
      <alignment horizontal="center" vertical="center"/>
    </xf>
    <xf numFmtId="0" fontId="17" fillId="0" borderId="0" xfId="0" applyFont="1"/>
    <xf numFmtId="0" fontId="21" fillId="0" borderId="0" xfId="0" applyFont="1" applyFill="1" applyBorder="1" applyAlignment="1">
      <alignment horizontal="center"/>
    </xf>
    <xf numFmtId="0" fontId="20" fillId="0" borderId="0" xfId="0" applyFont="1" applyFill="1" applyBorder="1"/>
    <xf numFmtId="0" fontId="8" fillId="0" borderId="0" xfId="0" applyFont="1" applyFill="1" applyBorder="1" applyAlignment="1">
      <alignment horizontal="center" vertical="center" wrapText="1"/>
    </xf>
    <xf numFmtId="0" fontId="22" fillId="0" borderId="0" xfId="0" applyFont="1" applyFill="1" applyBorder="1"/>
    <xf numFmtId="0" fontId="12" fillId="0" borderId="0" xfId="0" applyFont="1" applyBorder="1"/>
    <xf numFmtId="0" fontId="0" fillId="2" borderId="0" xfId="0" applyFill="1" applyBorder="1"/>
    <xf numFmtId="0" fontId="6" fillId="0" borderId="0" xfId="0" applyFont="1" applyFill="1" applyBorder="1" applyAlignment="1">
      <alignment horizontal="center"/>
    </xf>
    <xf numFmtId="0" fontId="3" fillId="0" borderId="0" xfId="0" applyFont="1" applyBorder="1" applyAlignment="1"/>
    <xf numFmtId="0" fontId="4" fillId="3" borderId="25" xfId="0" applyFont="1" applyFill="1" applyBorder="1" applyAlignment="1">
      <alignment horizontal="center" vertical="center"/>
    </xf>
    <xf numFmtId="0" fontId="12" fillId="0" borderId="0" xfId="0" applyFont="1"/>
    <xf numFmtId="0" fontId="6" fillId="2" borderId="0" xfId="0" applyFont="1" applyFill="1" applyBorder="1" applyAlignment="1">
      <alignment vertical="center" wrapText="1"/>
    </xf>
    <xf numFmtId="0" fontId="15" fillId="2" borderId="0" xfId="0" applyFont="1" applyFill="1" applyBorder="1" applyAlignment="1">
      <alignment horizontal="center" vertical="center"/>
    </xf>
    <xf numFmtId="0" fontId="14" fillId="2" borderId="0" xfId="0" applyFont="1" applyFill="1" applyBorder="1" applyAlignment="1">
      <alignment horizontal="right"/>
    </xf>
    <xf numFmtId="0" fontId="18"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9" fillId="3" borderId="25" xfId="0" applyFont="1" applyFill="1" applyBorder="1" applyAlignment="1">
      <alignment horizontal="center" vertical="center"/>
    </xf>
    <xf numFmtId="0" fontId="21" fillId="0" borderId="0" xfId="0" applyFont="1" applyBorder="1"/>
    <xf numFmtId="0" fontId="21" fillId="0" borderId="0" xfId="0" applyFont="1"/>
    <xf numFmtId="0" fontId="0" fillId="0" borderId="0" xfId="0" applyAlignment="1">
      <alignment horizontal="center"/>
    </xf>
    <xf numFmtId="3" fontId="27" fillId="0" borderId="0" xfId="0" applyNumberFormat="1" applyFont="1" applyFill="1" applyBorder="1" applyAlignment="1">
      <alignment vertical="center"/>
    </xf>
    <xf numFmtId="0" fontId="14" fillId="3" borderId="26" xfId="0" applyFont="1" applyFill="1" applyBorder="1" applyAlignment="1">
      <alignment horizontal="center" vertical="center"/>
    </xf>
    <xf numFmtId="0" fontId="22" fillId="0" borderId="0" xfId="0" applyFont="1" applyFill="1" applyBorder="1" applyAlignment="1">
      <alignment horizontal="center" vertical="center" wrapText="1"/>
    </xf>
    <xf numFmtId="3" fontId="19" fillId="0" borderId="0" xfId="0" applyNumberFormat="1" applyFont="1" applyFill="1" applyBorder="1" applyAlignment="1">
      <alignment horizontal="center" vertical="center" wrapText="1"/>
    </xf>
    <xf numFmtId="0" fontId="22" fillId="0" borderId="0" xfId="0" applyFont="1" applyFill="1" applyBorder="1" applyAlignment="1">
      <alignment horizontal="center" vertical="center"/>
    </xf>
    <xf numFmtId="0" fontId="22" fillId="0" borderId="0" xfId="0" applyFont="1" applyFill="1" applyBorder="1" applyAlignment="1">
      <alignment horizontal="center"/>
    </xf>
    <xf numFmtId="0" fontId="22" fillId="0" borderId="0" xfId="0" applyFont="1" applyFill="1" applyAlignment="1">
      <alignment horizontal="center" vertical="center" wrapText="1"/>
    </xf>
    <xf numFmtId="0" fontId="2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0" fontId="17" fillId="0" borderId="0" xfId="0" applyFont="1" applyAlignment="1">
      <alignment horizontal="center"/>
    </xf>
    <xf numFmtId="3" fontId="15" fillId="0" borderId="25" xfId="0" applyNumberFormat="1" applyFont="1" applyFill="1" applyBorder="1" applyAlignment="1">
      <alignment horizontal="center" vertical="center"/>
    </xf>
    <xf numFmtId="3" fontId="14" fillId="0" borderId="25" xfId="0" applyNumberFormat="1" applyFont="1" applyFill="1" applyBorder="1" applyAlignment="1">
      <alignment horizontal="center" vertical="center"/>
    </xf>
    <xf numFmtId="0" fontId="6" fillId="2" borderId="51" xfId="0" applyFont="1" applyFill="1" applyBorder="1" applyAlignment="1">
      <alignment vertical="center" wrapText="1"/>
    </xf>
    <xf numFmtId="0" fontId="5" fillId="0" borderId="1" xfId="0" applyFont="1" applyFill="1" applyBorder="1" applyAlignment="1">
      <alignment vertical="center"/>
    </xf>
    <xf numFmtId="0" fontId="5" fillId="0" borderId="1" xfId="0" applyFont="1" applyFill="1" applyBorder="1" applyAlignment="1">
      <alignment horizontal="left" vertical="center"/>
    </xf>
    <xf numFmtId="0" fontId="5" fillId="0" borderId="1"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4" xfId="0" applyFont="1" applyFill="1" applyBorder="1" applyAlignment="1">
      <alignment vertical="center"/>
    </xf>
    <xf numFmtId="0" fontId="5" fillId="0" borderId="4" xfId="0" applyFont="1" applyFill="1" applyBorder="1" applyAlignment="1">
      <alignment horizontal="left" vertical="center" wrapText="1"/>
    </xf>
    <xf numFmtId="0" fontId="5" fillId="0" borderId="3" xfId="0" applyFont="1" applyFill="1" applyBorder="1" applyAlignment="1">
      <alignment horizontal="center" vertical="center"/>
    </xf>
    <xf numFmtId="0" fontId="5" fillId="0" borderId="45" xfId="0" applyFont="1" applyFill="1" applyBorder="1" applyAlignment="1">
      <alignment horizontal="center" vertical="center"/>
    </xf>
    <xf numFmtId="3" fontId="15" fillId="0" borderId="49" xfId="0" applyNumberFormat="1" applyFont="1" applyFill="1" applyBorder="1" applyAlignment="1">
      <alignment horizontal="center" vertical="center"/>
    </xf>
    <xf numFmtId="0" fontId="5" fillId="3" borderId="31"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12" fillId="0" borderId="0" xfId="0" applyFont="1" applyBorder="1" applyAlignment="1">
      <alignment horizontal="center"/>
    </xf>
    <xf numFmtId="0" fontId="5" fillId="0" borderId="3" xfId="0" applyFont="1" applyFill="1" applyBorder="1" applyAlignment="1">
      <alignment horizontal="left" vertical="center"/>
    </xf>
    <xf numFmtId="3" fontId="6" fillId="0" borderId="0" xfId="0" applyNumberFormat="1" applyFont="1" applyFill="1" applyBorder="1" applyAlignment="1">
      <alignment horizontal="center"/>
    </xf>
    <xf numFmtId="0" fontId="12" fillId="0" borderId="0" xfId="0" applyFont="1" applyAlignment="1">
      <alignment horizontal="center"/>
    </xf>
    <xf numFmtId="0" fontId="31" fillId="0" borderId="0" xfId="0" applyFont="1" applyAlignment="1">
      <alignment horizontal="center"/>
    </xf>
    <xf numFmtId="0" fontId="4" fillId="0" borderId="0" xfId="0" applyFont="1" applyBorder="1" applyAlignment="1"/>
    <xf numFmtId="0" fontId="12" fillId="2" borderId="0" xfId="0" applyFont="1" applyFill="1" applyBorder="1" applyAlignment="1">
      <alignment horizontal="center"/>
    </xf>
    <xf numFmtId="0" fontId="5" fillId="0" borderId="0" xfId="0" applyFont="1" applyBorder="1" applyAlignment="1">
      <alignment vertical="center"/>
    </xf>
    <xf numFmtId="0" fontId="14" fillId="0" borderId="0" xfId="0" applyFont="1" applyBorder="1" applyAlignment="1">
      <alignment horizontal="center"/>
    </xf>
    <xf numFmtId="0" fontId="12" fillId="2" borderId="0" xfId="0" applyFont="1" applyFill="1" applyBorder="1" applyAlignment="1">
      <alignment horizontal="center" vertical="center"/>
    </xf>
    <xf numFmtId="0" fontId="14" fillId="2" borderId="0" xfId="0" applyFont="1" applyFill="1" applyBorder="1" applyAlignment="1">
      <alignment vertical="center"/>
    </xf>
    <xf numFmtId="0" fontId="14" fillId="0" borderId="42" xfId="0" applyFont="1" applyBorder="1" applyAlignment="1">
      <alignment horizontal="center"/>
    </xf>
    <xf numFmtId="0" fontId="12" fillId="2" borderId="42" xfId="0" applyFont="1" applyFill="1" applyBorder="1" applyAlignment="1">
      <alignment horizontal="center" vertical="center"/>
    </xf>
    <xf numFmtId="0" fontId="12" fillId="2" borderId="42" xfId="0" applyFont="1" applyFill="1" applyBorder="1" applyAlignment="1">
      <alignment horizontal="center"/>
    </xf>
    <xf numFmtId="0" fontId="12" fillId="0" borderId="0" xfId="0" applyFont="1" applyAlignment="1">
      <alignment horizontal="left"/>
    </xf>
    <xf numFmtId="0" fontId="14" fillId="2" borderId="0" xfId="0" applyFont="1" applyFill="1" applyBorder="1" applyAlignment="1">
      <alignment horizontal="center" vertical="center"/>
    </xf>
    <xf numFmtId="0" fontId="5" fillId="0" borderId="0" xfId="0" applyFont="1" applyBorder="1" applyAlignment="1"/>
    <xf numFmtId="0" fontId="31" fillId="0" borderId="0" xfId="0" applyFont="1"/>
    <xf numFmtId="4" fontId="6" fillId="2" borderId="21" xfId="0" applyNumberFormat="1" applyFont="1" applyFill="1" applyBorder="1" applyAlignment="1">
      <alignment vertical="center" wrapText="1"/>
    </xf>
    <xf numFmtId="0" fontId="4" fillId="3" borderId="53" xfId="0" applyFont="1" applyFill="1" applyBorder="1" applyAlignment="1">
      <alignment horizontal="center" vertical="center"/>
    </xf>
    <xf numFmtId="0" fontId="5" fillId="0" borderId="0" xfId="0" applyFont="1" applyBorder="1" applyAlignment="1">
      <alignment horizontal="center"/>
    </xf>
    <xf numFmtId="0" fontId="4" fillId="0" borderId="0" xfId="0" applyFont="1" applyBorder="1" applyAlignment="1">
      <alignment horizontal="center"/>
    </xf>
    <xf numFmtId="0" fontId="12" fillId="2" borderId="0" xfId="0" applyFont="1" applyFill="1" applyBorder="1" applyAlignment="1">
      <alignment horizontal="center"/>
    </xf>
    <xf numFmtId="0" fontId="12" fillId="0" borderId="0" xfId="0" applyFont="1" applyBorder="1" applyAlignment="1">
      <alignment horizontal="center"/>
    </xf>
    <xf numFmtId="0" fontId="5" fillId="3" borderId="48" xfId="0" applyFont="1" applyFill="1" applyBorder="1" applyAlignment="1">
      <alignment horizontal="center" vertical="center" wrapText="1"/>
    </xf>
    <xf numFmtId="0" fontId="12" fillId="0" borderId="0" xfId="0" applyFont="1" applyAlignment="1">
      <alignment horizontal="center" vertical="center"/>
    </xf>
    <xf numFmtId="0" fontId="4" fillId="3" borderId="53" xfId="0" applyFont="1" applyFill="1" applyBorder="1" applyAlignment="1">
      <alignment horizontal="center" vertical="center"/>
    </xf>
    <xf numFmtId="0" fontId="12" fillId="2" borderId="65" xfId="0" applyFont="1" applyFill="1" applyBorder="1" applyAlignment="1">
      <alignment horizontal="center" vertical="center"/>
    </xf>
    <xf numFmtId="0" fontId="12" fillId="2" borderId="66" xfId="0" applyFont="1" applyFill="1" applyBorder="1" applyAlignment="1">
      <alignment horizontal="center" vertical="center"/>
    </xf>
    <xf numFmtId="0" fontId="12" fillId="2" borderId="62" xfId="0" applyFont="1" applyFill="1" applyBorder="1" applyAlignment="1">
      <alignment horizontal="center" vertical="center"/>
    </xf>
    <xf numFmtId="0" fontId="12" fillId="2" borderId="63" xfId="0" applyFont="1" applyFill="1" applyBorder="1" applyAlignment="1">
      <alignment horizontal="center" vertical="center"/>
    </xf>
    <xf numFmtId="0" fontId="14" fillId="2" borderId="65" xfId="0" applyFont="1" applyFill="1" applyBorder="1" applyAlignment="1">
      <alignment horizontal="center" vertical="center"/>
    </xf>
    <xf numFmtId="0" fontId="12" fillId="2" borderId="72" xfId="0" applyFont="1" applyFill="1" applyBorder="1" applyAlignment="1">
      <alignment horizontal="center" vertical="center"/>
    </xf>
    <xf numFmtId="0" fontId="6" fillId="0" borderId="74" xfId="0" applyFont="1" applyBorder="1" applyAlignment="1">
      <alignment horizontal="center" vertical="center"/>
    </xf>
    <xf numFmtId="0" fontId="6" fillId="0" borderId="75" xfId="0" applyFont="1" applyBorder="1" applyAlignment="1">
      <alignment horizontal="center" vertical="center"/>
    </xf>
    <xf numFmtId="0" fontId="6" fillId="0" borderId="61" xfId="0" applyFont="1" applyFill="1" applyBorder="1" applyAlignment="1">
      <alignment horizontal="left" vertical="center" wrapText="1"/>
    </xf>
    <xf numFmtId="0" fontId="6" fillId="0" borderId="76" xfId="0" applyFont="1" applyFill="1" applyBorder="1" applyAlignment="1">
      <alignment horizontal="left" vertical="center" wrapText="1"/>
    </xf>
    <xf numFmtId="0" fontId="6" fillId="0" borderId="77" xfId="0" applyFont="1" applyFill="1" applyBorder="1" applyAlignment="1">
      <alignment horizontal="center" vertical="center" wrapText="1"/>
    </xf>
    <xf numFmtId="0" fontId="6" fillId="0" borderId="78" xfId="0" applyFont="1" applyFill="1" applyBorder="1" applyAlignment="1">
      <alignment horizontal="center" vertical="center"/>
    </xf>
    <xf numFmtId="164" fontId="14" fillId="2" borderId="67" xfId="2" applyNumberFormat="1" applyFont="1" applyFill="1" applyBorder="1" applyAlignment="1">
      <alignment horizontal="center" vertical="center"/>
    </xf>
    <xf numFmtId="49" fontId="6" fillId="0" borderId="61" xfId="0" applyNumberFormat="1" applyFont="1" applyFill="1" applyBorder="1" applyAlignment="1">
      <alignment horizontal="center" vertical="center"/>
    </xf>
    <xf numFmtId="0" fontId="6" fillId="0" borderId="61" xfId="0" applyFont="1" applyFill="1" applyBorder="1" applyAlignment="1">
      <alignment vertical="center" wrapText="1"/>
    </xf>
    <xf numFmtId="49" fontId="6" fillId="0" borderId="86" xfId="0" applyNumberFormat="1" applyFont="1" applyFill="1" applyBorder="1" applyAlignment="1">
      <alignment horizontal="center" vertical="center"/>
    </xf>
    <xf numFmtId="0" fontId="6" fillId="0" borderId="86" xfId="0" applyFont="1" applyFill="1" applyBorder="1" applyAlignment="1">
      <alignment vertical="center" wrapText="1"/>
    </xf>
    <xf numFmtId="0" fontId="12" fillId="2" borderId="87" xfId="0" applyFont="1" applyFill="1" applyBorder="1" applyAlignment="1">
      <alignment horizontal="center" vertical="center"/>
    </xf>
    <xf numFmtId="0" fontId="12" fillId="2" borderId="88" xfId="0" applyFont="1" applyFill="1" applyBorder="1" applyAlignment="1">
      <alignment horizontal="center" vertical="center"/>
    </xf>
    <xf numFmtId="0" fontId="12" fillId="3" borderId="72" xfId="0" applyFont="1" applyFill="1" applyBorder="1" applyAlignment="1">
      <alignment horizontal="center" vertical="center"/>
    </xf>
    <xf numFmtId="0" fontId="12" fillId="3" borderId="73" xfId="0" applyFont="1" applyFill="1" applyBorder="1" applyAlignment="1">
      <alignment horizontal="center" vertical="center"/>
    </xf>
    <xf numFmtId="0" fontId="6" fillId="0" borderId="90" xfId="0" applyFont="1" applyBorder="1" applyAlignment="1">
      <alignment horizontal="center" vertical="center"/>
    </xf>
    <xf numFmtId="0" fontId="6" fillId="0" borderId="86" xfId="0" applyFont="1" applyFill="1" applyBorder="1" applyAlignment="1">
      <alignment horizontal="left" wrapText="1"/>
    </xf>
    <xf numFmtId="49" fontId="6" fillId="0" borderId="91" xfId="0" applyNumberFormat="1" applyFont="1" applyFill="1" applyBorder="1" applyAlignment="1">
      <alignment horizontal="center" vertical="center"/>
    </xf>
    <xf numFmtId="0" fontId="6" fillId="0" borderId="91" xfId="0" applyFont="1" applyFill="1" applyBorder="1" applyAlignment="1">
      <alignment horizontal="left" vertical="center" wrapText="1"/>
    </xf>
    <xf numFmtId="0" fontId="12" fillId="0" borderId="103" xfId="0" applyFont="1" applyBorder="1" applyAlignment="1">
      <alignment horizontal="center"/>
    </xf>
    <xf numFmtId="0" fontId="12" fillId="0" borderId="61" xfId="0" applyFont="1" applyBorder="1" applyAlignment="1">
      <alignment horizontal="left"/>
    </xf>
    <xf numFmtId="0" fontId="12" fillId="0" borderId="103" xfId="0" applyFont="1" applyBorder="1" applyAlignment="1">
      <alignment horizontal="center" vertical="center"/>
    </xf>
    <xf numFmtId="0" fontId="12" fillId="0" borderId="107" xfId="0" applyFont="1" applyBorder="1" applyAlignment="1">
      <alignment horizontal="center" vertical="center"/>
    </xf>
    <xf numFmtId="0" fontId="12" fillId="0" borderId="76" xfId="0" applyFont="1" applyBorder="1" applyAlignment="1">
      <alignment horizontal="left"/>
    </xf>
    <xf numFmtId="0" fontId="12" fillId="0" borderId="111" xfId="0" applyFont="1" applyBorder="1" applyAlignment="1">
      <alignment horizontal="center"/>
    </xf>
    <xf numFmtId="0" fontId="12" fillId="0" borderId="112" xfId="0" applyFont="1" applyBorder="1" applyAlignment="1">
      <alignment horizontal="left"/>
    </xf>
    <xf numFmtId="0" fontId="6" fillId="0" borderId="61" xfId="0" applyFont="1" applyFill="1" applyBorder="1" applyAlignment="1">
      <alignment horizontal="center" vertical="center"/>
    </xf>
    <xf numFmtId="0" fontId="6" fillId="0" borderId="61" xfId="0" applyFont="1" applyFill="1" applyBorder="1" applyAlignment="1">
      <alignment horizontal="center"/>
    </xf>
    <xf numFmtId="0" fontId="6" fillId="2" borderId="61" xfId="0" applyFont="1" applyFill="1" applyBorder="1" applyAlignment="1">
      <alignment horizontal="center" vertical="center"/>
    </xf>
    <xf numFmtId="0" fontId="35" fillId="0" borderId="0" xfId="0" applyFont="1"/>
    <xf numFmtId="0" fontId="14" fillId="3" borderId="26" xfId="0" applyFont="1" applyFill="1" applyBorder="1" applyAlignment="1">
      <alignment horizontal="center" vertical="center" wrapText="1"/>
    </xf>
    <xf numFmtId="0" fontId="12" fillId="0" borderId="63" xfId="0" applyFont="1" applyBorder="1" applyAlignment="1">
      <alignment horizontal="center"/>
    </xf>
    <xf numFmtId="0" fontId="14" fillId="0" borderId="72" xfId="0" applyFont="1" applyBorder="1" applyAlignment="1">
      <alignment horizontal="center"/>
    </xf>
    <xf numFmtId="0" fontId="14" fillId="0" borderId="52" xfId="0" applyFont="1" applyBorder="1" applyAlignment="1">
      <alignment horizontal="center"/>
    </xf>
    <xf numFmtId="0" fontId="14" fillId="0" borderId="66" xfId="0" applyFont="1" applyBorder="1" applyAlignment="1">
      <alignment horizontal="center"/>
    </xf>
    <xf numFmtId="0" fontId="14" fillId="0" borderId="36" xfId="0" applyFont="1" applyBorder="1" applyAlignment="1">
      <alignment horizontal="center"/>
    </xf>
    <xf numFmtId="0" fontId="6" fillId="0" borderId="46" xfId="0" applyFont="1" applyFill="1" applyBorder="1" applyAlignment="1">
      <alignment horizontal="center"/>
    </xf>
    <xf numFmtId="0" fontId="6" fillId="0" borderId="45" xfId="0" applyFont="1" applyFill="1" applyBorder="1" applyAlignment="1">
      <alignment horizontal="left" vertical="center" wrapText="1"/>
    </xf>
    <xf numFmtId="0" fontId="12" fillId="0" borderId="38" xfId="0" applyFont="1" applyBorder="1" applyAlignment="1">
      <alignment horizontal="center"/>
    </xf>
    <xf numFmtId="0" fontId="12" fillId="0" borderId="125" xfId="0" applyFont="1" applyBorder="1" applyAlignment="1">
      <alignment horizontal="center"/>
    </xf>
    <xf numFmtId="0" fontId="6" fillId="0" borderId="103" xfId="0" applyFont="1" applyFill="1" applyBorder="1" applyAlignment="1">
      <alignment horizontal="center"/>
    </xf>
    <xf numFmtId="0" fontId="12" fillId="0" borderId="116" xfId="0" applyFont="1" applyBorder="1" applyAlignment="1">
      <alignment horizontal="center"/>
    </xf>
    <xf numFmtId="0" fontId="12" fillId="0" borderId="61" xfId="0" applyFont="1" applyBorder="1" applyAlignment="1">
      <alignment horizontal="center"/>
    </xf>
    <xf numFmtId="0" fontId="6" fillId="0" borderId="107" xfId="0" applyFont="1" applyFill="1" applyBorder="1" applyAlignment="1">
      <alignment horizontal="center"/>
    </xf>
    <xf numFmtId="0" fontId="12" fillId="0" borderId="76" xfId="0" applyFont="1" applyBorder="1" applyAlignment="1">
      <alignment horizontal="center"/>
    </xf>
    <xf numFmtId="0" fontId="14" fillId="0" borderId="126" xfId="0" applyFont="1" applyBorder="1" applyAlignment="1">
      <alignment horizontal="center"/>
    </xf>
    <xf numFmtId="0" fontId="14" fillId="0" borderId="62" xfId="0" applyFont="1" applyBorder="1" applyAlignment="1">
      <alignment horizontal="center"/>
    </xf>
    <xf numFmtId="0" fontId="14" fillId="0" borderId="123" xfId="0" applyFont="1" applyBorder="1" applyAlignment="1">
      <alignment horizontal="center"/>
    </xf>
    <xf numFmtId="164" fontId="30" fillId="0" borderId="52" xfId="2" applyNumberFormat="1" applyFont="1" applyBorder="1" applyAlignment="1">
      <alignment horizontal="center"/>
    </xf>
    <xf numFmtId="164" fontId="30" fillId="0" borderId="66" xfId="2" applyNumberFormat="1" applyFont="1" applyBorder="1" applyAlignment="1">
      <alignment horizontal="center"/>
    </xf>
    <xf numFmtId="0" fontId="35" fillId="0" borderId="0" xfId="0" applyFont="1" applyFill="1" applyBorder="1" applyAlignment="1">
      <alignment horizontal="left"/>
    </xf>
    <xf numFmtId="0" fontId="34" fillId="0" borderId="0" xfId="0" applyFont="1" applyFill="1" applyAlignment="1">
      <alignment horizontal="left"/>
    </xf>
    <xf numFmtId="0" fontId="14" fillId="0" borderId="117" xfId="0" applyFont="1" applyBorder="1" applyAlignment="1">
      <alignment horizontal="center"/>
    </xf>
    <xf numFmtId="0" fontId="14" fillId="0" borderId="120" xfId="0" applyFont="1" applyBorder="1" applyAlignment="1">
      <alignment horizontal="center"/>
    </xf>
    <xf numFmtId="0" fontId="14" fillId="0" borderId="44" xfId="0" applyFont="1" applyBorder="1" applyAlignment="1">
      <alignment horizontal="center"/>
    </xf>
    <xf numFmtId="0" fontId="12" fillId="0" borderId="0" xfId="0" applyFont="1" applyAlignment="1">
      <alignment vertical="center"/>
    </xf>
    <xf numFmtId="0" fontId="12" fillId="0" borderId="89" xfId="0" applyFont="1" applyBorder="1" applyAlignment="1">
      <alignment horizontal="center" vertical="center"/>
    </xf>
    <xf numFmtId="0" fontId="5" fillId="3" borderId="53" xfId="0" applyFont="1" applyFill="1" applyBorder="1" applyAlignment="1">
      <alignment horizontal="center" vertical="center" wrapText="1"/>
    </xf>
    <xf numFmtId="0" fontId="6" fillId="0" borderId="111" xfId="0" applyFont="1" applyFill="1" applyBorder="1" applyAlignment="1">
      <alignment horizontal="center"/>
    </xf>
    <xf numFmtId="0" fontId="6" fillId="0" borderId="112" xfId="0" applyFont="1" applyFill="1" applyBorder="1" applyAlignment="1">
      <alignment horizontal="left"/>
    </xf>
    <xf numFmtId="0" fontId="6" fillId="0" borderId="61" xfId="0" applyFont="1" applyFill="1" applyBorder="1" applyAlignment="1">
      <alignment horizontal="left"/>
    </xf>
    <xf numFmtId="0" fontId="12" fillId="0" borderId="127" xfId="0" applyFont="1" applyBorder="1" applyAlignment="1">
      <alignment horizontal="center" vertical="center"/>
    </xf>
    <xf numFmtId="0" fontId="12" fillId="0" borderId="128" xfId="0" applyFont="1" applyBorder="1" applyAlignment="1">
      <alignment horizontal="center" vertical="center"/>
    </xf>
    <xf numFmtId="0" fontId="12" fillId="0" borderId="129" xfId="0" applyFont="1" applyBorder="1" applyAlignment="1">
      <alignment horizontal="center" vertical="center"/>
    </xf>
    <xf numFmtId="3" fontId="14" fillId="0" borderId="49" xfId="0" applyNumberFormat="1" applyFont="1" applyFill="1" applyBorder="1" applyAlignment="1">
      <alignment horizontal="center" vertical="center"/>
    </xf>
    <xf numFmtId="0" fontId="6" fillId="0" borderId="111" xfId="0" applyFont="1" applyFill="1" applyBorder="1" applyAlignment="1">
      <alignment horizontal="center" vertical="center"/>
    </xf>
    <xf numFmtId="0" fontId="6" fillId="0" borderId="113" xfId="0" applyFont="1" applyFill="1" applyBorder="1" applyAlignment="1">
      <alignment vertical="center"/>
    </xf>
    <xf numFmtId="0" fontId="12" fillId="0" borderId="112" xfId="0" applyFont="1" applyBorder="1" applyAlignment="1">
      <alignment horizontal="center"/>
    </xf>
    <xf numFmtId="3" fontId="6" fillId="0" borderId="112" xfId="0" applyNumberFormat="1" applyFont="1" applyFill="1" applyBorder="1" applyAlignment="1">
      <alignment horizontal="center" vertical="center"/>
    </xf>
    <xf numFmtId="0" fontId="12" fillId="0" borderId="112" xfId="0" applyFont="1" applyFill="1" applyBorder="1" applyAlignment="1">
      <alignment horizontal="center"/>
    </xf>
    <xf numFmtId="0" fontId="6" fillId="0" borderId="103" xfId="0" applyFont="1" applyFill="1" applyBorder="1" applyAlignment="1">
      <alignment horizontal="center" vertical="center"/>
    </xf>
    <xf numFmtId="0" fontId="6" fillId="0" borderId="116" xfId="0" applyFont="1" applyFill="1" applyBorder="1" applyAlignment="1">
      <alignment vertical="center"/>
    </xf>
    <xf numFmtId="3" fontId="6" fillId="0" borderId="61" xfId="0" applyNumberFormat="1" applyFont="1" applyFill="1" applyBorder="1" applyAlignment="1">
      <alignment horizontal="center" vertical="center"/>
    </xf>
    <xf numFmtId="0" fontId="12" fillId="0" borderId="61" xfId="0" applyFont="1" applyFill="1" applyBorder="1" applyAlignment="1">
      <alignment horizontal="center"/>
    </xf>
    <xf numFmtId="0" fontId="6" fillId="0" borderId="107" xfId="0" applyFont="1" applyFill="1" applyBorder="1" applyAlignment="1">
      <alignment horizontal="center" vertical="center"/>
    </xf>
    <xf numFmtId="0" fontId="6" fillId="0" borderId="119" xfId="0" applyFont="1" applyFill="1" applyBorder="1" applyAlignment="1">
      <alignment vertical="center"/>
    </xf>
    <xf numFmtId="3" fontId="6" fillId="0" borderId="76" xfId="0" applyNumberFormat="1" applyFont="1" applyFill="1" applyBorder="1" applyAlignment="1">
      <alignment horizontal="center" vertical="center"/>
    </xf>
    <xf numFmtId="0" fontId="12" fillId="0" borderId="76" xfId="0" applyFont="1" applyFill="1" applyBorder="1" applyAlignment="1">
      <alignment horizontal="center"/>
    </xf>
    <xf numFmtId="3" fontId="14" fillId="2" borderId="27" xfId="0" applyNumberFormat="1" applyFont="1" applyFill="1" applyBorder="1" applyAlignment="1">
      <alignment horizontal="center" vertical="center"/>
    </xf>
    <xf numFmtId="3" fontId="14" fillId="0" borderId="27" xfId="0" applyNumberFormat="1" applyFont="1" applyFill="1" applyBorder="1" applyAlignment="1">
      <alignment horizontal="center" vertical="center"/>
    </xf>
    <xf numFmtId="3" fontId="14" fillId="2" borderId="25" xfId="0" applyNumberFormat="1" applyFont="1" applyFill="1" applyBorder="1" applyAlignment="1">
      <alignment horizontal="center" vertical="center"/>
    </xf>
    <xf numFmtId="3" fontId="6" fillId="0" borderId="116" xfId="0" applyNumberFormat="1" applyFont="1" applyFill="1" applyBorder="1" applyAlignment="1">
      <alignment horizontal="left" vertical="center" wrapText="1"/>
    </xf>
    <xf numFmtId="3" fontId="6" fillId="0" borderId="61" xfId="0" applyNumberFormat="1" applyFont="1" applyFill="1" applyBorder="1" applyAlignment="1">
      <alignment horizontal="left" vertical="center" wrapText="1"/>
    </xf>
    <xf numFmtId="3" fontId="6" fillId="0" borderId="76" xfId="0" applyNumberFormat="1" applyFont="1" applyFill="1" applyBorder="1" applyAlignment="1">
      <alignment horizontal="left" vertical="center" wrapText="1"/>
    </xf>
    <xf numFmtId="3" fontId="14" fillId="2" borderId="5" xfId="0" applyNumberFormat="1" applyFont="1" applyFill="1" applyBorder="1" applyAlignment="1">
      <alignment horizontal="center" vertical="center"/>
    </xf>
    <xf numFmtId="3" fontId="14" fillId="2" borderId="81" xfId="0" applyNumberFormat="1" applyFont="1" applyFill="1" applyBorder="1" applyAlignment="1">
      <alignment horizontal="center" vertical="center"/>
    </xf>
    <xf numFmtId="165" fontId="12" fillId="0" borderId="104" xfId="1" applyNumberFormat="1" applyFont="1" applyBorder="1" applyAlignment="1">
      <alignment horizontal="center"/>
    </xf>
    <xf numFmtId="165" fontId="12" fillId="0" borderId="105" xfId="1" applyNumberFormat="1" applyFont="1" applyBorder="1" applyAlignment="1">
      <alignment horizontal="center"/>
    </xf>
    <xf numFmtId="165" fontId="12" fillId="0" borderId="106" xfId="1" applyNumberFormat="1" applyFont="1" applyBorder="1" applyAlignment="1">
      <alignment horizontal="center"/>
    </xf>
    <xf numFmtId="165" fontId="14" fillId="0" borderId="84" xfId="1" applyNumberFormat="1" applyFont="1" applyBorder="1" applyAlignment="1">
      <alignment horizontal="center"/>
    </xf>
    <xf numFmtId="0" fontId="5" fillId="3" borderId="48" xfId="0" applyFont="1" applyFill="1" applyBorder="1" applyAlignment="1">
      <alignment horizontal="center" vertical="center"/>
    </xf>
    <xf numFmtId="0" fontId="14" fillId="0" borderId="34" xfId="0" applyFont="1" applyBorder="1" applyAlignment="1">
      <alignment horizontal="right"/>
    </xf>
    <xf numFmtId="0" fontId="6" fillId="0" borderId="111" xfId="0" applyFont="1" applyFill="1" applyBorder="1" applyAlignment="1">
      <alignment vertical="center"/>
    </xf>
    <xf numFmtId="0" fontId="6" fillId="0" borderId="103" xfId="0" applyFont="1" applyFill="1" applyBorder="1" applyAlignment="1">
      <alignment vertical="center"/>
    </xf>
    <xf numFmtId="0" fontId="6" fillId="0" borderId="107" xfId="0" applyFont="1" applyFill="1" applyBorder="1" applyAlignment="1">
      <alignment vertical="center"/>
    </xf>
    <xf numFmtId="0" fontId="5" fillId="3" borderId="48" xfId="0" applyFont="1" applyFill="1" applyBorder="1" applyAlignment="1">
      <alignment vertical="center"/>
    </xf>
    <xf numFmtId="0" fontId="6" fillId="0" borderId="111" xfId="0" applyFont="1" applyFill="1" applyBorder="1" applyAlignment="1">
      <alignment vertical="center" wrapText="1"/>
    </xf>
    <xf numFmtId="3" fontId="12" fillId="0" borderId="112" xfId="0" applyNumberFormat="1" applyFont="1" applyFill="1" applyBorder="1" applyAlignment="1">
      <alignment horizontal="center" vertical="center"/>
    </xf>
    <xf numFmtId="0" fontId="6" fillId="0" borderId="103" xfId="0" applyFont="1" applyFill="1" applyBorder="1" applyAlignment="1">
      <alignment vertical="center" wrapText="1"/>
    </xf>
    <xf numFmtId="3" fontId="12" fillId="0" borderId="61" xfId="0" applyNumberFormat="1" applyFont="1" applyFill="1" applyBorder="1" applyAlignment="1">
      <alignment horizontal="center" vertical="center"/>
    </xf>
    <xf numFmtId="0" fontId="6" fillId="0" borderId="107" xfId="0" applyFont="1" applyFill="1" applyBorder="1" applyAlignment="1">
      <alignment vertical="center" wrapText="1"/>
    </xf>
    <xf numFmtId="0" fontId="12" fillId="0" borderId="103" xfId="0" applyFont="1" applyBorder="1"/>
    <xf numFmtId="3" fontId="12" fillId="0" borderId="112" xfId="0" applyNumberFormat="1" applyFont="1" applyBorder="1" applyAlignment="1">
      <alignment horizontal="center"/>
    </xf>
    <xf numFmtId="3" fontId="12" fillId="0" borderId="61" xfId="0" applyNumberFormat="1" applyFont="1" applyBorder="1" applyAlignment="1">
      <alignment horizontal="center"/>
    </xf>
    <xf numFmtId="3" fontId="12" fillId="0" borderId="76" xfId="0" applyNumberFormat="1" applyFont="1" applyBorder="1" applyAlignment="1">
      <alignment horizontal="center"/>
    </xf>
    <xf numFmtId="3" fontId="14" fillId="0" borderId="49" xfId="0" applyNumberFormat="1" applyFont="1" applyBorder="1" applyAlignment="1">
      <alignment horizontal="center"/>
    </xf>
    <xf numFmtId="3" fontId="6" fillId="0" borderId="61" xfId="0" applyNumberFormat="1" applyFont="1" applyFill="1" applyBorder="1" applyAlignment="1">
      <alignment horizontal="center" vertical="center" wrapText="1"/>
    </xf>
    <xf numFmtId="3" fontId="6" fillId="0" borderId="76" xfId="0" applyNumberFormat="1" applyFont="1" applyFill="1" applyBorder="1" applyAlignment="1">
      <alignment horizontal="center" vertical="center" wrapText="1"/>
    </xf>
    <xf numFmtId="3" fontId="33" fillId="0" borderId="112" xfId="1" applyNumberFormat="1" applyFont="1" applyBorder="1" applyAlignment="1">
      <alignment horizontal="center"/>
    </xf>
    <xf numFmtId="3" fontId="12" fillId="2" borderId="112" xfId="1" applyNumberFormat="1" applyFont="1" applyFill="1" applyBorder="1" applyAlignment="1">
      <alignment horizontal="center"/>
    </xf>
    <xf numFmtId="3" fontId="33" fillId="0" borderId="61" xfId="1" applyNumberFormat="1" applyFont="1" applyBorder="1" applyAlignment="1">
      <alignment horizontal="center"/>
    </xf>
    <xf numFmtId="3" fontId="12" fillId="2" borderId="61" xfId="1" applyNumberFormat="1" applyFont="1" applyFill="1" applyBorder="1" applyAlignment="1">
      <alignment horizontal="center"/>
    </xf>
    <xf numFmtId="0" fontId="10" fillId="0" borderId="115" xfId="0" applyFont="1" applyFill="1" applyBorder="1" applyAlignment="1">
      <alignment horizontal="left" vertical="center"/>
    </xf>
    <xf numFmtId="0" fontId="4" fillId="3" borderId="41" xfId="0" applyFont="1" applyFill="1" applyBorder="1" applyAlignment="1">
      <alignment horizontal="center" vertical="center"/>
    </xf>
    <xf numFmtId="3" fontId="12" fillId="2" borderId="116" xfId="0" applyNumberFormat="1" applyFont="1" applyFill="1" applyBorder="1" applyAlignment="1">
      <alignment horizontal="center" vertical="center"/>
    </xf>
    <xf numFmtId="3" fontId="12" fillId="2" borderId="116" xfId="0" applyNumberFormat="1" applyFont="1" applyFill="1" applyBorder="1" applyAlignment="1">
      <alignment horizontal="center"/>
    </xf>
    <xf numFmtId="3" fontId="14" fillId="2" borderId="49" xfId="0" applyNumberFormat="1" applyFont="1" applyFill="1" applyBorder="1" applyAlignment="1">
      <alignment horizontal="center" vertical="center"/>
    </xf>
    <xf numFmtId="0" fontId="20" fillId="3" borderId="80" xfId="0" applyFont="1" applyFill="1" applyBorder="1" applyAlignment="1">
      <alignment horizontal="center" vertical="center" textRotation="90" wrapText="1"/>
    </xf>
    <xf numFmtId="0" fontId="20" fillId="3" borderId="81" xfId="0" applyFont="1" applyFill="1" applyBorder="1" applyAlignment="1">
      <alignment horizontal="center" vertical="center" textRotation="90" wrapText="1"/>
    </xf>
    <xf numFmtId="0" fontId="20" fillId="3" borderId="82" xfId="0" applyFont="1" applyFill="1" applyBorder="1" applyAlignment="1">
      <alignment horizontal="center" textRotation="90" wrapText="1"/>
    </xf>
    <xf numFmtId="3" fontId="30" fillId="0" borderId="62" xfId="0" applyNumberFormat="1" applyFont="1" applyFill="1" applyBorder="1" applyAlignment="1">
      <alignment horizontal="center" vertical="center" wrapText="1"/>
    </xf>
    <xf numFmtId="3" fontId="30" fillId="0" borderId="63" xfId="0" applyNumberFormat="1" applyFont="1" applyFill="1" applyBorder="1" applyAlignment="1">
      <alignment horizontal="center" vertical="center" wrapText="1"/>
    </xf>
    <xf numFmtId="3" fontId="30" fillId="0" borderId="72" xfId="0" applyNumberFormat="1" applyFont="1" applyFill="1" applyBorder="1" applyAlignment="1">
      <alignment horizontal="center" vertical="center" wrapText="1"/>
    </xf>
    <xf numFmtId="3" fontId="30" fillId="0" borderId="73" xfId="0" applyNumberFormat="1" applyFont="1" applyFill="1" applyBorder="1" applyAlignment="1">
      <alignment horizontal="center" vertical="center" wrapText="1"/>
    </xf>
    <xf numFmtId="3" fontId="30" fillId="0" borderId="88" xfId="0" applyNumberFormat="1" applyFont="1" applyFill="1" applyBorder="1" applyAlignment="1">
      <alignment horizontal="center" vertical="center" wrapText="1"/>
    </xf>
    <xf numFmtId="0" fontId="29" fillId="3" borderId="80" xfId="0" applyFont="1" applyFill="1" applyBorder="1" applyAlignment="1">
      <alignment horizontal="center" vertical="center" textRotation="90" wrapText="1"/>
    </xf>
    <xf numFmtId="0" fontId="29" fillId="3" borderId="81" xfId="0" applyFont="1" applyFill="1" applyBorder="1" applyAlignment="1">
      <alignment horizontal="center" vertical="center" textRotation="90" wrapText="1"/>
    </xf>
    <xf numFmtId="3" fontId="6" fillId="0" borderId="112" xfId="1" applyNumberFormat="1" applyFont="1" applyFill="1" applyBorder="1" applyAlignment="1">
      <alignment horizontal="center" vertical="center"/>
    </xf>
    <xf numFmtId="3" fontId="6" fillId="0" borderId="61" xfId="1" applyNumberFormat="1" applyFont="1" applyFill="1" applyBorder="1" applyAlignment="1">
      <alignment horizontal="center" vertical="center"/>
    </xf>
    <xf numFmtId="0" fontId="6" fillId="0" borderId="112" xfId="0" applyFont="1" applyFill="1" applyBorder="1" applyAlignment="1">
      <alignment vertical="center"/>
    </xf>
    <xf numFmtId="0" fontId="6" fillId="0" borderId="76" xfId="0" applyFont="1" applyFill="1" applyBorder="1" applyAlignment="1">
      <alignment vertical="center"/>
    </xf>
    <xf numFmtId="0" fontId="6" fillId="0" borderId="111" xfId="0" applyFont="1" applyFill="1" applyBorder="1" applyAlignment="1">
      <alignment horizontal="center" vertical="center"/>
    </xf>
    <xf numFmtId="0" fontId="6" fillId="0" borderId="103" xfId="0" applyFont="1" applyFill="1" applyBorder="1" applyAlignment="1">
      <alignment horizontal="center" vertical="center"/>
    </xf>
    <xf numFmtId="0" fontId="12" fillId="0" borderId="0" xfId="0" applyFont="1" applyAlignment="1">
      <alignment wrapText="1"/>
    </xf>
    <xf numFmtId="0" fontId="4" fillId="3" borderId="27" xfId="0" applyFont="1" applyFill="1" applyBorder="1" applyAlignment="1">
      <alignment horizontal="center" vertical="center"/>
    </xf>
    <xf numFmtId="0" fontId="4" fillId="3" borderId="25" xfId="0" applyFont="1" applyFill="1" applyBorder="1" applyAlignment="1">
      <alignment horizontal="center" vertical="center"/>
    </xf>
    <xf numFmtId="3" fontId="12" fillId="2" borderId="134" xfId="1" applyNumberFormat="1" applyFont="1" applyFill="1" applyBorder="1" applyAlignment="1">
      <alignment horizontal="center"/>
    </xf>
    <xf numFmtId="0" fontId="14" fillId="3" borderId="27"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20" fillId="0" borderId="0" xfId="0" applyFont="1" applyFill="1" applyBorder="1" applyAlignment="1">
      <alignment horizontal="left" vertical="center" wrapText="1"/>
    </xf>
    <xf numFmtId="0" fontId="8"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12" fillId="2" borderId="116" xfId="0" applyFont="1" applyFill="1" applyBorder="1" applyAlignment="1">
      <alignment horizontal="center"/>
    </xf>
    <xf numFmtId="0" fontId="6" fillId="0" borderId="61" xfId="0" applyFont="1" applyFill="1" applyBorder="1" applyAlignment="1">
      <alignment horizontal="center" vertical="center"/>
    </xf>
    <xf numFmtId="0" fontId="12" fillId="2" borderId="0" xfId="0" applyFont="1" applyFill="1" applyBorder="1" applyAlignment="1">
      <alignment horizontal="center"/>
    </xf>
    <xf numFmtId="0" fontId="5" fillId="3" borderId="25" xfId="0" applyFont="1" applyFill="1" applyBorder="1" applyAlignment="1">
      <alignment horizontal="center" vertical="center" wrapText="1"/>
    </xf>
    <xf numFmtId="0" fontId="4" fillId="3" borderId="27" xfId="0" applyFont="1" applyFill="1" applyBorder="1" applyAlignment="1">
      <alignment horizontal="center" vertical="center"/>
    </xf>
    <xf numFmtId="0" fontId="4" fillId="3" borderId="25" xfId="0" applyFont="1" applyFill="1" applyBorder="1" applyAlignment="1">
      <alignment horizontal="center" vertical="center"/>
    </xf>
    <xf numFmtId="0" fontId="14" fillId="2" borderId="25" xfId="0" applyFont="1" applyFill="1" applyBorder="1" applyAlignment="1">
      <alignment horizontal="center" vertical="center"/>
    </xf>
    <xf numFmtId="0" fontId="6" fillId="2" borderId="0" xfId="0" applyFont="1" applyFill="1" applyBorder="1" applyAlignment="1">
      <alignment horizontal="center" vertical="center"/>
    </xf>
    <xf numFmtId="0" fontId="5" fillId="2" borderId="0" xfId="0" applyFont="1" applyFill="1" applyBorder="1" applyAlignment="1">
      <alignment horizontal="center" vertical="center" wrapText="1"/>
    </xf>
    <xf numFmtId="0" fontId="6" fillId="2" borderId="0" xfId="0" applyFont="1" applyFill="1" applyBorder="1" applyAlignment="1">
      <alignment horizontal="center"/>
    </xf>
    <xf numFmtId="0" fontId="14" fillId="2" borderId="0" xfId="0" applyFont="1" applyFill="1" applyBorder="1" applyAlignment="1">
      <alignment horizontal="right" vertical="center"/>
    </xf>
    <xf numFmtId="0" fontId="12" fillId="0" borderId="0" xfId="0" applyFont="1" applyBorder="1" applyAlignment="1">
      <alignment horizontal="center"/>
    </xf>
    <xf numFmtId="0" fontId="6" fillId="0" borderId="99" xfId="0" applyFont="1" applyFill="1" applyBorder="1" applyAlignment="1">
      <alignment horizontal="center"/>
    </xf>
    <xf numFmtId="0" fontId="6" fillId="0" borderId="99" xfId="0" applyFont="1" applyFill="1" applyBorder="1" applyAlignment="1">
      <alignment horizontal="left"/>
    </xf>
    <xf numFmtId="0" fontId="12" fillId="2" borderId="68" xfId="0" applyFont="1" applyFill="1" applyBorder="1" applyAlignment="1">
      <alignment horizontal="center" vertical="center"/>
    </xf>
    <xf numFmtId="0" fontId="12" fillId="2" borderId="68" xfId="0" applyFont="1" applyFill="1" applyBorder="1" applyAlignment="1">
      <alignment horizontal="center"/>
    </xf>
    <xf numFmtId="0" fontId="12" fillId="2" borderId="116" xfId="0" applyFont="1" applyFill="1" applyBorder="1" applyAlignment="1">
      <alignment horizontal="center" vertical="center"/>
    </xf>
    <xf numFmtId="0" fontId="6" fillId="0" borderId="61" xfId="0" applyFont="1" applyFill="1" applyBorder="1" applyAlignment="1">
      <alignment wrapText="1"/>
    </xf>
    <xf numFmtId="0" fontId="6" fillId="0" borderId="71" xfId="0" applyFont="1" applyFill="1" applyBorder="1" applyAlignment="1">
      <alignment horizontal="center"/>
    </xf>
    <xf numFmtId="0" fontId="6" fillId="0" borderId="71" xfId="0" applyFont="1" applyFill="1" applyBorder="1" applyAlignment="1">
      <alignment horizontal="left" vertical="center"/>
    </xf>
    <xf numFmtId="0" fontId="12" fillId="2" borderId="133" xfId="0" applyFont="1" applyFill="1" applyBorder="1" applyAlignment="1">
      <alignment horizontal="center" vertical="center"/>
    </xf>
    <xf numFmtId="0" fontId="12" fillId="2" borderId="133" xfId="0" applyFont="1" applyFill="1" applyBorder="1" applyAlignment="1">
      <alignment horizontal="center"/>
    </xf>
    <xf numFmtId="3" fontId="12" fillId="2" borderId="68" xfId="0" applyNumberFormat="1" applyFont="1" applyFill="1" applyBorder="1" applyAlignment="1">
      <alignment horizontal="center" vertical="center"/>
    </xf>
    <xf numFmtId="3" fontId="12" fillId="2" borderId="68" xfId="0" applyNumberFormat="1" applyFont="1" applyFill="1" applyBorder="1" applyAlignment="1">
      <alignment horizontal="center"/>
    </xf>
    <xf numFmtId="3" fontId="12" fillId="2" borderId="133" xfId="0" applyNumberFormat="1" applyFont="1" applyFill="1" applyBorder="1" applyAlignment="1">
      <alignment horizontal="center" vertical="center"/>
    </xf>
    <xf numFmtId="3" fontId="12" fillId="2" borderId="133" xfId="0" applyNumberFormat="1" applyFont="1" applyFill="1" applyBorder="1" applyAlignment="1">
      <alignment horizontal="center"/>
    </xf>
    <xf numFmtId="3" fontId="12" fillId="0" borderId="137" xfId="0" applyNumberFormat="1" applyFont="1" applyBorder="1" applyAlignment="1">
      <alignment horizontal="center"/>
    </xf>
    <xf numFmtId="0" fontId="6" fillId="0" borderId="92" xfId="0" applyFont="1" applyFill="1" applyBorder="1" applyAlignment="1">
      <alignment horizontal="left" vertical="center" wrapText="1"/>
    </xf>
    <xf numFmtId="0" fontId="6" fillId="0" borderId="140" xfId="0" applyFont="1" applyFill="1" applyBorder="1" applyAlignment="1">
      <alignment vertical="center"/>
    </xf>
    <xf numFmtId="0" fontId="12" fillId="3" borderId="123" xfId="0" applyFont="1" applyFill="1" applyBorder="1" applyAlignment="1">
      <alignment horizontal="center"/>
    </xf>
    <xf numFmtId="0" fontId="12" fillId="3" borderId="124" xfId="0" applyFont="1" applyFill="1" applyBorder="1" applyAlignment="1">
      <alignment horizontal="center"/>
    </xf>
    <xf numFmtId="164" fontId="12" fillId="0" borderId="89" xfId="2" applyNumberFormat="1" applyFont="1" applyBorder="1" applyAlignment="1">
      <alignment horizontal="center"/>
    </xf>
    <xf numFmtId="164" fontId="12" fillId="0" borderId="138" xfId="2" applyNumberFormat="1" applyFont="1" applyBorder="1" applyAlignment="1">
      <alignment horizontal="center"/>
    </xf>
    <xf numFmtId="0" fontId="5" fillId="0" borderId="0" xfId="0" applyFont="1" applyFill="1" applyBorder="1" applyAlignment="1">
      <alignment vertical="center" wrapText="1"/>
    </xf>
    <xf numFmtId="0" fontId="36" fillId="3" borderId="31" xfId="0" applyFont="1" applyFill="1" applyBorder="1" applyAlignment="1">
      <alignment horizontal="center" vertical="center" wrapText="1"/>
    </xf>
    <xf numFmtId="0" fontId="36" fillId="3" borderId="25" xfId="0" applyFont="1" applyFill="1" applyBorder="1" applyAlignment="1">
      <alignment horizontal="center" vertical="center" wrapText="1"/>
    </xf>
    <xf numFmtId="0" fontId="9" fillId="3" borderId="26" xfId="0" applyFont="1" applyFill="1" applyBorder="1" applyAlignment="1">
      <alignment horizontal="center" vertical="center"/>
    </xf>
    <xf numFmtId="0" fontId="21" fillId="0" borderId="29" xfId="0" applyFont="1" applyFill="1" applyBorder="1" applyAlignment="1">
      <alignment horizontal="center" vertical="center" wrapText="1"/>
    </xf>
    <xf numFmtId="0" fontId="37" fillId="0" borderId="4" xfId="0" applyFont="1" applyBorder="1" applyAlignment="1">
      <alignment horizontal="center" vertical="center" wrapText="1"/>
    </xf>
    <xf numFmtId="4" fontId="21" fillId="0" borderId="10" xfId="0" applyNumberFormat="1" applyFont="1" applyFill="1" applyBorder="1" applyAlignment="1">
      <alignment horizontal="center" vertical="center"/>
    </xf>
    <xf numFmtId="4" fontId="21" fillId="0" borderId="13" xfId="0" applyNumberFormat="1" applyFont="1" applyFill="1" applyBorder="1" applyAlignment="1">
      <alignment horizontal="center" vertical="center"/>
    </xf>
    <xf numFmtId="0" fontId="21" fillId="0" borderId="14" xfId="0" applyFont="1" applyFill="1" applyBorder="1" applyAlignment="1">
      <alignment horizontal="center" vertical="center" wrapText="1"/>
    </xf>
    <xf numFmtId="0" fontId="21" fillId="0" borderId="1" xfId="0" applyFont="1" applyFill="1" applyBorder="1" applyAlignment="1">
      <alignment horizontal="center" vertical="center" wrapText="1"/>
    </xf>
    <xf numFmtId="4" fontId="21" fillId="0" borderId="1" xfId="0" applyNumberFormat="1" applyFont="1" applyFill="1" applyBorder="1" applyAlignment="1">
      <alignment horizontal="center" vertical="center"/>
    </xf>
    <xf numFmtId="4" fontId="21" fillId="0" borderId="15" xfId="0" applyNumberFormat="1" applyFont="1" applyFill="1" applyBorder="1" applyAlignment="1">
      <alignment horizontal="center" vertical="center"/>
    </xf>
    <xf numFmtId="0" fontId="37"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30" xfId="0" applyFont="1" applyFill="1" applyBorder="1" applyAlignment="1">
      <alignment horizontal="center" vertical="center" wrapText="1"/>
    </xf>
    <xf numFmtId="0" fontId="37" fillId="0" borderId="18" xfId="0" applyFont="1" applyBorder="1" applyAlignment="1">
      <alignment horizontal="center" vertical="center" wrapText="1"/>
    </xf>
    <xf numFmtId="4" fontId="21" fillId="0" borderId="18" xfId="0" applyNumberFormat="1" applyFont="1" applyFill="1" applyBorder="1" applyAlignment="1">
      <alignment horizontal="center" vertical="center"/>
    </xf>
    <xf numFmtId="4" fontId="21" fillId="0" borderId="19" xfId="0" applyNumberFormat="1" applyFont="1" applyFill="1" applyBorder="1" applyAlignment="1">
      <alignment horizontal="center" vertical="center"/>
    </xf>
    <xf numFmtId="0" fontId="15" fillId="0" borderId="0" xfId="0" applyFont="1" applyFill="1" applyBorder="1" applyAlignment="1">
      <alignment horizontal="right" vertical="center"/>
    </xf>
    <xf numFmtId="3" fontId="15" fillId="0" borderId="0" xfId="0" applyNumberFormat="1" applyFont="1" applyFill="1" applyBorder="1" applyAlignment="1">
      <alignment horizontal="center" vertical="center"/>
    </xf>
    <xf numFmtId="0" fontId="6" fillId="2" borderId="0" xfId="0" applyFont="1" applyFill="1" applyBorder="1" applyAlignment="1">
      <alignment horizontal="left" vertical="center"/>
    </xf>
    <xf numFmtId="0" fontId="19" fillId="2" borderId="0" xfId="0" applyFont="1" applyFill="1" applyBorder="1" applyAlignment="1">
      <alignment horizontal="center" vertical="center"/>
    </xf>
    <xf numFmtId="0" fontId="22"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7" fillId="2" borderId="0" xfId="0" applyFont="1" applyFill="1" applyBorder="1" applyAlignment="1">
      <alignment horizontal="center"/>
    </xf>
    <xf numFmtId="0" fontId="0" fillId="2" borderId="0" xfId="0" applyFill="1" applyBorder="1" applyAlignment="1">
      <alignment horizontal="center"/>
    </xf>
    <xf numFmtId="3" fontId="19" fillId="2" borderId="0" xfId="0" applyNumberFormat="1" applyFont="1" applyFill="1" applyBorder="1" applyAlignment="1">
      <alignment horizontal="center" vertical="center" wrapText="1"/>
    </xf>
    <xf numFmtId="3" fontId="18" fillId="2" borderId="0" xfId="0" applyNumberFormat="1" applyFont="1" applyFill="1" applyBorder="1" applyAlignment="1">
      <alignment horizontal="center" vertical="center"/>
    </xf>
    <xf numFmtId="3" fontId="18" fillId="2" borderId="0" xfId="0" applyNumberFormat="1" applyFont="1" applyFill="1" applyBorder="1" applyAlignment="1">
      <alignment horizontal="center"/>
    </xf>
    <xf numFmtId="0" fontId="18" fillId="2" borderId="0" xfId="0" applyFont="1" applyFill="1" applyBorder="1" applyAlignment="1">
      <alignment horizontal="center"/>
    </xf>
    <xf numFmtId="0" fontId="23" fillId="2" borderId="0" xfId="0" applyFont="1" applyFill="1" applyBorder="1" applyAlignment="1">
      <alignment horizontal="center"/>
    </xf>
    <xf numFmtId="0" fontId="16" fillId="2" borderId="0" xfId="0" applyFont="1" applyFill="1" applyBorder="1" applyAlignment="1">
      <alignment horizontal="center" vertical="center" wrapText="1"/>
    </xf>
    <xf numFmtId="0" fontId="16"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1" fontId="18" fillId="2" borderId="0" xfId="0" applyNumberFormat="1" applyFont="1" applyFill="1" applyBorder="1" applyAlignment="1">
      <alignment horizontal="center" vertical="center"/>
    </xf>
    <xf numFmtId="0" fontId="23" fillId="2" borderId="0" xfId="0" applyFont="1" applyFill="1" applyBorder="1" applyAlignment="1">
      <alignment horizontal="center" vertical="center"/>
    </xf>
    <xf numFmtId="3" fontId="15" fillId="2" borderId="0" xfId="0" applyNumberFormat="1" applyFont="1" applyFill="1" applyBorder="1" applyAlignment="1">
      <alignment horizontal="center" vertical="center"/>
    </xf>
    <xf numFmtId="0" fontId="8" fillId="2" borderId="0" xfId="0" applyFont="1" applyFill="1" applyBorder="1" applyAlignment="1">
      <alignment horizontal="center"/>
    </xf>
    <xf numFmtId="0" fontId="20" fillId="2" borderId="0" xfId="0" applyFont="1" applyFill="1" applyBorder="1" applyAlignment="1">
      <alignment horizontal="left" vertical="center"/>
    </xf>
    <xf numFmtId="0" fontId="21" fillId="2" borderId="0" xfId="0" applyFont="1" applyFill="1" applyBorder="1" applyAlignment="1">
      <alignment horizontal="left" vertical="center" wrapText="1"/>
    </xf>
    <xf numFmtId="0" fontId="21" fillId="2" borderId="0" xfId="0" applyFont="1" applyFill="1" applyBorder="1" applyAlignment="1">
      <alignment horizontal="center" vertical="center" wrapText="1"/>
    </xf>
    <xf numFmtId="3" fontId="12" fillId="0" borderId="134" xfId="1" applyNumberFormat="1" applyFont="1" applyFill="1" applyBorder="1" applyAlignment="1">
      <alignment horizontal="center"/>
    </xf>
    <xf numFmtId="3" fontId="12" fillId="0" borderId="116" xfId="1" applyNumberFormat="1" applyFont="1" applyFill="1" applyBorder="1" applyAlignment="1">
      <alignment horizontal="center"/>
    </xf>
    <xf numFmtId="3" fontId="14" fillId="2" borderId="27" xfId="0" applyNumberFormat="1" applyFont="1" applyFill="1" applyBorder="1" applyAlignment="1">
      <alignment horizontal="center"/>
    </xf>
    <xf numFmtId="0" fontId="12" fillId="0" borderId="89" xfId="0" applyFont="1" applyFill="1" applyBorder="1" applyAlignment="1">
      <alignment horizontal="center" vertical="center"/>
    </xf>
    <xf numFmtId="0" fontId="12" fillId="0" borderId="87" xfId="0" applyFont="1" applyFill="1" applyBorder="1" applyAlignment="1">
      <alignment horizontal="center" vertical="center"/>
    </xf>
    <xf numFmtId="0" fontId="4" fillId="3" borderId="53" xfId="0" applyFont="1" applyFill="1" applyBorder="1" applyAlignment="1">
      <alignment horizontal="center" vertical="center"/>
    </xf>
    <xf numFmtId="0" fontId="6" fillId="0" borderId="61" xfId="0" applyFont="1" applyFill="1" applyBorder="1" applyAlignment="1">
      <alignment horizontal="center" vertical="center"/>
    </xf>
    <xf numFmtId="0" fontId="4" fillId="3" borderId="25" xfId="0" applyFont="1" applyFill="1" applyBorder="1" applyAlignment="1">
      <alignment horizontal="center" vertical="center"/>
    </xf>
    <xf numFmtId="0" fontId="6" fillId="0" borderId="111" xfId="0" applyFont="1" applyFill="1" applyBorder="1" applyAlignment="1">
      <alignment horizontal="center" vertical="center"/>
    </xf>
    <xf numFmtId="0" fontId="6" fillId="0" borderId="53" xfId="0" applyFont="1" applyFill="1" applyBorder="1" applyAlignment="1">
      <alignment vertical="center"/>
    </xf>
    <xf numFmtId="0" fontId="6" fillId="0" borderId="18" xfId="0" applyFont="1" applyFill="1" applyBorder="1" applyAlignment="1">
      <alignment vertical="center"/>
    </xf>
    <xf numFmtId="0" fontId="6" fillId="0" borderId="103" xfId="0" applyFont="1" applyFill="1" applyBorder="1" applyAlignment="1">
      <alignment horizontal="center" vertical="center" wrapText="1"/>
    </xf>
    <xf numFmtId="0" fontId="6" fillId="0" borderId="48" xfId="0" applyFont="1" applyFill="1" applyBorder="1" applyAlignment="1">
      <alignment horizontal="center" vertical="center"/>
    </xf>
    <xf numFmtId="0" fontId="6" fillId="0" borderId="30" xfId="0" applyFont="1" applyFill="1" applyBorder="1" applyAlignment="1">
      <alignment horizontal="center" vertical="center"/>
    </xf>
    <xf numFmtId="164" fontId="12" fillId="0" borderId="76" xfId="2" applyNumberFormat="1" applyFont="1" applyBorder="1" applyAlignment="1">
      <alignment horizontal="center"/>
    </xf>
    <xf numFmtId="164" fontId="30" fillId="2" borderId="52" xfId="2" applyNumberFormat="1" applyFont="1" applyFill="1" applyBorder="1" applyAlignment="1">
      <alignment horizontal="center" vertical="center"/>
    </xf>
    <xf numFmtId="164" fontId="30" fillId="2" borderId="66" xfId="2" applyNumberFormat="1" applyFont="1" applyFill="1" applyBorder="1" applyAlignment="1">
      <alignment horizontal="center" vertical="center"/>
    </xf>
    <xf numFmtId="164" fontId="30" fillId="2" borderId="35" xfId="2" applyNumberFormat="1" applyFont="1" applyFill="1" applyBorder="1" applyAlignment="1">
      <alignment horizontal="center" vertical="center"/>
    </xf>
    <xf numFmtId="0" fontId="4" fillId="0" borderId="0" xfId="0" applyFont="1" applyBorder="1" applyAlignment="1">
      <alignment vertical="center"/>
    </xf>
    <xf numFmtId="3" fontId="6" fillId="0" borderId="61" xfId="0" applyNumberFormat="1" applyFont="1" applyFill="1" applyBorder="1" applyAlignment="1">
      <alignment horizontal="center"/>
    </xf>
    <xf numFmtId="3" fontId="12" fillId="0" borderId="61" xfId="0" applyNumberFormat="1" applyFont="1" applyFill="1" applyBorder="1" applyAlignment="1">
      <alignment horizontal="center" vertical="top"/>
    </xf>
    <xf numFmtId="3" fontId="12" fillId="2" borderId="61" xfId="1" applyNumberFormat="1" applyFont="1" applyFill="1" applyBorder="1" applyAlignment="1">
      <alignment horizontal="left"/>
    </xf>
    <xf numFmtId="0" fontId="5" fillId="2" borderId="0" xfId="0" applyFont="1" applyFill="1" applyBorder="1" applyAlignment="1">
      <alignment horizontal="center" vertical="center" wrapText="1"/>
    </xf>
    <xf numFmtId="0" fontId="5" fillId="3" borderId="48" xfId="0" applyFont="1" applyFill="1" applyBorder="1" applyAlignment="1">
      <alignment horizontal="center" vertical="center" wrapText="1"/>
    </xf>
    <xf numFmtId="0" fontId="14" fillId="0" borderId="34" xfId="0" applyFont="1" applyBorder="1" applyAlignment="1">
      <alignment horizontal="center"/>
    </xf>
    <xf numFmtId="0" fontId="4" fillId="3" borderId="53" xfId="0" applyFont="1" applyFill="1" applyBorder="1" applyAlignment="1">
      <alignment horizontal="center" vertical="center"/>
    </xf>
    <xf numFmtId="0" fontId="6" fillId="0" borderId="143" xfId="0" applyFont="1" applyFill="1" applyBorder="1" applyAlignment="1">
      <alignment vertical="center"/>
    </xf>
    <xf numFmtId="3" fontId="12" fillId="0" borderId="143" xfId="0" applyNumberFormat="1" applyFont="1" applyBorder="1" applyAlignment="1">
      <alignment horizontal="center"/>
    </xf>
    <xf numFmtId="0" fontId="6" fillId="0" borderId="144" xfId="0" applyFont="1" applyFill="1" applyBorder="1" applyAlignment="1">
      <alignment vertical="center"/>
    </xf>
    <xf numFmtId="3" fontId="12" fillId="0" borderId="144" xfId="0" applyNumberFormat="1" applyFont="1" applyBorder="1" applyAlignment="1">
      <alignment horizontal="center"/>
    </xf>
    <xf numFmtId="0" fontId="6" fillId="0" borderId="145" xfId="0" applyFont="1" applyFill="1" applyBorder="1" applyAlignment="1">
      <alignment vertical="center"/>
    </xf>
    <xf numFmtId="3" fontId="12" fillId="0" borderId="145" xfId="0" applyNumberFormat="1" applyFont="1" applyBorder="1" applyAlignment="1">
      <alignment horizontal="center"/>
    </xf>
    <xf numFmtId="0" fontId="6" fillId="0" borderId="146" xfId="0" applyFont="1" applyFill="1" applyBorder="1" applyAlignment="1">
      <alignment vertical="center"/>
    </xf>
    <xf numFmtId="0" fontId="37" fillId="0" borderId="0" xfId="0" applyFont="1"/>
    <xf numFmtId="0" fontId="39" fillId="0" borderId="0" xfId="0" applyFont="1"/>
    <xf numFmtId="0" fontId="6" fillId="0" borderId="147" xfId="0" applyFont="1" applyFill="1" applyBorder="1" applyAlignment="1">
      <alignment vertical="center"/>
    </xf>
    <xf numFmtId="0" fontId="14" fillId="0" borderId="16" xfId="0" applyFont="1" applyBorder="1" applyAlignment="1">
      <alignment horizontal="center"/>
    </xf>
    <xf numFmtId="0" fontId="37" fillId="3" borderId="150" xfId="0" applyFont="1" applyFill="1" applyBorder="1" applyAlignment="1">
      <alignment horizontal="center" vertical="center"/>
    </xf>
    <xf numFmtId="0" fontId="37" fillId="3" borderId="151" xfId="0" applyFont="1" applyFill="1" applyBorder="1" applyAlignment="1">
      <alignment horizontal="center" vertical="center"/>
    </xf>
    <xf numFmtId="3" fontId="12" fillId="0" borderId="152" xfId="0" applyNumberFormat="1" applyFont="1" applyBorder="1" applyAlignment="1">
      <alignment horizontal="center"/>
    </xf>
    <xf numFmtId="3" fontId="12" fillId="0" borderId="153" xfId="0" applyNumberFormat="1" applyFont="1" applyBorder="1" applyAlignment="1">
      <alignment horizontal="center"/>
    </xf>
    <xf numFmtId="3" fontId="12" fillId="0" borderId="154" xfId="0" applyNumberFormat="1" applyFont="1" applyBorder="1" applyAlignment="1">
      <alignment horizontal="center"/>
    </xf>
    <xf numFmtId="3" fontId="12" fillId="0" borderId="155" xfId="0" applyNumberFormat="1" applyFont="1" applyBorder="1" applyAlignment="1">
      <alignment horizontal="center"/>
    </xf>
    <xf numFmtId="3" fontId="12" fillId="0" borderId="156" xfId="0" applyNumberFormat="1" applyFont="1" applyBorder="1" applyAlignment="1">
      <alignment horizontal="center"/>
    </xf>
    <xf numFmtId="3" fontId="12" fillId="0" borderId="157" xfId="0" applyNumberFormat="1" applyFont="1" applyBorder="1" applyAlignment="1">
      <alignment horizontal="center"/>
    </xf>
    <xf numFmtId="3" fontId="12" fillId="0" borderId="158" xfId="0" applyNumberFormat="1" applyFont="1" applyBorder="1" applyAlignment="1">
      <alignment horizontal="center"/>
    </xf>
    <xf numFmtId="3" fontId="12" fillId="0" borderId="159" xfId="0" applyNumberFormat="1" applyFont="1" applyBorder="1" applyAlignment="1">
      <alignment horizontal="center"/>
    </xf>
    <xf numFmtId="3" fontId="12" fillId="0" borderId="160" xfId="0" applyNumberFormat="1" applyFont="1" applyBorder="1" applyAlignment="1">
      <alignment horizontal="center"/>
    </xf>
    <xf numFmtId="3" fontId="12" fillId="0" borderId="161" xfId="0" applyNumberFormat="1" applyFont="1" applyBorder="1" applyAlignment="1">
      <alignment horizontal="center"/>
    </xf>
    <xf numFmtId="3" fontId="14" fillId="0" borderId="162" xfId="0" applyNumberFormat="1" applyFont="1" applyBorder="1" applyAlignment="1">
      <alignment horizontal="center"/>
    </xf>
    <xf numFmtId="3" fontId="14" fillId="0" borderId="163" xfId="0" applyNumberFormat="1" applyFont="1" applyBorder="1" applyAlignment="1">
      <alignment horizontal="center"/>
    </xf>
    <xf numFmtId="0" fontId="37" fillId="3" borderId="80" xfId="0" applyFont="1" applyFill="1" applyBorder="1" applyAlignment="1">
      <alignment horizontal="center" vertical="center"/>
    </xf>
    <xf numFmtId="0" fontId="37" fillId="3" borderId="82" xfId="0" applyFont="1" applyFill="1" applyBorder="1" applyAlignment="1">
      <alignment horizontal="center" vertical="center"/>
    </xf>
    <xf numFmtId="3" fontId="14" fillId="0" borderId="164" xfId="0" applyNumberFormat="1" applyFont="1" applyBorder="1" applyAlignment="1">
      <alignment horizontal="center"/>
    </xf>
    <xf numFmtId="3" fontId="14" fillId="0" borderId="87" xfId="0" applyNumberFormat="1" applyFont="1" applyBorder="1" applyAlignment="1">
      <alignment horizontal="center"/>
    </xf>
    <xf numFmtId="3" fontId="14" fillId="0" borderId="123" xfId="0" applyNumberFormat="1" applyFont="1" applyBorder="1" applyAlignment="1">
      <alignment horizontal="center"/>
    </xf>
    <xf numFmtId="3" fontId="12" fillId="0" borderId="156" xfId="0" applyNumberFormat="1" applyFont="1" applyFill="1" applyBorder="1" applyAlignment="1">
      <alignment horizontal="center"/>
    </xf>
    <xf numFmtId="3" fontId="12" fillId="0" borderId="157" xfId="0" applyNumberFormat="1" applyFont="1" applyFill="1" applyBorder="1" applyAlignment="1">
      <alignment horizontal="center"/>
    </xf>
    <xf numFmtId="3" fontId="14" fillId="0" borderId="87" xfId="0" applyNumberFormat="1" applyFont="1" applyFill="1" applyBorder="1" applyAlignment="1">
      <alignment horizontal="center"/>
    </xf>
    <xf numFmtId="0" fontId="26" fillId="0" borderId="0" xfId="0" applyFont="1"/>
    <xf numFmtId="0" fontId="12" fillId="0" borderId="0" xfId="0" applyFont="1" applyFill="1"/>
    <xf numFmtId="164" fontId="15" fillId="0" borderId="25" xfId="2" applyNumberFormat="1" applyFont="1" applyFill="1" applyBorder="1" applyAlignment="1">
      <alignment horizontal="center" vertical="center"/>
    </xf>
    <xf numFmtId="0" fontId="40" fillId="0" borderId="0" xfId="0" applyFont="1" applyFill="1"/>
    <xf numFmtId="3" fontId="12" fillId="0" borderId="87" xfId="0" applyNumberFormat="1" applyFont="1" applyBorder="1" applyAlignment="1">
      <alignment horizontal="center"/>
    </xf>
    <xf numFmtId="3" fontId="11" fillId="0" borderId="0" xfId="0" applyNumberFormat="1" applyFont="1" applyFill="1" applyBorder="1" applyAlignment="1">
      <alignment vertical="center"/>
    </xf>
    <xf numFmtId="3" fontId="13" fillId="0" borderId="0" xfId="0" applyNumberFormat="1" applyFont="1" applyFill="1" applyBorder="1" applyAlignment="1">
      <alignment horizontal="center" vertical="center"/>
    </xf>
    <xf numFmtId="3" fontId="0" fillId="0" borderId="0" xfId="0" applyNumberFormat="1"/>
    <xf numFmtId="3" fontId="12" fillId="3" borderId="123" xfId="0" applyNumberFormat="1" applyFont="1" applyFill="1" applyBorder="1" applyAlignment="1">
      <alignment horizontal="center"/>
    </xf>
    <xf numFmtId="0" fontId="4" fillId="0" borderId="0" xfId="0" applyFont="1" applyBorder="1" applyAlignment="1">
      <alignment horizontal="center"/>
    </xf>
    <xf numFmtId="0" fontId="12" fillId="0" borderId="0" xfId="0" applyFont="1" applyBorder="1" applyAlignment="1">
      <alignment horizontal="center"/>
    </xf>
    <xf numFmtId="0" fontId="14" fillId="0" borderId="27" xfId="0" applyFont="1" applyBorder="1" applyAlignment="1">
      <alignment horizontal="center"/>
    </xf>
    <xf numFmtId="0" fontId="14" fillId="0" borderId="31" xfId="0" applyFont="1" applyFill="1" applyBorder="1" applyAlignment="1">
      <alignment horizontal="center" vertical="center"/>
    </xf>
    <xf numFmtId="0" fontId="5" fillId="3" borderId="48"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6" fillId="0" borderId="111" xfId="0" applyFont="1" applyFill="1" applyBorder="1" applyAlignment="1">
      <alignment horizontal="center" vertical="center"/>
    </xf>
    <xf numFmtId="0" fontId="6" fillId="0" borderId="103" xfId="0" applyFont="1" applyFill="1" applyBorder="1" applyAlignment="1">
      <alignment horizontal="center" vertical="center"/>
    </xf>
    <xf numFmtId="0" fontId="28" fillId="0" borderId="0" xfId="0" applyFont="1" applyFill="1" applyBorder="1" applyAlignment="1">
      <alignment vertical="center"/>
    </xf>
    <xf numFmtId="0" fontId="21" fillId="0" borderId="0" xfId="0" applyFont="1" applyFill="1" applyBorder="1" applyAlignment="1">
      <alignment vertical="center"/>
    </xf>
    <xf numFmtId="0" fontId="6" fillId="0" borderId="111" xfId="0" applyFont="1" applyFill="1" applyBorder="1" applyAlignment="1">
      <alignment horizontal="center" vertical="center"/>
    </xf>
    <xf numFmtId="0" fontId="6" fillId="0" borderId="103" xfId="0" applyFont="1" applyFill="1" applyBorder="1" applyAlignment="1">
      <alignment horizontal="center" vertical="center"/>
    </xf>
    <xf numFmtId="0" fontId="11" fillId="0" borderId="166" xfId="0" applyFont="1" applyFill="1" applyBorder="1" applyAlignment="1">
      <alignment horizontal="center" vertical="center"/>
    </xf>
    <xf numFmtId="0" fontId="6" fillId="0" borderId="166" xfId="0" applyFont="1" applyFill="1" applyBorder="1" applyAlignment="1">
      <alignment vertical="center"/>
    </xf>
    <xf numFmtId="0" fontId="11" fillId="0" borderId="167" xfId="0" applyFont="1" applyFill="1" applyBorder="1" applyAlignment="1">
      <alignment horizontal="center" vertical="center"/>
    </xf>
    <xf numFmtId="0" fontId="6" fillId="0" borderId="167" xfId="0" applyFont="1" applyFill="1" applyBorder="1" applyAlignment="1">
      <alignment vertical="center"/>
    </xf>
    <xf numFmtId="0" fontId="11" fillId="0" borderId="168" xfId="0" applyFont="1" applyFill="1" applyBorder="1" applyAlignment="1">
      <alignment horizontal="center" vertical="center"/>
    </xf>
    <xf numFmtId="0" fontId="6" fillId="0" borderId="168" xfId="0" applyFont="1" applyFill="1" applyBorder="1" applyAlignment="1">
      <alignment vertical="center"/>
    </xf>
    <xf numFmtId="0" fontId="6" fillId="0" borderId="166" xfId="0" applyFont="1" applyFill="1" applyBorder="1" applyAlignment="1">
      <alignment horizontal="left" vertical="center"/>
    </xf>
    <xf numFmtId="0" fontId="6" fillId="0" borderId="167" xfId="0" applyFont="1" applyFill="1" applyBorder="1" applyAlignment="1">
      <alignment horizontal="left" vertical="center"/>
    </xf>
    <xf numFmtId="0" fontId="6" fillId="0" borderId="168" xfId="0" applyFont="1" applyFill="1" applyBorder="1" applyAlignment="1">
      <alignment horizontal="left" vertical="center"/>
    </xf>
    <xf numFmtId="0" fontId="11" fillId="0" borderId="168" xfId="0" applyFont="1" applyBorder="1" applyAlignment="1">
      <alignment horizontal="center" vertical="center"/>
    </xf>
    <xf numFmtId="0" fontId="6" fillId="0" borderId="168" xfId="0" applyFont="1" applyBorder="1" applyAlignment="1">
      <alignment vertical="center"/>
    </xf>
    <xf numFmtId="0" fontId="6" fillId="0" borderId="169" xfId="0" applyFont="1" applyFill="1" applyBorder="1" applyAlignment="1">
      <alignment vertical="center"/>
    </xf>
    <xf numFmtId="0" fontId="6" fillId="0" borderId="169" xfId="0" applyFont="1" applyFill="1" applyBorder="1"/>
    <xf numFmtId="0" fontId="6" fillId="0" borderId="170" xfId="0" applyFont="1" applyFill="1" applyBorder="1"/>
    <xf numFmtId="0" fontId="34" fillId="0" borderId="0" xfId="0" applyFont="1"/>
    <xf numFmtId="0" fontId="30" fillId="0" borderId="34" xfId="0" applyFont="1" applyFill="1" applyBorder="1" applyAlignment="1">
      <alignment horizontal="center" vertical="center"/>
    </xf>
    <xf numFmtId="3" fontId="30" fillId="0" borderId="123" xfId="0" applyNumberFormat="1" applyFont="1" applyFill="1" applyBorder="1" applyAlignment="1">
      <alignment horizontal="center" vertical="center"/>
    </xf>
    <xf numFmtId="3" fontId="30" fillId="0" borderId="93" xfId="0" applyNumberFormat="1" applyFont="1" applyFill="1" applyBorder="1" applyAlignment="1">
      <alignment horizontal="center" vertical="center"/>
    </xf>
    <xf numFmtId="3" fontId="30" fillId="0" borderId="124" xfId="0" applyNumberFormat="1" applyFont="1" applyFill="1" applyBorder="1" applyAlignment="1">
      <alignment horizontal="center" vertical="center"/>
    </xf>
    <xf numFmtId="3" fontId="30" fillId="0" borderId="65" xfId="0" applyNumberFormat="1" applyFont="1" applyFill="1" applyBorder="1" applyAlignment="1">
      <alignment horizontal="center" vertical="center"/>
    </xf>
    <xf numFmtId="3" fontId="30" fillId="0" borderId="66" xfId="0" applyNumberFormat="1" applyFont="1" applyFill="1" applyBorder="1" applyAlignment="1">
      <alignment horizontal="center" vertical="center"/>
    </xf>
    <xf numFmtId="3" fontId="12" fillId="0" borderId="61" xfId="0" applyNumberFormat="1" applyFont="1" applyFill="1" applyBorder="1" applyAlignment="1">
      <alignment horizontal="center"/>
    </xf>
    <xf numFmtId="3" fontId="12" fillId="0" borderId="76" xfId="0" applyNumberFormat="1" applyFont="1" applyFill="1" applyBorder="1" applyAlignment="1">
      <alignment horizontal="center"/>
    </xf>
    <xf numFmtId="164" fontId="12" fillId="0" borderId="76" xfId="2" applyNumberFormat="1" applyFont="1" applyFill="1" applyBorder="1" applyAlignment="1">
      <alignment horizontal="center"/>
    </xf>
    <xf numFmtId="3" fontId="6" fillId="0" borderId="61" xfId="0" applyNumberFormat="1" applyFont="1" applyFill="1" applyBorder="1" applyAlignment="1">
      <alignment horizontal="center"/>
    </xf>
    <xf numFmtId="3" fontId="6" fillId="0" borderId="135" xfId="0" applyNumberFormat="1" applyFont="1" applyFill="1" applyBorder="1" applyAlignment="1">
      <alignment horizontal="left" vertical="center" wrapText="1"/>
    </xf>
    <xf numFmtId="0" fontId="6" fillId="0" borderId="86" xfId="0" applyFont="1" applyFill="1" applyBorder="1" applyAlignment="1">
      <alignment horizontal="center" vertical="center"/>
    </xf>
    <xf numFmtId="0" fontId="6" fillId="0" borderId="86" xfId="0" applyFont="1" applyFill="1" applyBorder="1" applyAlignment="1">
      <alignment horizontal="left" vertical="center" wrapText="1"/>
    </xf>
    <xf numFmtId="3" fontId="8" fillId="0" borderId="88" xfId="0" applyNumberFormat="1" applyFont="1" applyFill="1" applyBorder="1" applyAlignment="1">
      <alignment horizontal="center" vertical="center"/>
    </xf>
    <xf numFmtId="3" fontId="8" fillId="0" borderId="62" xfId="0" applyNumberFormat="1" applyFont="1" applyFill="1" applyBorder="1" applyAlignment="1">
      <alignment horizontal="center" vertical="center"/>
    </xf>
    <xf numFmtId="3" fontId="8" fillId="0" borderId="63" xfId="0" applyNumberFormat="1" applyFont="1" applyFill="1" applyBorder="1" applyAlignment="1">
      <alignment horizontal="center" vertical="center"/>
    </xf>
    <xf numFmtId="3" fontId="42" fillId="0" borderId="62" xfId="0" applyNumberFormat="1" applyFont="1" applyFill="1" applyBorder="1" applyAlignment="1">
      <alignment horizontal="center" vertical="center"/>
    </xf>
    <xf numFmtId="3" fontId="42" fillId="0" borderId="63" xfId="0" applyNumberFormat="1" applyFont="1" applyFill="1" applyBorder="1" applyAlignment="1">
      <alignment horizontal="center" vertical="center"/>
    </xf>
    <xf numFmtId="3" fontId="42" fillId="0" borderId="63" xfId="0" applyNumberFormat="1" applyFont="1" applyFill="1" applyBorder="1" applyAlignment="1">
      <alignment vertical="center"/>
    </xf>
    <xf numFmtId="3" fontId="42" fillId="0" borderId="77" xfId="0" applyNumberFormat="1" applyFont="1" applyFill="1" applyBorder="1" applyAlignment="1">
      <alignment horizontal="center" vertical="center"/>
    </xf>
    <xf numFmtId="3" fontId="42" fillId="0" borderId="78" xfId="0" applyNumberFormat="1" applyFont="1" applyFill="1" applyBorder="1" applyAlignment="1">
      <alignment horizontal="center" vertical="center"/>
    </xf>
    <xf numFmtId="3" fontId="14" fillId="0" borderId="4" xfId="0" applyNumberFormat="1" applyFont="1" applyFill="1" applyBorder="1" applyAlignment="1">
      <alignment horizontal="center" vertical="center"/>
    </xf>
    <xf numFmtId="3" fontId="14" fillId="0" borderId="45" xfId="0" applyNumberFormat="1" applyFont="1" applyFill="1" applyBorder="1" applyAlignment="1">
      <alignment horizontal="center" vertical="center"/>
    </xf>
    <xf numFmtId="3" fontId="12" fillId="0" borderId="112" xfId="0" applyNumberFormat="1" applyFont="1" applyBorder="1" applyAlignment="1">
      <alignment horizontal="center" vertical="center"/>
    </xf>
    <xf numFmtId="0" fontId="12" fillId="0" borderId="103" xfId="0" applyFont="1" applyFill="1" applyBorder="1" applyAlignment="1">
      <alignment horizontal="center" vertical="center"/>
    </xf>
    <xf numFmtId="0" fontId="12" fillId="0" borderId="61" xfId="0" applyFont="1" applyFill="1" applyBorder="1" applyAlignment="1">
      <alignment horizontal="left"/>
    </xf>
    <xf numFmtId="165" fontId="12" fillId="0" borderId="104" xfId="1" applyNumberFormat="1" applyFont="1" applyFill="1" applyBorder="1" applyAlignment="1">
      <alignment horizontal="center"/>
    </xf>
    <xf numFmtId="165" fontId="12" fillId="0" borderId="105" xfId="1" applyNumberFormat="1" applyFont="1" applyFill="1" applyBorder="1" applyAlignment="1">
      <alignment horizontal="center"/>
    </xf>
    <xf numFmtId="165" fontId="12" fillId="0" borderId="106" xfId="1" applyNumberFormat="1" applyFont="1" applyFill="1" applyBorder="1" applyAlignment="1">
      <alignment horizontal="center"/>
    </xf>
    <xf numFmtId="165" fontId="14" fillId="0" borderId="84" xfId="1" applyNumberFormat="1" applyFont="1" applyFill="1" applyBorder="1" applyAlignment="1">
      <alignment horizontal="center"/>
    </xf>
    <xf numFmtId="0" fontId="0" fillId="0" borderId="0" xfId="0" applyFill="1"/>
    <xf numFmtId="0" fontId="5" fillId="0" borderId="0" xfId="0" applyFont="1" applyBorder="1" applyAlignment="1">
      <alignment horizontal="left" vertical="center"/>
    </xf>
    <xf numFmtId="0" fontId="4" fillId="3" borderId="25" xfId="0" applyFont="1" applyFill="1" applyBorder="1" applyAlignment="1">
      <alignment horizontal="center" vertical="center"/>
    </xf>
    <xf numFmtId="0" fontId="5" fillId="3" borderId="10" xfId="0" applyFont="1" applyFill="1" applyBorder="1" applyAlignment="1">
      <alignment horizontal="center" vertical="center"/>
    </xf>
    <xf numFmtId="0" fontId="14" fillId="0" borderId="24" xfId="0" applyFont="1" applyFill="1" applyBorder="1" applyAlignment="1">
      <alignment horizontal="center" vertical="center"/>
    </xf>
    <xf numFmtId="0" fontId="4" fillId="2" borderId="0" xfId="0" applyFont="1" applyFill="1" applyBorder="1" applyAlignment="1">
      <alignment horizontal="center" vertical="center"/>
    </xf>
    <xf numFmtId="0" fontId="12" fillId="0" borderId="103" xfId="0" applyFont="1" applyFill="1" applyBorder="1" applyAlignment="1">
      <alignment horizontal="center"/>
    </xf>
    <xf numFmtId="0" fontId="12" fillId="0" borderId="107" xfId="0" applyFont="1" applyFill="1" applyBorder="1" applyAlignment="1">
      <alignment horizontal="center" vertical="center"/>
    </xf>
    <xf numFmtId="0" fontId="12" fillId="0" borderId="76" xfId="0" applyFont="1" applyFill="1" applyBorder="1" applyAlignment="1">
      <alignment horizontal="left"/>
    </xf>
    <xf numFmtId="165" fontId="12" fillId="0" borderId="108" xfId="1" applyNumberFormat="1" applyFont="1" applyFill="1" applyBorder="1" applyAlignment="1">
      <alignment horizontal="center"/>
    </xf>
    <xf numFmtId="165" fontId="12" fillId="0" borderId="109" xfId="1" applyNumberFormat="1" applyFont="1" applyFill="1" applyBorder="1" applyAlignment="1">
      <alignment horizontal="center"/>
    </xf>
    <xf numFmtId="165" fontId="12" fillId="0" borderId="110" xfId="1" applyNumberFormat="1" applyFont="1" applyFill="1" applyBorder="1" applyAlignment="1">
      <alignment horizontal="center"/>
    </xf>
    <xf numFmtId="165" fontId="14" fillId="0" borderId="85" xfId="1" applyNumberFormat="1" applyFont="1" applyFill="1" applyBorder="1" applyAlignment="1">
      <alignment horizontal="center"/>
    </xf>
    <xf numFmtId="0" fontId="12" fillId="0" borderId="98" xfId="0" applyFont="1" applyFill="1" applyBorder="1" applyAlignment="1">
      <alignment horizontal="center"/>
    </xf>
    <xf numFmtId="0" fontId="12" fillId="0" borderId="99" xfId="0" applyFont="1" applyFill="1" applyBorder="1" applyAlignment="1">
      <alignment horizontal="left"/>
    </xf>
    <xf numFmtId="165" fontId="12" fillId="0" borderId="100" xfId="1" applyNumberFormat="1" applyFont="1" applyFill="1" applyBorder="1" applyAlignment="1">
      <alignment horizontal="center"/>
    </xf>
    <xf numFmtId="165" fontId="12" fillId="0" borderId="101" xfId="1" applyNumberFormat="1" applyFont="1" applyFill="1" applyBorder="1" applyAlignment="1">
      <alignment horizontal="center"/>
    </xf>
    <xf numFmtId="165" fontId="12" fillId="0" borderId="102" xfId="1" applyNumberFormat="1" applyFont="1" applyFill="1" applyBorder="1" applyAlignment="1">
      <alignment horizontal="center"/>
    </xf>
    <xf numFmtId="165" fontId="14" fillId="0" borderId="83" xfId="1" applyNumberFormat="1" applyFont="1" applyFill="1" applyBorder="1" applyAlignment="1">
      <alignment horizontal="center"/>
    </xf>
    <xf numFmtId="0" fontId="18" fillId="0" borderId="0" xfId="0" applyFont="1" applyFill="1" applyBorder="1" applyAlignment="1">
      <alignment horizontal="center" vertical="center" wrapText="1"/>
    </xf>
    <xf numFmtId="3" fontId="12" fillId="2" borderId="61" xfId="0" applyNumberFormat="1" applyFont="1" applyFill="1" applyBorder="1" applyAlignment="1">
      <alignment horizontal="center" vertical="center"/>
    </xf>
    <xf numFmtId="3" fontId="12" fillId="0" borderId="61" xfId="0" applyNumberFormat="1" applyFont="1" applyBorder="1" applyAlignment="1">
      <alignment horizontal="center" vertical="center"/>
    </xf>
    <xf numFmtId="3" fontId="12" fillId="0" borderId="1" xfId="0" applyNumberFormat="1" applyFont="1" applyFill="1" applyBorder="1" applyAlignment="1">
      <alignment horizontal="center" vertical="center"/>
    </xf>
    <xf numFmtId="0" fontId="43" fillId="3" borderId="25" xfId="0" applyFont="1" applyFill="1" applyBorder="1" applyAlignment="1">
      <alignment horizontal="center" vertical="center" wrapText="1"/>
    </xf>
    <xf numFmtId="0" fontId="44" fillId="0" borderId="4" xfId="0" applyFont="1" applyBorder="1" applyAlignment="1">
      <alignment horizontal="center" vertical="center" wrapText="1"/>
    </xf>
    <xf numFmtId="0" fontId="20" fillId="0" borderId="1" xfId="0" applyFont="1" applyFill="1" applyBorder="1" applyAlignment="1">
      <alignment horizontal="center" vertical="center" wrapText="1"/>
    </xf>
    <xf numFmtId="0" fontId="44" fillId="0" borderId="1" xfId="0" applyFont="1" applyBorder="1" applyAlignment="1">
      <alignment horizontal="center" vertical="center" wrapText="1"/>
    </xf>
    <xf numFmtId="0" fontId="44" fillId="0" borderId="18" xfId="0" applyFont="1" applyBorder="1" applyAlignment="1">
      <alignment horizontal="center" vertical="center" wrapText="1"/>
    </xf>
    <xf numFmtId="0" fontId="18" fillId="0" borderId="0" xfId="0" applyFont="1" applyFill="1" applyBorder="1" applyAlignment="1">
      <alignment vertical="center" wrapText="1"/>
    </xf>
    <xf numFmtId="0" fontId="5" fillId="3" borderId="48"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4" fillId="2" borderId="0" xfId="0" applyFont="1" applyFill="1" applyBorder="1" applyAlignment="1">
      <alignment horizontal="center" vertical="center"/>
    </xf>
    <xf numFmtId="0" fontId="35" fillId="0" borderId="0" xfId="0" applyFont="1" applyAlignment="1">
      <alignment horizontal="center"/>
    </xf>
    <xf numFmtId="0" fontId="6" fillId="0" borderId="140" xfId="0" applyFont="1" applyFill="1" applyBorder="1" applyAlignment="1">
      <alignment horizontal="center"/>
    </xf>
    <xf numFmtId="0" fontId="6" fillId="0" borderId="91" xfId="0" applyFont="1" applyFill="1" applyBorder="1" applyAlignment="1">
      <alignment horizontal="left"/>
    </xf>
    <xf numFmtId="164" fontId="6" fillId="0" borderId="61" xfId="2" applyNumberFormat="1" applyFont="1" applyFill="1" applyBorder="1" applyAlignment="1">
      <alignment horizontal="center" vertical="center"/>
    </xf>
    <xf numFmtId="3" fontId="12" fillId="0" borderId="112" xfId="0" applyNumberFormat="1" applyFont="1" applyFill="1" applyBorder="1" applyAlignment="1">
      <alignment horizontal="center" vertical="top"/>
    </xf>
    <xf numFmtId="3" fontId="12" fillId="0" borderId="113" xfId="0" applyNumberFormat="1" applyFont="1" applyFill="1" applyBorder="1" applyAlignment="1">
      <alignment horizontal="center" vertical="center"/>
    </xf>
    <xf numFmtId="3" fontId="12" fillId="0" borderId="122" xfId="0" applyNumberFormat="1" applyFont="1" applyFill="1" applyBorder="1" applyAlignment="1">
      <alignment horizontal="center" vertical="center"/>
    </xf>
    <xf numFmtId="0" fontId="25" fillId="0" borderId="23" xfId="0" applyFont="1" applyBorder="1" applyAlignment="1">
      <alignment vertical="center"/>
    </xf>
    <xf numFmtId="0" fontId="25" fillId="0" borderId="24" xfId="0" applyFont="1" applyBorder="1" applyAlignment="1">
      <alignment vertical="center"/>
    </xf>
    <xf numFmtId="0" fontId="0" fillId="0" borderId="0" xfId="0" applyAlignment="1">
      <alignment horizontal="left" vertical="center"/>
    </xf>
    <xf numFmtId="0" fontId="0" fillId="0" borderId="0" xfId="0" applyAlignment="1">
      <alignment vertical="center"/>
    </xf>
    <xf numFmtId="0" fontId="2" fillId="0" borderId="0" xfId="0" applyFont="1" applyBorder="1" applyAlignment="1">
      <alignment vertical="center"/>
    </xf>
    <xf numFmtId="0" fontId="5" fillId="0" borderId="20" xfId="0" applyFont="1" applyFill="1" applyBorder="1" applyAlignment="1">
      <alignment vertical="center"/>
    </xf>
    <xf numFmtId="0" fontId="5" fillId="0" borderId="142" xfId="0" applyFont="1" applyFill="1" applyBorder="1" applyAlignment="1">
      <alignment vertical="center"/>
    </xf>
    <xf numFmtId="0" fontId="45" fillId="0" borderId="0" xfId="0" applyFont="1"/>
    <xf numFmtId="0" fontId="12" fillId="2" borderId="0" xfId="0" applyFont="1" applyFill="1" applyBorder="1" applyAlignment="1">
      <alignment horizontal="center"/>
    </xf>
    <xf numFmtId="0" fontId="6" fillId="0" borderId="86" xfId="0" applyFont="1" applyFill="1" applyBorder="1" applyAlignment="1">
      <alignment horizontal="center"/>
    </xf>
    <xf numFmtId="0" fontId="12" fillId="0" borderId="0" xfId="0" applyFont="1" applyBorder="1" applyAlignment="1">
      <alignment horizontal="center"/>
    </xf>
    <xf numFmtId="0" fontId="12" fillId="0" borderId="0" xfId="0" applyFont="1" applyFill="1" applyAlignment="1">
      <alignment vertical="center"/>
    </xf>
    <xf numFmtId="0" fontId="46" fillId="0" borderId="0" xfId="0" applyFont="1" applyAlignment="1">
      <alignment vertical="top"/>
    </xf>
    <xf numFmtId="0" fontId="6" fillId="0" borderId="86" xfId="0" applyFont="1" applyFill="1" applyBorder="1" applyAlignment="1">
      <alignment horizontal="left"/>
    </xf>
    <xf numFmtId="0" fontId="12" fillId="2" borderId="134" xfId="0" applyFont="1" applyFill="1" applyBorder="1" applyAlignment="1">
      <alignment horizontal="center" vertical="center"/>
    </xf>
    <xf numFmtId="0" fontId="12" fillId="2" borderId="134" xfId="0" applyFont="1" applyFill="1" applyBorder="1" applyAlignment="1">
      <alignment horizontal="center"/>
    </xf>
    <xf numFmtId="0" fontId="0" fillId="0" borderId="117" xfId="0" applyBorder="1"/>
    <xf numFmtId="0" fontId="0" fillId="0" borderId="118" xfId="0" applyBorder="1"/>
    <xf numFmtId="0" fontId="48" fillId="3" borderId="53" xfId="0" applyFont="1" applyFill="1" applyBorder="1" applyAlignment="1">
      <alignment horizontal="center" vertical="center"/>
    </xf>
    <xf numFmtId="0" fontId="50" fillId="0" borderId="0" xfId="0" applyFont="1"/>
    <xf numFmtId="0" fontId="6" fillId="0" borderId="74" xfId="0" applyFont="1" applyFill="1" applyBorder="1" applyAlignment="1">
      <alignment vertical="center"/>
    </xf>
    <xf numFmtId="0" fontId="6" fillId="0" borderId="118" xfId="0" applyFont="1" applyFill="1" applyBorder="1" applyAlignment="1">
      <alignment vertical="center"/>
    </xf>
    <xf numFmtId="0" fontId="35" fillId="0" borderId="0" xfId="0" applyFont="1" applyAlignment="1">
      <alignment vertical="center"/>
    </xf>
    <xf numFmtId="3" fontId="12" fillId="0" borderId="143" xfId="0" applyNumberFormat="1" applyFont="1" applyFill="1" applyBorder="1" applyAlignment="1">
      <alignment horizontal="center"/>
    </xf>
    <xf numFmtId="3" fontId="12" fillId="0" borderId="144" xfId="0" applyNumberFormat="1" applyFont="1" applyFill="1" applyBorder="1" applyAlignment="1">
      <alignment horizontal="center"/>
    </xf>
    <xf numFmtId="0" fontId="6" fillId="0" borderId="118" xfId="0" applyFont="1" applyFill="1" applyBorder="1" applyAlignment="1">
      <alignment horizontal="center" vertical="center"/>
    </xf>
    <xf numFmtId="0" fontId="5" fillId="3" borderId="48"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42" fillId="0" borderId="0" xfId="0" applyFont="1"/>
    <xf numFmtId="0" fontId="47" fillId="0" borderId="0" xfId="0" applyFont="1" applyBorder="1" applyAlignment="1"/>
    <xf numFmtId="3" fontId="6" fillId="0" borderId="63" xfId="0" applyNumberFormat="1" applyFont="1" applyFill="1" applyBorder="1" applyAlignment="1">
      <alignment horizontal="center" vertical="center"/>
    </xf>
    <xf numFmtId="3" fontId="6" fillId="0" borderId="135" xfId="0" applyNumberFormat="1" applyFont="1" applyFill="1" applyBorder="1" applyAlignment="1">
      <alignment horizontal="center" vertical="center"/>
    </xf>
    <xf numFmtId="3" fontId="6" fillId="2" borderId="78" xfId="0" applyNumberFormat="1" applyFont="1" applyFill="1" applyBorder="1" applyAlignment="1">
      <alignment horizontal="center" vertical="center"/>
    </xf>
    <xf numFmtId="3" fontId="6" fillId="0" borderId="119" xfId="0" applyNumberFormat="1" applyFont="1" applyFill="1" applyBorder="1" applyAlignment="1">
      <alignment horizontal="center" vertical="center"/>
    </xf>
    <xf numFmtId="3" fontId="6" fillId="2" borderId="73" xfId="0" applyNumberFormat="1" applyFont="1" applyFill="1" applyBorder="1" applyAlignment="1">
      <alignment horizontal="center" vertical="center"/>
    </xf>
    <xf numFmtId="3" fontId="14" fillId="2" borderId="2" xfId="0" applyNumberFormat="1" applyFont="1" applyFill="1" applyBorder="1" applyAlignment="1">
      <alignment horizontal="center" vertical="center"/>
    </xf>
    <xf numFmtId="3" fontId="14" fillId="2" borderId="116" xfId="1" applyNumberFormat="1" applyFont="1" applyFill="1" applyBorder="1" applyAlignment="1">
      <alignment horizontal="center"/>
    </xf>
    <xf numFmtId="0" fontId="4" fillId="3" borderId="8" xfId="0" applyFont="1" applyFill="1" applyBorder="1" applyAlignment="1">
      <alignment horizontal="center" vertical="center"/>
    </xf>
    <xf numFmtId="3" fontId="4" fillId="0" borderId="115" xfId="0" applyNumberFormat="1" applyFont="1" applyFill="1" applyBorder="1" applyAlignment="1">
      <alignment horizontal="center" vertical="center"/>
    </xf>
    <xf numFmtId="3" fontId="5" fillId="0" borderId="118" xfId="0" applyNumberFormat="1" applyFont="1" applyFill="1" applyBorder="1" applyAlignment="1">
      <alignment horizontal="center" vertical="center"/>
    </xf>
    <xf numFmtId="3" fontId="5" fillId="2" borderId="171" xfId="0" applyNumberFormat="1" applyFont="1" applyFill="1" applyBorder="1" applyAlignment="1">
      <alignment horizontal="center" vertical="center"/>
    </xf>
    <xf numFmtId="3" fontId="5" fillId="2" borderId="121" xfId="0" applyNumberFormat="1" applyFont="1" applyFill="1" applyBorder="1" applyAlignment="1">
      <alignment horizontal="center" vertical="center"/>
    </xf>
    <xf numFmtId="3" fontId="54" fillId="0" borderId="63" xfId="0" applyNumberFormat="1" applyFont="1" applyFill="1" applyBorder="1" applyAlignment="1">
      <alignment horizontal="center" vertical="center"/>
    </xf>
    <xf numFmtId="0" fontId="55" fillId="0" borderId="0" xfId="0" applyFont="1"/>
    <xf numFmtId="0" fontId="53" fillId="0" borderId="0" xfId="0" applyFont="1"/>
    <xf numFmtId="3" fontId="55" fillId="0" borderId="0" xfId="0" applyNumberFormat="1" applyFont="1"/>
    <xf numFmtId="3" fontId="53" fillId="0" borderId="0" xfId="0" applyNumberFormat="1" applyFont="1"/>
    <xf numFmtId="0" fontId="31" fillId="0" borderId="0" xfId="0" applyFont="1" applyAlignment="1">
      <alignment horizontal="center" vertical="center"/>
    </xf>
    <xf numFmtId="0" fontId="56" fillId="0" borderId="0" xfId="0" applyFont="1" applyFill="1" applyBorder="1" applyAlignment="1">
      <alignment vertical="center"/>
    </xf>
    <xf numFmtId="0" fontId="55" fillId="0" borderId="0" xfId="0" applyFont="1" applyFill="1" applyBorder="1" applyAlignment="1">
      <alignment vertical="center"/>
    </xf>
    <xf numFmtId="0" fontId="5" fillId="0" borderId="1" xfId="0" applyFont="1" applyFill="1" applyBorder="1" applyAlignment="1">
      <alignment vertical="center" wrapText="1"/>
    </xf>
    <xf numFmtId="0" fontId="6" fillId="0" borderId="118" xfId="0" applyFont="1" applyFill="1" applyBorder="1" applyAlignment="1">
      <alignment horizontal="center" vertical="center"/>
    </xf>
    <xf numFmtId="0" fontId="2" fillId="0" borderId="0" xfId="0" applyFont="1" applyBorder="1" applyAlignment="1">
      <alignment horizontal="center" vertical="center"/>
    </xf>
    <xf numFmtId="2" fontId="31" fillId="0" borderId="0" xfId="0" applyNumberFormat="1" applyFont="1" applyAlignment="1">
      <alignment horizontal="center"/>
    </xf>
    <xf numFmtId="3" fontId="31" fillId="0" borderId="0" xfId="0" applyNumberFormat="1" applyFont="1" applyAlignment="1">
      <alignment horizont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0" fillId="0" borderId="0" xfId="0" applyAlignment="1">
      <alignment horizontal="center" vertical="center"/>
    </xf>
    <xf numFmtId="3" fontId="6" fillId="0" borderId="116" xfId="0" applyNumberFormat="1" applyFont="1" applyFill="1" applyBorder="1" applyAlignment="1">
      <alignment horizontal="center" vertical="center"/>
    </xf>
    <xf numFmtId="0" fontId="4" fillId="3" borderId="94" xfId="0" applyFont="1" applyFill="1" applyBorder="1" applyAlignment="1">
      <alignment horizontal="center" vertical="center"/>
    </xf>
    <xf numFmtId="0" fontId="4" fillId="0" borderId="0" xfId="0" applyFont="1"/>
    <xf numFmtId="164" fontId="30" fillId="2" borderId="93" xfId="2" applyNumberFormat="1" applyFont="1" applyFill="1" applyBorder="1" applyAlignment="1">
      <alignment horizontal="center" vertical="center"/>
    </xf>
    <xf numFmtId="3" fontId="14" fillId="2" borderId="134" xfId="1" applyNumberFormat="1" applyFont="1" applyFill="1" applyBorder="1" applyAlignment="1">
      <alignment horizontal="center"/>
    </xf>
    <xf numFmtId="3" fontId="14" fillId="2" borderId="113" xfId="1" applyNumberFormat="1" applyFont="1" applyFill="1" applyBorder="1" applyAlignment="1">
      <alignment horizontal="center"/>
    </xf>
    <xf numFmtId="0" fontId="31" fillId="0" borderId="0" xfId="0" applyFont="1" applyBorder="1" applyAlignment="1">
      <alignment horizontal="center"/>
    </xf>
    <xf numFmtId="0" fontId="40" fillId="0" borderId="0" xfId="0" applyFont="1"/>
    <xf numFmtId="0" fontId="57" fillId="0" borderId="0" xfId="0" applyFont="1"/>
    <xf numFmtId="0" fontId="58" fillId="0" borderId="0" xfId="0" applyFont="1"/>
    <xf numFmtId="3" fontId="14" fillId="0" borderId="4" xfId="0" applyNumberFormat="1" applyFont="1" applyBorder="1" applyAlignment="1">
      <alignment horizontal="center" vertical="center"/>
    </xf>
    <xf numFmtId="3" fontId="5" fillId="0" borderId="1" xfId="0" applyNumberFormat="1" applyFont="1" applyFill="1" applyBorder="1" applyAlignment="1">
      <alignment horizontal="center" vertical="center"/>
    </xf>
    <xf numFmtId="3" fontId="5" fillId="0" borderId="1" xfId="0" applyNumberFormat="1" applyFont="1" applyBorder="1" applyAlignment="1">
      <alignment horizontal="center" vertical="center"/>
    </xf>
    <xf numFmtId="3" fontId="14" fillId="0" borderId="1" xfId="0" applyNumberFormat="1" applyFont="1" applyBorder="1" applyAlignment="1">
      <alignment horizontal="center" vertical="center"/>
    </xf>
    <xf numFmtId="3" fontId="6" fillId="0" borderId="166" xfId="0" applyNumberFormat="1" applyFont="1" applyFill="1" applyBorder="1" applyAlignment="1">
      <alignment horizontal="center" vertical="center"/>
    </xf>
    <xf numFmtId="3" fontId="6" fillId="0" borderId="166" xfId="0" applyNumberFormat="1" applyFont="1" applyBorder="1" applyAlignment="1">
      <alignment horizontal="center" vertical="center"/>
    </xf>
    <xf numFmtId="3" fontId="14" fillId="0" borderId="166" xfId="0" applyNumberFormat="1" applyFont="1" applyBorder="1" applyAlignment="1">
      <alignment horizontal="center" vertical="center"/>
    </xf>
    <xf numFmtId="3" fontId="6" fillId="0" borderId="167" xfId="0" applyNumberFormat="1" applyFont="1" applyFill="1" applyBorder="1" applyAlignment="1">
      <alignment horizontal="center" vertical="center"/>
    </xf>
    <xf numFmtId="3" fontId="6" fillId="0" borderId="167" xfId="0" applyNumberFormat="1" applyFont="1" applyBorder="1" applyAlignment="1">
      <alignment horizontal="center" vertical="center"/>
    </xf>
    <xf numFmtId="3" fontId="14" fillId="0" borderId="167" xfId="0" applyNumberFormat="1" applyFont="1" applyBorder="1" applyAlignment="1">
      <alignment horizontal="center" vertical="center"/>
    </xf>
    <xf numFmtId="3" fontId="6" fillId="0" borderId="168" xfId="0" applyNumberFormat="1" applyFont="1" applyBorder="1" applyAlignment="1">
      <alignment horizontal="center" vertical="center"/>
    </xf>
    <xf numFmtId="3" fontId="14" fillId="0" borderId="168" xfId="0" applyNumberFormat="1" applyFont="1" applyBorder="1" applyAlignment="1">
      <alignment horizontal="center" vertical="center"/>
    </xf>
    <xf numFmtId="3" fontId="6" fillId="0" borderId="168" xfId="0" applyNumberFormat="1" applyFont="1" applyFill="1" applyBorder="1" applyAlignment="1">
      <alignment horizontal="center" vertical="center"/>
    </xf>
    <xf numFmtId="3" fontId="5" fillId="0" borderId="3" xfId="0" applyNumberFormat="1" applyFont="1" applyFill="1" applyBorder="1" applyAlignment="1">
      <alignment horizontal="center" vertical="center"/>
    </xf>
    <xf numFmtId="3" fontId="5" fillId="0" borderId="3" xfId="0" applyNumberFormat="1" applyFont="1" applyBorder="1" applyAlignment="1">
      <alignment horizontal="center" vertical="center"/>
    </xf>
    <xf numFmtId="3" fontId="5" fillId="2" borderId="1" xfId="0" applyNumberFormat="1" applyFont="1" applyFill="1" applyBorder="1" applyAlignment="1">
      <alignment horizontal="center" vertical="center"/>
    </xf>
    <xf numFmtId="3" fontId="6" fillId="2" borderId="166" xfId="0" applyNumberFormat="1" applyFont="1" applyFill="1" applyBorder="1" applyAlignment="1">
      <alignment horizontal="center" vertical="center"/>
    </xf>
    <xf numFmtId="3" fontId="6" fillId="2" borderId="168" xfId="0" applyNumberFormat="1" applyFont="1" applyFill="1" applyBorder="1" applyAlignment="1">
      <alignment horizontal="center" vertical="center"/>
    </xf>
    <xf numFmtId="3" fontId="25" fillId="0" borderId="27" xfId="0" applyNumberFormat="1" applyFont="1" applyFill="1" applyBorder="1" applyAlignment="1">
      <alignment horizontal="center" vertical="center"/>
    </xf>
    <xf numFmtId="3" fontId="25" fillId="0" borderId="27" xfId="0" applyNumberFormat="1" applyFont="1" applyBorder="1" applyAlignment="1">
      <alignment horizontal="center" vertical="center"/>
    </xf>
    <xf numFmtId="3" fontId="14" fillId="0" borderId="26" xfId="0" applyNumberFormat="1" applyFont="1" applyBorder="1" applyAlignment="1">
      <alignment horizontal="center" vertical="center"/>
    </xf>
    <xf numFmtId="0" fontId="0" fillId="0" borderId="0" xfId="0" applyFill="1" applyAlignment="1">
      <alignment horizontal="left" vertical="center"/>
    </xf>
    <xf numFmtId="0" fontId="49" fillId="3" borderId="10" xfId="0" applyFont="1" applyFill="1" applyBorder="1" applyAlignment="1">
      <alignment horizontal="center" vertical="center"/>
    </xf>
    <xf numFmtId="3" fontId="14" fillId="0" borderId="1" xfId="0" applyNumberFormat="1" applyFont="1" applyFill="1" applyBorder="1" applyAlignment="1">
      <alignment horizontal="center" vertical="center"/>
    </xf>
    <xf numFmtId="3" fontId="14" fillId="0" borderId="112" xfId="0" applyNumberFormat="1" applyFont="1" applyBorder="1" applyAlignment="1">
      <alignment horizontal="center" vertical="center"/>
    </xf>
    <xf numFmtId="3" fontId="14" fillId="0" borderId="61" xfId="0" applyNumberFormat="1" applyFont="1" applyBorder="1" applyAlignment="1">
      <alignment horizontal="center" vertical="center"/>
    </xf>
    <xf numFmtId="0" fontId="4" fillId="3" borderId="53" xfId="0" applyFont="1" applyFill="1" applyBorder="1" applyAlignment="1">
      <alignment horizontal="center" vertical="center"/>
    </xf>
    <xf numFmtId="3" fontId="12" fillId="0" borderId="91" xfId="0" applyNumberFormat="1" applyFont="1" applyBorder="1" applyAlignment="1">
      <alignment horizontal="center"/>
    </xf>
    <xf numFmtId="3" fontId="6" fillId="0" borderId="116" xfId="0" applyNumberFormat="1" applyFont="1" applyFill="1" applyBorder="1" applyAlignment="1">
      <alignment horizontal="center" vertical="center"/>
    </xf>
    <xf numFmtId="0" fontId="6" fillId="0" borderId="118" xfId="0" applyFont="1" applyFill="1" applyBorder="1" applyAlignment="1">
      <alignment horizontal="center" vertical="center"/>
    </xf>
    <xf numFmtId="0" fontId="6" fillId="0" borderId="61" xfId="0" applyFont="1" applyFill="1" applyBorder="1" applyAlignment="1">
      <alignment horizontal="center" vertical="center"/>
    </xf>
    <xf numFmtId="0" fontId="4" fillId="3" borderId="10" xfId="0" applyFont="1" applyFill="1" applyBorder="1" applyAlignment="1">
      <alignment horizontal="center" vertical="center"/>
    </xf>
    <xf numFmtId="3" fontId="14" fillId="0" borderId="18" xfId="0" applyNumberFormat="1" applyFont="1" applyBorder="1" applyAlignment="1">
      <alignment horizontal="center"/>
    </xf>
    <xf numFmtId="3" fontId="12" fillId="0" borderId="45" xfId="0" applyNumberFormat="1" applyFont="1" applyBorder="1" applyAlignment="1">
      <alignment horizontal="center"/>
    </xf>
    <xf numFmtId="3" fontId="14" fillId="0" borderId="52" xfId="0" applyNumberFormat="1" applyFont="1" applyBorder="1" applyAlignment="1">
      <alignment horizontal="center"/>
    </xf>
    <xf numFmtId="0" fontId="52" fillId="3" borderId="31" xfId="0" applyFont="1" applyFill="1" applyBorder="1" applyAlignment="1">
      <alignment horizontal="center" vertical="center" wrapText="1"/>
    </xf>
    <xf numFmtId="0" fontId="4" fillId="3" borderId="10"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14" xfId="0" applyFont="1" applyFill="1" applyBorder="1" applyAlignment="1">
      <alignment horizontal="center" vertical="center"/>
    </xf>
    <xf numFmtId="0" fontId="6" fillId="0" borderId="46" xfId="0" applyFont="1" applyFill="1" applyBorder="1" applyAlignment="1">
      <alignment vertical="center"/>
    </xf>
    <xf numFmtId="0" fontId="6" fillId="0" borderId="178" xfId="0" applyFont="1" applyFill="1" applyBorder="1" applyAlignment="1">
      <alignment vertical="center"/>
    </xf>
    <xf numFmtId="3" fontId="12" fillId="0" borderId="71" xfId="0" applyNumberFormat="1" applyFont="1" applyBorder="1" applyAlignment="1">
      <alignment horizontal="center"/>
    </xf>
    <xf numFmtId="3" fontId="4" fillId="3" borderId="1" xfId="0" applyNumberFormat="1" applyFont="1" applyFill="1" applyBorder="1" applyAlignment="1">
      <alignment horizontal="center" vertical="center"/>
    </xf>
    <xf numFmtId="3" fontId="8" fillId="0" borderId="87" xfId="0" applyNumberFormat="1" applyFont="1" applyFill="1" applyBorder="1" applyAlignment="1">
      <alignment horizontal="center" vertical="center" wrapText="1"/>
    </xf>
    <xf numFmtId="3" fontId="8" fillId="0" borderId="89" xfId="0" applyNumberFormat="1" applyFont="1" applyBorder="1" applyAlignment="1">
      <alignment horizontal="center"/>
    </xf>
    <xf numFmtId="3" fontId="8" fillId="0" borderId="64" xfId="0" applyNumberFormat="1" applyFont="1" applyBorder="1" applyAlignment="1">
      <alignment horizontal="center"/>
    </xf>
    <xf numFmtId="3" fontId="42" fillId="0" borderId="64" xfId="0" applyNumberFormat="1" applyFont="1" applyBorder="1" applyAlignment="1">
      <alignment horizontal="center"/>
    </xf>
    <xf numFmtId="3" fontId="42" fillId="0" borderId="79" xfId="0" applyNumberFormat="1" applyFont="1" applyBorder="1" applyAlignment="1">
      <alignment horizontal="center"/>
    </xf>
    <xf numFmtId="3" fontId="56" fillId="0" borderId="0" xfId="0" applyNumberFormat="1" applyFont="1" applyFill="1" applyBorder="1" applyAlignment="1">
      <alignment vertical="center"/>
    </xf>
    <xf numFmtId="0" fontId="4" fillId="3" borderId="10" xfId="0" applyFont="1" applyFill="1" applyBorder="1" applyAlignment="1">
      <alignment horizontal="center" vertical="center"/>
    </xf>
    <xf numFmtId="0" fontId="31" fillId="0" borderId="0" xfId="0" applyFont="1" applyFill="1"/>
    <xf numFmtId="165" fontId="14" fillId="0" borderId="58" xfId="1" applyNumberFormat="1" applyFont="1" applyFill="1" applyBorder="1" applyAlignment="1">
      <alignment horizontal="center"/>
    </xf>
    <xf numFmtId="165" fontId="14" fillId="0" borderId="59" xfId="1" applyNumberFormat="1" applyFont="1" applyFill="1" applyBorder="1" applyAlignment="1">
      <alignment horizontal="center"/>
    </xf>
    <xf numFmtId="165" fontId="14" fillId="0" borderId="60" xfId="1" applyNumberFormat="1" applyFont="1" applyFill="1" applyBorder="1" applyAlignment="1">
      <alignment horizontal="center"/>
    </xf>
    <xf numFmtId="164" fontId="7" fillId="0" borderId="95" xfId="2" applyNumberFormat="1" applyFont="1" applyFill="1" applyBorder="1" applyAlignment="1">
      <alignment horizontal="center"/>
    </xf>
    <xf numFmtId="164" fontId="7" fillId="0" borderId="96" xfId="2" applyNumberFormat="1" applyFont="1" applyFill="1" applyBorder="1" applyAlignment="1">
      <alignment horizontal="center"/>
    </xf>
    <xf numFmtId="164" fontId="7" fillId="0" borderId="97" xfId="2" applyNumberFormat="1" applyFont="1" applyFill="1" applyBorder="1" applyAlignment="1">
      <alignment horizontal="center"/>
    </xf>
    <xf numFmtId="0" fontId="59" fillId="0" borderId="0" xfId="0" applyFont="1"/>
    <xf numFmtId="0" fontId="1" fillId="0" borderId="0" xfId="0" applyFont="1" applyBorder="1"/>
    <xf numFmtId="1" fontId="0" fillId="0" borderId="0" xfId="0" applyNumberFormat="1" applyAlignment="1">
      <alignment horizontal="center"/>
    </xf>
    <xf numFmtId="0" fontId="2" fillId="0" borderId="0" xfId="0" applyFont="1" applyBorder="1" applyAlignment="1">
      <alignment vertical="center" wrapText="1"/>
    </xf>
    <xf numFmtId="166" fontId="1" fillId="3" borderId="142" xfId="0" applyNumberFormat="1" applyFont="1" applyFill="1" applyBorder="1" applyAlignment="1">
      <alignment vertical="top"/>
    </xf>
    <xf numFmtId="1" fontId="7" fillId="3" borderId="5" xfId="0" applyNumberFormat="1" applyFont="1" applyFill="1" applyBorder="1" applyAlignment="1" applyProtection="1">
      <alignment horizontal="center" vertical="top"/>
    </xf>
    <xf numFmtId="0" fontId="17" fillId="2" borderId="179" xfId="0" applyFont="1" applyFill="1" applyBorder="1" applyAlignment="1">
      <alignment horizontal="left" vertical="center" wrapText="1"/>
    </xf>
    <xf numFmtId="1" fontId="7" fillId="0" borderId="180" xfId="0" applyNumberFormat="1" applyFont="1" applyFill="1" applyBorder="1" applyAlignment="1" applyProtection="1">
      <alignment horizontal="center" vertical="center"/>
    </xf>
    <xf numFmtId="0" fontId="17" fillId="2" borderId="181" xfId="0" applyFont="1" applyFill="1" applyBorder="1" applyAlignment="1">
      <alignment horizontal="left" vertical="center" wrapText="1"/>
    </xf>
    <xf numFmtId="1" fontId="7" fillId="0" borderId="182" xfId="0" applyNumberFormat="1" applyFont="1" applyFill="1" applyBorder="1" applyAlignment="1" applyProtection="1">
      <alignment horizontal="center" vertical="center"/>
    </xf>
    <xf numFmtId="0" fontId="17" fillId="0" borderId="181" xfId="0" applyFont="1" applyFill="1" applyBorder="1" applyAlignment="1">
      <alignment horizontal="left" vertical="center" wrapText="1"/>
    </xf>
    <xf numFmtId="0" fontId="17" fillId="0" borderId="183" xfId="0" applyFont="1" applyFill="1" applyBorder="1" applyAlignment="1">
      <alignment horizontal="left" vertical="center" wrapText="1"/>
    </xf>
    <xf numFmtId="1" fontId="7" fillId="0" borderId="184" xfId="0" applyNumberFormat="1" applyFont="1" applyFill="1" applyBorder="1" applyAlignment="1" applyProtection="1">
      <alignment horizontal="center" vertical="center"/>
    </xf>
    <xf numFmtId="0" fontId="17" fillId="2" borderId="114" xfId="0" applyFont="1" applyFill="1" applyBorder="1" applyAlignment="1">
      <alignment horizontal="left" vertical="center" wrapText="1"/>
    </xf>
    <xf numFmtId="0" fontId="17" fillId="2" borderId="117" xfId="0" applyFont="1" applyFill="1" applyBorder="1" applyAlignment="1">
      <alignment horizontal="left" vertical="center" wrapText="1"/>
    </xf>
    <xf numFmtId="0" fontId="17" fillId="0" borderId="117" xfId="0" applyFont="1" applyFill="1" applyBorder="1" applyAlignment="1">
      <alignment horizontal="left" vertical="center" wrapText="1"/>
    </xf>
    <xf numFmtId="0" fontId="17" fillId="0" borderId="120" xfId="0" applyFont="1" applyFill="1" applyBorder="1" applyAlignment="1">
      <alignment horizontal="left" vertical="center" wrapText="1"/>
    </xf>
    <xf numFmtId="0" fontId="5" fillId="3" borderId="48"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6" fillId="0" borderId="111" xfId="0" applyFont="1" applyFill="1" applyBorder="1" applyAlignment="1">
      <alignment horizontal="center" vertical="center"/>
    </xf>
    <xf numFmtId="0" fontId="6" fillId="0" borderId="103" xfId="0" applyFont="1" applyFill="1" applyBorder="1" applyAlignment="1">
      <alignment horizontal="center" vertical="center"/>
    </xf>
    <xf numFmtId="3" fontId="14" fillId="0" borderId="112" xfId="0" applyNumberFormat="1" applyFont="1" applyFill="1" applyBorder="1" applyAlignment="1">
      <alignment horizontal="center" vertical="center"/>
    </xf>
    <xf numFmtId="3" fontId="14" fillId="0" borderId="61" xfId="0" applyNumberFormat="1" applyFont="1" applyFill="1" applyBorder="1" applyAlignment="1">
      <alignment horizontal="center" vertical="center"/>
    </xf>
    <xf numFmtId="3" fontId="14" fillId="0" borderId="76" xfId="0" applyNumberFormat="1" applyFont="1" applyFill="1" applyBorder="1" applyAlignment="1">
      <alignment horizontal="center" vertical="center"/>
    </xf>
    <xf numFmtId="3" fontId="14" fillId="2" borderId="24" xfId="0" applyNumberFormat="1" applyFont="1" applyFill="1" applyBorder="1" applyAlignment="1">
      <alignment horizontal="center" vertical="center"/>
    </xf>
    <xf numFmtId="0" fontId="6" fillId="0" borderId="185" xfId="0" applyFont="1" applyFill="1" applyBorder="1" applyAlignment="1">
      <alignment vertical="center"/>
    </xf>
    <xf numFmtId="0" fontId="4" fillId="3" borderId="1" xfId="0" applyFont="1" applyFill="1" applyBorder="1" applyAlignment="1">
      <alignment horizontal="center" vertical="center" wrapText="1"/>
    </xf>
    <xf numFmtId="3" fontId="14" fillId="0" borderId="113" xfId="0" applyNumberFormat="1" applyFont="1" applyFill="1" applyBorder="1" applyAlignment="1">
      <alignment horizontal="center" vertical="center"/>
    </xf>
    <xf numFmtId="3" fontId="14" fillId="0" borderId="116" xfId="0" applyNumberFormat="1" applyFont="1" applyFill="1" applyBorder="1" applyAlignment="1">
      <alignment horizontal="center" vertical="center"/>
    </xf>
    <xf numFmtId="0" fontId="4" fillId="3" borderId="25" xfId="0" applyFont="1" applyFill="1" applyBorder="1" applyAlignment="1">
      <alignment horizontal="center" vertical="center"/>
    </xf>
    <xf numFmtId="3" fontId="6" fillId="0" borderId="116" xfId="0" applyNumberFormat="1" applyFont="1" applyFill="1" applyBorder="1" applyAlignment="1">
      <alignment horizontal="center" vertical="center"/>
    </xf>
    <xf numFmtId="0" fontId="14" fillId="3" borderId="11" xfId="0" applyFont="1" applyFill="1" applyBorder="1" applyAlignment="1">
      <alignment horizontal="center" vertical="center"/>
    </xf>
    <xf numFmtId="0" fontId="4" fillId="3" borderId="27" xfId="0" applyFont="1" applyFill="1" applyBorder="1" applyAlignment="1">
      <alignment horizontal="center" vertical="center"/>
    </xf>
    <xf numFmtId="3" fontId="14" fillId="0" borderId="27" xfId="0" applyNumberFormat="1" applyFont="1" applyBorder="1" applyAlignment="1">
      <alignment horizontal="center"/>
    </xf>
    <xf numFmtId="0" fontId="14" fillId="3" borderId="41" xfId="0" applyFont="1" applyFill="1" applyBorder="1" applyAlignment="1">
      <alignment horizontal="center" vertical="center"/>
    </xf>
    <xf numFmtId="9" fontId="14" fillId="2" borderId="52" xfId="2" applyNumberFormat="1" applyFont="1" applyFill="1" applyBorder="1" applyAlignment="1">
      <alignment horizontal="center"/>
    </xf>
    <xf numFmtId="0" fontId="14" fillId="3" borderId="185" xfId="0" applyFont="1" applyFill="1" applyBorder="1" applyAlignment="1">
      <alignment horizontal="center" vertical="center" wrapText="1"/>
    </xf>
    <xf numFmtId="0" fontId="30" fillId="3" borderId="41" xfId="0" applyFont="1" applyFill="1" applyBorder="1" applyAlignment="1">
      <alignment horizontal="center" vertical="center" wrapText="1"/>
    </xf>
    <xf numFmtId="0" fontId="14" fillId="0" borderId="113" xfId="0" applyFont="1" applyBorder="1" applyAlignment="1">
      <alignment horizontal="center"/>
    </xf>
    <xf numFmtId="3" fontId="14" fillId="0" borderId="116" xfId="0" applyNumberFormat="1" applyFont="1" applyBorder="1" applyAlignment="1">
      <alignment horizontal="center"/>
    </xf>
    <xf numFmtId="3" fontId="14" fillId="0" borderId="119" xfId="0" applyNumberFormat="1" applyFont="1" applyBorder="1" applyAlignment="1">
      <alignment horizontal="center"/>
    </xf>
    <xf numFmtId="3" fontId="14" fillId="0" borderId="113" xfId="0" applyNumberFormat="1" applyFont="1" applyBorder="1" applyAlignment="1">
      <alignment horizontal="center" vertical="center"/>
    </xf>
    <xf numFmtId="3" fontId="14" fillId="0" borderId="116" xfId="0" applyNumberFormat="1" applyFont="1" applyBorder="1" applyAlignment="1">
      <alignment horizontal="center" vertical="center"/>
    </xf>
    <xf numFmtId="3" fontId="14" fillId="0" borderId="119" xfId="0" applyNumberFormat="1" applyFont="1" applyBorder="1" applyAlignment="1">
      <alignment horizontal="center" vertical="center"/>
    </xf>
    <xf numFmtId="3" fontId="14" fillId="2" borderId="52" xfId="0" applyNumberFormat="1" applyFont="1" applyFill="1" applyBorder="1" applyAlignment="1">
      <alignment horizontal="center" vertical="center"/>
    </xf>
    <xf numFmtId="3" fontId="14" fillId="0" borderId="134" xfId="0" applyNumberFormat="1" applyFont="1" applyBorder="1" applyAlignment="1">
      <alignment horizontal="center"/>
    </xf>
    <xf numFmtId="3" fontId="14" fillId="0" borderId="113" xfId="0" applyNumberFormat="1" applyFont="1" applyBorder="1" applyAlignment="1">
      <alignment horizontal="center"/>
    </xf>
    <xf numFmtId="3" fontId="14" fillId="0" borderId="188" xfId="0" applyNumberFormat="1" applyFont="1" applyBorder="1" applyAlignment="1">
      <alignment horizontal="center"/>
    </xf>
    <xf numFmtId="3" fontId="14" fillId="0" borderId="189" xfId="0" applyNumberFormat="1" applyFont="1" applyBorder="1" applyAlignment="1">
      <alignment horizontal="center"/>
    </xf>
    <xf numFmtId="3" fontId="14" fillId="0" borderId="190" xfId="0" applyNumberFormat="1" applyFont="1" applyBorder="1" applyAlignment="1">
      <alignment horizontal="center"/>
    </xf>
    <xf numFmtId="0" fontId="12" fillId="0" borderId="126" xfId="0" applyFont="1" applyFill="1" applyBorder="1" applyAlignment="1">
      <alignment horizontal="center" vertical="center"/>
    </xf>
    <xf numFmtId="0" fontId="12" fillId="0" borderId="191" xfId="0" applyFont="1" applyBorder="1" applyAlignment="1">
      <alignment horizontal="center" vertical="center"/>
    </xf>
    <xf numFmtId="0" fontId="12" fillId="0" borderId="191" xfId="0" applyFont="1" applyFill="1" applyBorder="1" applyAlignment="1">
      <alignment horizontal="center" vertical="center"/>
    </xf>
    <xf numFmtId="9" fontId="14" fillId="0" borderId="113" xfId="2" applyFont="1" applyBorder="1" applyAlignment="1">
      <alignment horizontal="center"/>
    </xf>
    <xf numFmtId="9" fontId="14" fillId="0" borderId="116" xfId="2" applyFont="1" applyBorder="1" applyAlignment="1">
      <alignment horizontal="center"/>
    </xf>
    <xf numFmtId="9" fontId="14" fillId="0" borderId="119" xfId="2" applyFont="1" applyBorder="1" applyAlignment="1">
      <alignment horizontal="center"/>
    </xf>
    <xf numFmtId="3" fontId="14" fillId="3" borderId="5" xfId="0" applyNumberFormat="1" applyFont="1" applyFill="1" applyBorder="1" applyAlignment="1">
      <alignment horizontal="center" vertical="center"/>
    </xf>
    <xf numFmtId="3" fontId="14" fillId="0" borderId="38" xfId="0" applyNumberFormat="1" applyFont="1" applyBorder="1" applyAlignment="1">
      <alignment horizontal="center"/>
    </xf>
    <xf numFmtId="3" fontId="14" fillId="0" borderId="135" xfId="0" applyNumberFormat="1" applyFont="1" applyBorder="1" applyAlignment="1">
      <alignment horizontal="center"/>
    </xf>
    <xf numFmtId="3" fontId="14" fillId="0" borderId="133" xfId="0" applyNumberFormat="1" applyFont="1" applyBorder="1" applyAlignment="1">
      <alignment horizontal="center"/>
    </xf>
    <xf numFmtId="3" fontId="14" fillId="0" borderId="193" xfId="0" applyNumberFormat="1" applyFont="1" applyBorder="1" applyAlignment="1">
      <alignment horizontal="center"/>
    </xf>
    <xf numFmtId="3" fontId="14" fillId="0" borderId="193" xfId="0" applyNumberFormat="1" applyFont="1" applyFill="1" applyBorder="1" applyAlignment="1">
      <alignment horizontal="center"/>
    </xf>
    <xf numFmtId="3" fontId="14" fillId="0" borderId="194" xfId="0" applyNumberFormat="1" applyFont="1" applyBorder="1" applyAlignment="1">
      <alignment horizontal="center"/>
    </xf>
    <xf numFmtId="3" fontId="14" fillId="0" borderId="113" xfId="0" applyNumberFormat="1" applyFont="1" applyFill="1" applyBorder="1" applyAlignment="1">
      <alignment horizontal="center"/>
    </xf>
    <xf numFmtId="3" fontId="14" fillId="0" borderId="116" xfId="0" applyNumberFormat="1" applyFont="1" applyFill="1" applyBorder="1" applyAlignment="1">
      <alignment horizontal="center"/>
    </xf>
    <xf numFmtId="0" fontId="12" fillId="0" borderId="38" xfId="0" applyFont="1" applyBorder="1"/>
    <xf numFmtId="0" fontId="14" fillId="3" borderId="41" xfId="0" applyFont="1" applyFill="1" applyBorder="1" applyAlignment="1">
      <alignment horizontal="center" vertical="center" wrapText="1"/>
    </xf>
    <xf numFmtId="0" fontId="6" fillId="0" borderId="76" xfId="0" applyFont="1" applyFill="1" applyBorder="1" applyAlignment="1">
      <alignment vertical="center" wrapText="1"/>
    </xf>
    <xf numFmtId="0" fontId="14" fillId="0" borderId="142" xfId="0" applyFont="1" applyFill="1" applyBorder="1" applyAlignment="1">
      <alignment horizontal="center" vertical="center"/>
    </xf>
    <xf numFmtId="0" fontId="4" fillId="3" borderId="11" xfId="0" applyFont="1" applyFill="1" applyBorder="1" applyAlignment="1">
      <alignment horizontal="center" vertical="center" wrapText="1"/>
    </xf>
    <xf numFmtId="0" fontId="5" fillId="0" borderId="142" xfId="0" applyFont="1" applyFill="1" applyBorder="1" applyAlignment="1">
      <alignment horizontal="center" vertical="center"/>
    </xf>
    <xf numFmtId="3" fontId="31" fillId="0" borderId="119" xfId="0" applyNumberFormat="1" applyFont="1" applyFill="1" applyBorder="1" applyAlignment="1">
      <alignment horizontal="center" vertical="center"/>
    </xf>
    <xf numFmtId="3" fontId="12" fillId="0" borderId="113" xfId="0" applyNumberFormat="1" applyFont="1" applyBorder="1" applyAlignment="1">
      <alignment horizontal="center"/>
    </xf>
    <xf numFmtId="3" fontId="6" fillId="0" borderId="113" xfId="0" applyNumberFormat="1" applyFont="1" applyFill="1" applyBorder="1" applyAlignment="1">
      <alignment horizontal="center" vertical="center"/>
    </xf>
    <xf numFmtId="3" fontId="14" fillId="0" borderId="25" xfId="0" applyNumberFormat="1" applyFont="1" applyBorder="1" applyAlignment="1">
      <alignment horizontal="center"/>
    </xf>
    <xf numFmtId="3" fontId="14" fillId="0" borderId="27" xfId="0" applyNumberFormat="1" applyFont="1" applyBorder="1" applyAlignment="1">
      <alignment horizontal="center"/>
    </xf>
    <xf numFmtId="0" fontId="14" fillId="3" borderId="11" xfId="0" applyFont="1" applyFill="1" applyBorder="1" applyAlignment="1">
      <alignment horizontal="center" vertical="center" wrapText="1"/>
    </xf>
    <xf numFmtId="3" fontId="14" fillId="2" borderId="133" xfId="0" applyNumberFormat="1" applyFont="1" applyFill="1" applyBorder="1" applyAlignment="1">
      <alignment horizontal="center" vertical="center"/>
    </xf>
    <xf numFmtId="0" fontId="12" fillId="0" borderId="0" xfId="0" applyFont="1" applyBorder="1" applyAlignment="1">
      <alignment horizontal="center"/>
    </xf>
    <xf numFmtId="3" fontId="14" fillId="2" borderId="113" xfId="0" applyNumberFormat="1" applyFont="1" applyFill="1" applyBorder="1" applyAlignment="1">
      <alignment horizontal="center" vertical="center"/>
    </xf>
    <xf numFmtId="3" fontId="14" fillId="2" borderId="116" xfId="0" applyNumberFormat="1" applyFont="1" applyFill="1" applyBorder="1" applyAlignment="1">
      <alignment horizontal="center" vertical="center"/>
    </xf>
    <xf numFmtId="3" fontId="14" fillId="2" borderId="119" xfId="0" applyNumberFormat="1" applyFont="1" applyFill="1" applyBorder="1" applyAlignment="1">
      <alignment horizontal="center" vertical="center"/>
    </xf>
    <xf numFmtId="3" fontId="14" fillId="0" borderId="119" xfId="0" applyNumberFormat="1" applyFont="1" applyFill="1" applyBorder="1" applyAlignment="1">
      <alignment horizontal="center" vertical="center"/>
    </xf>
    <xf numFmtId="0" fontId="14" fillId="2" borderId="68" xfId="0" applyFont="1" applyFill="1" applyBorder="1" applyAlignment="1">
      <alignment horizontal="center" vertical="center"/>
    </xf>
    <xf numFmtId="0" fontId="14" fillId="2" borderId="134" xfId="0" applyFont="1" applyFill="1" applyBorder="1" applyAlignment="1">
      <alignment horizontal="center" vertical="center"/>
    </xf>
    <xf numFmtId="0" fontId="14" fillId="2" borderId="133" xfId="0" applyFont="1" applyFill="1" applyBorder="1" applyAlignment="1">
      <alignment horizontal="center" vertical="center"/>
    </xf>
    <xf numFmtId="0" fontId="14" fillId="2" borderId="27" xfId="0" applyFont="1" applyFill="1" applyBorder="1" applyAlignment="1">
      <alignment horizontal="center" vertical="center"/>
    </xf>
    <xf numFmtId="3" fontId="14" fillId="2" borderId="68" xfId="0" applyNumberFormat="1" applyFont="1" applyFill="1" applyBorder="1" applyAlignment="1">
      <alignment horizontal="center" vertical="center"/>
    </xf>
    <xf numFmtId="164" fontId="15" fillId="0" borderId="27" xfId="2" applyNumberFormat="1" applyFont="1" applyFill="1" applyBorder="1" applyAlignment="1">
      <alignment horizontal="center" vertical="center"/>
    </xf>
    <xf numFmtId="3" fontId="31" fillId="0" borderId="135" xfId="0" applyNumberFormat="1" applyFont="1" applyFill="1" applyBorder="1" applyAlignment="1">
      <alignment horizontal="center" vertical="center"/>
    </xf>
    <xf numFmtId="3" fontId="14" fillId="0" borderId="135" xfId="0" applyNumberFormat="1" applyFont="1" applyFill="1" applyBorder="1" applyAlignment="1">
      <alignment horizontal="center" vertical="center"/>
    </xf>
    <xf numFmtId="0" fontId="14" fillId="3" borderId="27" xfId="0" applyFont="1" applyFill="1" applyBorder="1" applyAlignment="1">
      <alignment horizontal="center" vertical="center"/>
    </xf>
    <xf numFmtId="3" fontId="14" fillId="0" borderId="68" xfId="0" applyNumberFormat="1" applyFont="1" applyBorder="1" applyAlignment="1">
      <alignment horizontal="center"/>
    </xf>
    <xf numFmtId="0" fontId="1" fillId="0" borderId="167" xfId="0" applyFont="1" applyFill="1" applyBorder="1" applyAlignment="1">
      <alignment vertical="center"/>
    </xf>
    <xf numFmtId="0" fontId="1" fillId="0" borderId="168" xfId="0" applyFont="1" applyFill="1" applyBorder="1" applyAlignment="1">
      <alignment vertical="center"/>
    </xf>
    <xf numFmtId="0" fontId="12" fillId="0" borderId="0" xfId="0" applyFont="1" applyBorder="1" applyAlignment="1"/>
    <xf numFmtId="0" fontId="17" fillId="0" borderId="0" xfId="0" applyFont="1" applyBorder="1"/>
    <xf numFmtId="0" fontId="61" fillId="0" borderId="0" xfId="0" applyFont="1"/>
    <xf numFmtId="0" fontId="12" fillId="0" borderId="0" xfId="0" applyFont="1" applyBorder="1" applyAlignment="1">
      <alignment horizontal="center"/>
    </xf>
    <xf numFmtId="1" fontId="7" fillId="0" borderId="113" xfId="0" applyNumberFormat="1" applyFont="1" applyFill="1" applyBorder="1" applyAlignment="1" applyProtection="1">
      <alignment horizontal="center" vertical="center"/>
    </xf>
    <xf numFmtId="1" fontId="7" fillId="0" borderId="116" xfId="0" applyNumberFormat="1" applyFont="1" applyFill="1" applyBorder="1" applyAlignment="1" applyProtection="1">
      <alignment horizontal="center" vertical="center"/>
    </xf>
    <xf numFmtId="1" fontId="7" fillId="0" borderId="119" xfId="0" applyNumberFormat="1" applyFont="1" applyFill="1" applyBorder="1" applyAlignment="1" applyProtection="1">
      <alignment horizontal="center" vertical="center"/>
    </xf>
    <xf numFmtId="0" fontId="62" fillId="3" borderId="7" xfId="0" applyFont="1" applyFill="1" applyBorder="1" applyAlignment="1">
      <alignment horizontal="center" vertical="center" wrapText="1"/>
    </xf>
    <xf numFmtId="0" fontId="14" fillId="0" borderId="113" xfId="0" applyFont="1" applyBorder="1" applyAlignment="1">
      <alignment horizontal="center"/>
    </xf>
    <xf numFmtId="1" fontId="14" fillId="2" borderId="68" xfId="0" applyNumberFormat="1" applyFont="1" applyFill="1" applyBorder="1" applyAlignment="1">
      <alignment horizontal="center" vertical="center"/>
    </xf>
    <xf numFmtId="1" fontId="14" fillId="2" borderId="134" xfId="0" applyNumberFormat="1" applyFont="1" applyFill="1" applyBorder="1" applyAlignment="1">
      <alignment horizontal="center" vertical="center"/>
    </xf>
    <xf numFmtId="1" fontId="14" fillId="2" borderId="133" xfId="0" applyNumberFormat="1" applyFont="1" applyFill="1" applyBorder="1" applyAlignment="1">
      <alignment horizontal="center" vertical="center"/>
    </xf>
    <xf numFmtId="1" fontId="14" fillId="2" borderId="27" xfId="0" applyNumberFormat="1" applyFont="1" applyFill="1" applyBorder="1" applyAlignment="1">
      <alignment horizontal="center" vertical="center"/>
    </xf>
    <xf numFmtId="0" fontId="14" fillId="0" borderId="52" xfId="0" applyFont="1" applyBorder="1" applyAlignment="1">
      <alignment horizontal="center"/>
    </xf>
    <xf numFmtId="0" fontId="35" fillId="0" borderId="0" xfId="0" applyFont="1" applyBorder="1"/>
    <xf numFmtId="0" fontId="31" fillId="0" borderId="0" xfId="0" applyFont="1" applyBorder="1"/>
    <xf numFmtId="0" fontId="14" fillId="3" borderId="41" xfId="0" applyFont="1" applyFill="1" applyBorder="1" applyAlignment="1">
      <alignment horizontal="center" vertical="center"/>
    </xf>
    <xf numFmtId="0" fontId="15" fillId="3" borderId="27" xfId="0" applyFont="1" applyFill="1" applyBorder="1" applyAlignment="1">
      <alignment horizontal="center" vertical="center"/>
    </xf>
    <xf numFmtId="164" fontId="14" fillId="0" borderId="116" xfId="2" applyNumberFormat="1" applyFont="1" applyBorder="1" applyAlignment="1">
      <alignment horizontal="center"/>
    </xf>
    <xf numFmtId="1" fontId="14" fillId="0" borderId="52" xfId="0" applyNumberFormat="1" applyFont="1" applyFill="1" applyBorder="1" applyAlignment="1">
      <alignment horizontal="center" vertical="center"/>
    </xf>
    <xf numFmtId="1" fontId="14" fillId="0" borderId="27" xfId="0" applyNumberFormat="1" applyFont="1" applyFill="1" applyBorder="1" applyAlignment="1">
      <alignment horizontal="center" vertical="center"/>
    </xf>
    <xf numFmtId="1" fontId="15" fillId="0" borderId="52" xfId="0" applyNumberFormat="1" applyFont="1" applyFill="1" applyBorder="1" applyAlignment="1">
      <alignment horizontal="center" vertical="center"/>
    </xf>
    <xf numFmtId="1" fontId="15" fillId="0" borderId="27" xfId="0" applyNumberFormat="1" applyFont="1" applyFill="1" applyBorder="1" applyAlignment="1">
      <alignment horizontal="center" vertical="center"/>
    </xf>
    <xf numFmtId="0" fontId="14" fillId="0" borderId="11" xfId="0" applyFont="1" applyBorder="1" applyAlignment="1">
      <alignment horizontal="center"/>
    </xf>
    <xf numFmtId="0" fontId="4" fillId="3" borderId="27" xfId="0" applyFont="1" applyFill="1" applyBorder="1" applyAlignment="1">
      <alignment horizontal="center" vertical="center" wrapText="1"/>
    </xf>
    <xf numFmtId="0" fontId="35" fillId="0" borderId="0" xfId="0" applyFont="1" applyBorder="1" applyAlignment="1">
      <alignment vertical="center"/>
    </xf>
    <xf numFmtId="0" fontId="14" fillId="3" borderId="41" xfId="0" applyFont="1" applyFill="1" applyBorder="1" applyAlignment="1">
      <alignment horizontal="center" vertical="center"/>
    </xf>
    <xf numFmtId="0" fontId="4" fillId="0" borderId="0" xfId="0" applyFont="1" applyBorder="1"/>
    <xf numFmtId="0" fontId="35" fillId="0" borderId="0" xfId="0" applyFont="1" applyFill="1" applyBorder="1"/>
    <xf numFmtId="0" fontId="31" fillId="0" borderId="0" xfId="0" applyFont="1" applyFill="1" applyBorder="1"/>
    <xf numFmtId="3" fontId="14" fillId="2" borderId="32" xfId="0" applyNumberFormat="1" applyFont="1" applyFill="1" applyBorder="1" applyAlignment="1">
      <alignment horizontal="center" vertical="center"/>
    </xf>
    <xf numFmtId="0" fontId="12" fillId="0" borderId="0" xfId="0" applyFont="1" applyBorder="1" applyAlignment="1">
      <alignment vertical="center"/>
    </xf>
    <xf numFmtId="0" fontId="12" fillId="0" borderId="0" xfId="0" applyFont="1" applyFill="1" applyBorder="1" applyAlignment="1">
      <alignment vertical="center"/>
    </xf>
    <xf numFmtId="0" fontId="45" fillId="0" borderId="0" xfId="0" applyFont="1" applyBorder="1"/>
    <xf numFmtId="1" fontId="14" fillId="0" borderId="27" xfId="0" applyNumberFormat="1" applyFont="1" applyBorder="1" applyAlignment="1">
      <alignment horizontal="center"/>
    </xf>
    <xf numFmtId="0" fontId="12" fillId="0" borderId="0" xfId="0" applyFont="1" applyFill="1" applyBorder="1"/>
    <xf numFmtId="0" fontId="6" fillId="0" borderId="74" xfId="0" applyFont="1" applyFill="1" applyBorder="1" applyAlignment="1">
      <alignment horizontal="left" vertical="center"/>
    </xf>
    <xf numFmtId="0" fontId="59" fillId="0" borderId="0" xfId="0" applyFont="1" applyFill="1" applyAlignment="1">
      <alignment horizontal="left" vertical="center"/>
    </xf>
    <xf numFmtId="0" fontId="12" fillId="0" borderId="1" xfId="0" applyFont="1" applyBorder="1" applyAlignment="1"/>
    <xf numFmtId="10" fontId="12" fillId="0" borderId="1" xfId="2" applyNumberFormat="1" applyFont="1" applyBorder="1" applyAlignment="1"/>
    <xf numFmtId="0" fontId="12" fillId="0" borderId="2" xfId="0" applyFont="1" applyBorder="1" applyAlignment="1"/>
    <xf numFmtId="10" fontId="12" fillId="0" borderId="2" xfId="2" applyNumberFormat="1" applyFont="1" applyBorder="1" applyAlignment="1"/>
    <xf numFmtId="10" fontId="12" fillId="5" borderId="1" xfId="2" applyNumberFormat="1" applyFont="1" applyFill="1" applyBorder="1" applyAlignment="1"/>
    <xf numFmtId="1" fontId="14" fillId="0" borderId="11" xfId="0" applyNumberFormat="1" applyFont="1" applyBorder="1" applyAlignment="1">
      <alignment horizontal="center"/>
    </xf>
    <xf numFmtId="1" fontId="14" fillId="0" borderId="52" xfId="0" applyNumberFormat="1" applyFont="1" applyBorder="1" applyAlignment="1">
      <alignment horizontal="center"/>
    </xf>
    <xf numFmtId="3" fontId="30" fillId="0" borderId="164" xfId="0" applyNumberFormat="1" applyFont="1" applyFill="1" applyBorder="1" applyAlignment="1">
      <alignment horizontal="center" vertical="center" wrapText="1"/>
    </xf>
    <xf numFmtId="3" fontId="14" fillId="0" borderId="52" xfId="0" applyNumberFormat="1" applyFont="1" applyFill="1" applyBorder="1" applyAlignment="1">
      <alignment horizontal="center" vertical="center"/>
    </xf>
    <xf numFmtId="0" fontId="14" fillId="3" borderId="41" xfId="0" applyFont="1" applyFill="1" applyBorder="1" applyAlignment="1">
      <alignment horizontal="center" vertical="center" wrapText="1"/>
    </xf>
    <xf numFmtId="165" fontId="14" fillId="0" borderId="68" xfId="1" applyNumberFormat="1" applyFont="1" applyFill="1" applyBorder="1" applyAlignment="1">
      <alignment horizontal="center"/>
    </xf>
    <xf numFmtId="165" fontId="14" fillId="0" borderId="116" xfId="1" applyNumberFormat="1" applyFont="1" applyFill="1" applyBorder="1" applyAlignment="1">
      <alignment horizontal="center"/>
    </xf>
    <xf numFmtId="165" fontId="14" fillId="0" borderId="116" xfId="1" applyNumberFormat="1" applyFont="1" applyBorder="1" applyAlignment="1">
      <alignment horizontal="center"/>
    </xf>
    <xf numFmtId="165" fontId="14" fillId="0" borderId="119" xfId="1" applyNumberFormat="1" applyFont="1" applyFill="1" applyBorder="1" applyAlignment="1">
      <alignment horizontal="center"/>
    </xf>
    <xf numFmtId="0" fontId="0" fillId="0" borderId="0" xfId="0" applyFill="1" applyBorder="1"/>
    <xf numFmtId="0" fontId="14" fillId="0" borderId="0" xfId="0" applyFont="1" applyAlignment="1">
      <alignment horizontal="center"/>
    </xf>
    <xf numFmtId="0" fontId="5" fillId="0" borderId="0" xfId="0" applyFont="1" applyBorder="1" applyAlignment="1">
      <alignment vertical="center" wrapText="1"/>
    </xf>
    <xf numFmtId="0" fontId="64" fillId="0" borderId="0" xfId="0" applyFont="1"/>
    <xf numFmtId="0" fontId="63" fillId="0" borderId="90" xfId="0" applyFont="1" applyFill="1" applyBorder="1" applyAlignment="1">
      <alignment horizontal="left" vertical="center"/>
    </xf>
    <xf numFmtId="0" fontId="17" fillId="0" borderId="203" xfId="0" applyFont="1" applyFill="1" applyBorder="1" applyAlignment="1">
      <alignment horizontal="left" vertical="center" wrapText="1"/>
    </xf>
    <xf numFmtId="0" fontId="1" fillId="3" borderId="10" xfId="0" applyFont="1" applyFill="1" applyBorder="1" applyAlignment="1">
      <alignment horizontal="center" vertical="center"/>
    </xf>
    <xf numFmtId="10" fontId="12" fillId="0" borderId="1" xfId="2" applyNumberFormat="1" applyFont="1" applyFill="1" applyBorder="1" applyAlignment="1"/>
    <xf numFmtId="0" fontId="14" fillId="3" borderId="41" xfId="0" applyFont="1" applyFill="1" applyBorder="1" applyAlignment="1">
      <alignment horizontal="center" vertical="center" wrapText="1"/>
    </xf>
    <xf numFmtId="0" fontId="0" fillId="0" borderId="0" xfId="0" applyBorder="1" applyAlignment="1">
      <alignment vertical="center"/>
    </xf>
    <xf numFmtId="0" fontId="14" fillId="0" borderId="121" xfId="0" applyFont="1" applyFill="1" applyBorder="1" applyAlignment="1">
      <alignment horizontal="center" vertical="center"/>
    </xf>
    <xf numFmtId="0" fontId="4" fillId="3" borderId="11"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0" xfId="0" applyFont="1" applyFill="1" applyBorder="1" applyAlignment="1">
      <alignment horizontal="center" vertical="center"/>
    </xf>
    <xf numFmtId="0" fontId="5" fillId="3" borderId="31"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4" fillId="3" borderId="27" xfId="0" applyFont="1" applyFill="1" applyBorder="1" applyAlignment="1">
      <alignment horizontal="center" vertical="center"/>
    </xf>
    <xf numFmtId="0" fontId="4" fillId="3" borderId="25" xfId="0" applyFont="1" applyFill="1" applyBorder="1" applyAlignment="1">
      <alignment horizontal="center" vertical="center"/>
    </xf>
    <xf numFmtId="0" fontId="5" fillId="3" borderId="10" xfId="0" applyFont="1" applyFill="1" applyBorder="1" applyAlignment="1">
      <alignment horizontal="center" vertical="center" wrapText="1"/>
    </xf>
    <xf numFmtId="3" fontId="6" fillId="0" borderId="91" xfId="0" applyNumberFormat="1" applyFont="1" applyFill="1" applyBorder="1" applyAlignment="1">
      <alignment horizontal="center" vertical="center"/>
    </xf>
    <xf numFmtId="3" fontId="14" fillId="0" borderId="91" xfId="0" applyNumberFormat="1" applyFont="1" applyBorder="1" applyAlignment="1">
      <alignment horizontal="center" vertical="center"/>
    </xf>
    <xf numFmtId="3" fontId="14" fillId="0" borderId="211" xfId="0" applyNumberFormat="1" applyFont="1" applyFill="1" applyBorder="1" applyAlignment="1">
      <alignment horizontal="center" vertical="center"/>
    </xf>
    <xf numFmtId="0" fontId="6" fillId="0" borderId="173" xfId="0" applyFont="1" applyFill="1" applyBorder="1" applyAlignment="1">
      <alignment vertical="center"/>
    </xf>
    <xf numFmtId="0" fontId="6" fillId="0" borderId="139" xfId="0" applyFont="1" applyFill="1" applyBorder="1" applyAlignment="1">
      <alignment horizontal="left" vertical="center"/>
    </xf>
    <xf numFmtId="0" fontId="14" fillId="0" borderId="174" xfId="0" applyFont="1" applyFill="1" applyBorder="1" applyAlignment="1">
      <alignment vertical="center"/>
    </xf>
    <xf numFmtId="0" fontId="0" fillId="0" borderId="0" xfId="0" applyAlignment="1"/>
    <xf numFmtId="0" fontId="42" fillId="0" borderId="0" xfId="0" applyFont="1" applyAlignment="1">
      <alignment horizontal="center"/>
    </xf>
    <xf numFmtId="0" fontId="42" fillId="0" borderId="32" xfId="0" applyFont="1" applyBorder="1"/>
    <xf numFmtId="0" fontId="12" fillId="0" borderId="207" xfId="0" applyFont="1" applyBorder="1"/>
    <xf numFmtId="0" fontId="12" fillId="6" borderId="181" xfId="0" applyFont="1" applyFill="1" applyBorder="1"/>
    <xf numFmtId="0" fontId="12" fillId="6" borderId="181" xfId="0" applyFont="1" applyFill="1" applyBorder="1" applyAlignment="1"/>
    <xf numFmtId="0" fontId="12" fillId="0" borderId="181" xfId="0" applyFont="1" applyBorder="1"/>
    <xf numFmtId="0" fontId="12" fillId="0" borderId="181" xfId="0" applyFont="1" applyFill="1" applyBorder="1"/>
    <xf numFmtId="0" fontId="12" fillId="0" borderId="181" xfId="0" applyFont="1" applyBorder="1" applyAlignment="1">
      <alignment horizontal="center"/>
    </xf>
    <xf numFmtId="0" fontId="12" fillId="6" borderId="208" xfId="0" applyFont="1" applyFill="1" applyBorder="1"/>
    <xf numFmtId="1" fontId="6" fillId="0" borderId="166" xfId="2" applyNumberFormat="1" applyFont="1" applyFill="1" applyBorder="1" applyAlignment="1">
      <alignment horizontal="center" vertical="center"/>
    </xf>
    <xf numFmtId="1" fontId="14" fillId="0" borderId="180" xfId="2" applyNumberFormat="1" applyFont="1" applyFill="1" applyBorder="1" applyAlignment="1">
      <alignment horizontal="center" vertical="center"/>
    </xf>
    <xf numFmtId="1" fontId="6" fillId="0" borderId="206" xfId="2" applyNumberFormat="1" applyFont="1" applyFill="1" applyBorder="1" applyAlignment="1">
      <alignment horizontal="center" vertical="center"/>
    </xf>
    <xf numFmtId="1" fontId="14" fillId="0" borderId="201" xfId="2" applyNumberFormat="1" applyFont="1" applyFill="1" applyBorder="1" applyAlignment="1">
      <alignment horizontal="center" vertical="center"/>
    </xf>
    <xf numFmtId="1" fontId="6" fillId="0" borderId="4" xfId="2" applyNumberFormat="1" applyFont="1" applyFill="1" applyBorder="1" applyAlignment="1">
      <alignment horizontal="center" vertical="center"/>
    </xf>
    <xf numFmtId="1" fontId="14" fillId="0" borderId="6" xfId="2" applyNumberFormat="1" applyFont="1" applyFill="1" applyBorder="1" applyAlignment="1">
      <alignment horizontal="center" vertical="center"/>
    </xf>
    <xf numFmtId="10" fontId="6" fillId="0" borderId="206" xfId="2" applyNumberFormat="1" applyFont="1" applyFill="1" applyBorder="1" applyAlignment="1">
      <alignment horizontal="center" vertical="center"/>
    </xf>
    <xf numFmtId="10" fontId="14" fillId="0" borderId="201" xfId="2" applyNumberFormat="1" applyFont="1" applyFill="1" applyBorder="1" applyAlignment="1">
      <alignment horizontal="center" vertical="center"/>
    </xf>
    <xf numFmtId="2" fontId="6" fillId="0" borderId="167" xfId="2" applyNumberFormat="1" applyFont="1" applyFill="1" applyBorder="1" applyAlignment="1">
      <alignment horizontal="center" vertical="center"/>
    </xf>
    <xf numFmtId="2" fontId="14" fillId="0" borderId="182" xfId="2" applyNumberFormat="1" applyFont="1" applyFill="1" applyBorder="1" applyAlignment="1">
      <alignment horizontal="center" vertical="center"/>
    </xf>
    <xf numFmtId="10" fontId="6" fillId="0" borderId="168" xfId="2" applyNumberFormat="1" applyFont="1" applyFill="1" applyBorder="1" applyAlignment="1">
      <alignment horizontal="center" vertical="center"/>
    </xf>
    <xf numFmtId="10" fontId="14" fillId="0" borderId="184" xfId="2" applyNumberFormat="1" applyFont="1" applyFill="1" applyBorder="1" applyAlignment="1">
      <alignment horizontal="center" vertical="center"/>
    </xf>
    <xf numFmtId="0" fontId="12" fillId="0" borderId="180" xfId="0" applyFont="1" applyFill="1" applyBorder="1" applyAlignment="1">
      <alignment vertical="center"/>
    </xf>
    <xf numFmtId="0" fontId="12" fillId="0" borderId="179" xfId="0" applyFont="1" applyFill="1" applyBorder="1" applyAlignment="1">
      <alignment vertical="center"/>
    </xf>
    <xf numFmtId="0" fontId="12" fillId="0" borderId="201" xfId="0" applyFont="1" applyFill="1" applyBorder="1" applyAlignment="1">
      <alignment horizontal="left" vertical="center"/>
    </xf>
    <xf numFmtId="0" fontId="12" fillId="0" borderId="202" xfId="0" applyFont="1" applyFill="1" applyBorder="1" applyAlignment="1">
      <alignment horizontal="left" vertical="center"/>
    </xf>
    <xf numFmtId="0" fontId="12" fillId="0" borderId="6" xfId="0" applyFont="1" applyFill="1" applyBorder="1" applyAlignment="1">
      <alignment horizontal="left" vertical="center"/>
    </xf>
    <xf numFmtId="0" fontId="12" fillId="0" borderId="174" xfId="0" applyFont="1" applyFill="1" applyBorder="1" applyAlignment="1">
      <alignment horizontal="left" vertical="center"/>
    </xf>
    <xf numFmtId="0" fontId="12" fillId="0" borderId="205" xfId="0" applyFont="1" applyFill="1" applyBorder="1" applyAlignment="1">
      <alignment horizontal="left" vertical="center"/>
    </xf>
    <xf numFmtId="1" fontId="6" fillId="0" borderId="180" xfId="2" applyNumberFormat="1" applyFont="1" applyFill="1" applyBorder="1" applyAlignment="1">
      <alignment horizontal="center" vertical="center"/>
    </xf>
    <xf numFmtId="1" fontId="6" fillId="0" borderId="201" xfId="2" applyNumberFormat="1" applyFont="1" applyFill="1" applyBorder="1" applyAlignment="1">
      <alignment horizontal="center" vertical="center"/>
    </xf>
    <xf numFmtId="1" fontId="6" fillId="0" borderId="6" xfId="2" applyNumberFormat="1" applyFont="1" applyFill="1" applyBorder="1" applyAlignment="1">
      <alignment horizontal="center" vertical="center"/>
    </xf>
    <xf numFmtId="10" fontId="6" fillId="0" borderId="38" xfId="2" applyNumberFormat="1" applyFont="1" applyFill="1" applyBorder="1" applyAlignment="1">
      <alignment horizontal="center" vertical="center"/>
    </xf>
    <xf numFmtId="10" fontId="14" fillId="0" borderId="38" xfId="2" applyNumberFormat="1" applyFont="1" applyFill="1" applyBorder="1" applyAlignment="1">
      <alignment horizontal="center" vertical="center"/>
    </xf>
    <xf numFmtId="4" fontId="6" fillId="0" borderId="116" xfId="0" applyNumberFormat="1" applyFont="1" applyFill="1" applyBorder="1" applyAlignment="1">
      <alignment horizontal="center" vertical="center"/>
    </xf>
    <xf numFmtId="4" fontId="14" fillId="0" borderId="116" xfId="0" applyNumberFormat="1" applyFont="1" applyFill="1" applyBorder="1" applyAlignment="1">
      <alignment horizontal="center" vertical="center"/>
    </xf>
    <xf numFmtId="0" fontId="12" fillId="0" borderId="149" xfId="0" applyFont="1" applyFill="1" applyBorder="1" applyAlignment="1">
      <alignment horizontal="left" vertical="center"/>
    </xf>
    <xf numFmtId="0" fontId="4" fillId="3" borderId="1" xfId="0" applyFont="1" applyFill="1" applyBorder="1" applyAlignment="1">
      <alignment vertical="center"/>
    </xf>
    <xf numFmtId="0" fontId="6" fillId="0" borderId="140" xfId="0" applyFont="1" applyFill="1" applyBorder="1" applyAlignment="1">
      <alignment vertical="center" wrapText="1"/>
    </xf>
    <xf numFmtId="0" fontId="6" fillId="0" borderId="111" xfId="0" applyFont="1" applyFill="1" applyBorder="1" applyAlignment="1">
      <alignment horizontal="left" vertical="center" wrapText="1"/>
    </xf>
    <xf numFmtId="0" fontId="12" fillId="0" borderId="167" xfId="0" applyFont="1" applyFill="1" applyBorder="1" applyAlignment="1">
      <alignment vertical="center"/>
    </xf>
    <xf numFmtId="0" fontId="12" fillId="0" borderId="168" xfId="0" applyFont="1" applyFill="1" applyBorder="1" applyAlignment="1">
      <alignment vertical="center"/>
    </xf>
    <xf numFmtId="0" fontId="6" fillId="0" borderId="46" xfId="0" applyFont="1" applyFill="1" applyBorder="1" applyAlignment="1">
      <alignment horizontal="left" vertical="center" wrapText="1"/>
    </xf>
    <xf numFmtId="0" fontId="14" fillId="3" borderId="11"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6" fillId="0" borderId="111" xfId="0" applyFont="1" applyFill="1" applyBorder="1" applyAlignment="1">
      <alignment horizontal="center" vertical="center"/>
    </xf>
    <xf numFmtId="0" fontId="6" fillId="0" borderId="103" xfId="0" applyFont="1" applyFill="1" applyBorder="1" applyAlignment="1">
      <alignment horizontal="center" vertical="center"/>
    </xf>
    <xf numFmtId="0" fontId="6" fillId="0" borderId="107" xfId="0" applyFont="1" applyFill="1" applyBorder="1" applyAlignment="1">
      <alignment horizontal="center" vertical="center"/>
    </xf>
    <xf numFmtId="3" fontId="12" fillId="2" borderId="113" xfId="0" applyNumberFormat="1" applyFont="1" applyFill="1" applyBorder="1" applyAlignment="1">
      <alignment horizontal="center" vertical="center"/>
    </xf>
    <xf numFmtId="0" fontId="6" fillId="0" borderId="140" xfId="0" applyFont="1" applyFill="1" applyBorder="1" applyAlignment="1">
      <alignment horizontal="center" vertical="center"/>
    </xf>
    <xf numFmtId="3" fontId="12" fillId="2" borderId="135" xfId="0" applyNumberFormat="1" applyFont="1" applyFill="1" applyBorder="1" applyAlignment="1">
      <alignment horizontal="center" vertical="center"/>
    </xf>
    <xf numFmtId="3" fontId="12" fillId="2" borderId="119" xfId="0" applyNumberFormat="1" applyFont="1" applyFill="1" applyBorder="1" applyAlignment="1">
      <alignment horizontal="center" vertical="center"/>
    </xf>
    <xf numFmtId="0" fontId="4" fillId="3" borderId="10" xfId="0" applyFont="1" applyFill="1" applyBorder="1" applyAlignment="1">
      <alignment horizontal="center" vertical="center" wrapText="1"/>
    </xf>
    <xf numFmtId="0" fontId="4" fillId="3" borderId="25" xfId="0" applyFont="1" applyFill="1" applyBorder="1" applyAlignment="1">
      <alignment horizontal="center" vertical="center"/>
    </xf>
    <xf numFmtId="164" fontId="56" fillId="0" borderId="36" xfId="2" applyNumberFormat="1" applyFont="1" applyBorder="1" applyAlignment="1">
      <alignment horizontal="center"/>
    </xf>
    <xf numFmtId="3" fontId="5" fillId="0" borderId="4" xfId="0" applyNumberFormat="1" applyFont="1" applyFill="1" applyBorder="1" applyAlignment="1">
      <alignment horizontal="center" vertical="center"/>
    </xf>
    <xf numFmtId="3" fontId="6" fillId="0" borderId="167" xfId="0" applyNumberFormat="1" applyFont="1" applyFill="1" applyBorder="1" applyAlignment="1">
      <alignment horizontal="center"/>
    </xf>
    <xf numFmtId="3" fontId="6" fillId="0" borderId="169" xfId="0" applyNumberFormat="1" applyFont="1" applyFill="1" applyBorder="1" applyAlignment="1">
      <alignment horizontal="center" vertical="center"/>
    </xf>
    <xf numFmtId="3" fontId="6" fillId="0" borderId="168" xfId="0" applyNumberFormat="1" applyFont="1" applyFill="1" applyBorder="1" applyAlignment="1">
      <alignment horizontal="center"/>
    </xf>
    <xf numFmtId="3" fontId="6" fillId="0" borderId="170" xfId="0" applyNumberFormat="1" applyFont="1" applyFill="1" applyBorder="1" applyAlignment="1">
      <alignment horizontal="center" vertical="center"/>
    </xf>
    <xf numFmtId="3" fontId="12" fillId="0" borderId="152" xfId="0" applyNumberFormat="1" applyFont="1" applyBorder="1" applyAlignment="1">
      <alignment horizontal="left"/>
    </xf>
    <xf numFmtId="3" fontId="12" fillId="0" borderId="154" xfId="0" applyNumberFormat="1" applyFont="1" applyBorder="1" applyAlignment="1">
      <alignment horizontal="left"/>
    </xf>
    <xf numFmtId="3" fontId="12" fillId="0" borderId="156" xfId="0" applyNumberFormat="1" applyFont="1" applyBorder="1" applyAlignment="1">
      <alignment horizontal="left"/>
    </xf>
    <xf numFmtId="3" fontId="12" fillId="0" borderId="158" xfId="0" applyNumberFormat="1" applyFont="1" applyBorder="1" applyAlignment="1">
      <alignment horizontal="left"/>
    </xf>
    <xf numFmtId="0" fontId="37" fillId="3" borderId="5" xfId="0" applyFont="1" applyFill="1" applyBorder="1" applyAlignment="1">
      <alignment horizontal="center" vertical="center"/>
    </xf>
    <xf numFmtId="3" fontId="14" fillId="0" borderId="134" xfId="0" applyNumberFormat="1" applyFont="1" applyFill="1" applyBorder="1" applyAlignment="1">
      <alignment horizontal="center"/>
    </xf>
    <xf numFmtId="3" fontId="14" fillId="0" borderId="21" xfId="0" applyNumberFormat="1" applyFont="1" applyBorder="1" applyAlignment="1">
      <alignment horizontal="center"/>
    </xf>
    <xf numFmtId="165" fontId="4" fillId="0" borderId="106" xfId="1" applyNumberFormat="1" applyFont="1" applyFill="1" applyBorder="1" applyAlignment="1">
      <alignment horizontal="center"/>
    </xf>
    <xf numFmtId="165" fontId="4" fillId="0" borderId="106" xfId="1" applyNumberFormat="1" applyFont="1" applyBorder="1" applyAlignment="1">
      <alignment horizontal="center"/>
    </xf>
    <xf numFmtId="165" fontId="4" fillId="0" borderId="110" xfId="1" applyNumberFormat="1" applyFont="1" applyFill="1" applyBorder="1" applyAlignment="1">
      <alignment horizontal="center"/>
    </xf>
    <xf numFmtId="165" fontId="4" fillId="0" borderId="102" xfId="1" applyNumberFormat="1" applyFont="1" applyFill="1" applyBorder="1" applyAlignment="1">
      <alignment horizontal="center"/>
    </xf>
    <xf numFmtId="0" fontId="12" fillId="3" borderId="55" xfId="0" applyFont="1" applyFill="1" applyBorder="1" applyAlignment="1">
      <alignment horizontal="center" vertical="center"/>
    </xf>
    <xf numFmtId="0" fontId="12" fillId="3" borderId="56" xfId="0" applyFont="1" applyFill="1" applyBorder="1" applyAlignment="1">
      <alignment horizontal="center" vertical="center"/>
    </xf>
    <xf numFmtId="0" fontId="12" fillId="3" borderId="57" xfId="0" applyFont="1" applyFill="1" applyBorder="1" applyAlignment="1">
      <alignment horizontal="center" vertical="center"/>
    </xf>
    <xf numFmtId="0" fontId="4" fillId="3" borderId="57" xfId="0" applyFont="1" applyFill="1" applyBorder="1" applyAlignment="1">
      <alignment horizontal="center" vertical="center"/>
    </xf>
    <xf numFmtId="0" fontId="12" fillId="3" borderId="199" xfId="0" applyFont="1" applyFill="1" applyBorder="1" applyAlignment="1">
      <alignment horizontal="center" vertical="center"/>
    </xf>
    <xf numFmtId="0" fontId="12" fillId="2" borderId="193" xfId="0" applyFont="1" applyFill="1" applyBorder="1" applyAlignment="1">
      <alignment horizontal="center" vertical="center"/>
    </xf>
    <xf numFmtId="0" fontId="12" fillId="2" borderId="198" xfId="0" applyFont="1" applyFill="1" applyBorder="1" applyAlignment="1">
      <alignment horizontal="center" vertical="center"/>
    </xf>
    <xf numFmtId="0" fontId="6" fillId="0" borderId="214" xfId="0" applyFont="1" applyFill="1" applyBorder="1" applyAlignment="1">
      <alignment horizontal="center" vertical="center"/>
    </xf>
    <xf numFmtId="0" fontId="12" fillId="2" borderId="199" xfId="0" applyFont="1" applyFill="1" applyBorder="1" applyAlignment="1">
      <alignment horizontal="center" vertical="center"/>
    </xf>
    <xf numFmtId="0" fontId="14" fillId="2" borderId="200" xfId="0" applyFont="1" applyFill="1" applyBorder="1" applyAlignment="1">
      <alignment horizontal="center" vertical="center"/>
    </xf>
    <xf numFmtId="0" fontId="4" fillId="3" borderId="76" xfId="0" applyFont="1" applyFill="1" applyBorder="1" applyAlignment="1">
      <alignment horizontal="center" vertical="center"/>
    </xf>
    <xf numFmtId="0" fontId="4" fillId="2" borderId="86" xfId="0" applyFont="1" applyFill="1" applyBorder="1" applyAlignment="1">
      <alignment horizontal="center" vertical="center"/>
    </xf>
    <xf numFmtId="0" fontId="4" fillId="2" borderId="61" xfId="0" applyFont="1" applyFill="1" applyBorder="1" applyAlignment="1">
      <alignment horizontal="center" vertical="center"/>
    </xf>
    <xf numFmtId="0" fontId="5" fillId="0" borderId="91" xfId="0" applyFont="1" applyFill="1" applyBorder="1" applyAlignment="1">
      <alignment horizontal="center" vertical="center"/>
    </xf>
    <xf numFmtId="0" fontId="14" fillId="0" borderId="0" xfId="0" applyFont="1" applyAlignment="1">
      <alignment horizontal="center" vertical="center"/>
    </xf>
    <xf numFmtId="0" fontId="4" fillId="0" borderId="0" xfId="0" applyFont="1" applyAlignment="1">
      <alignment horizontal="center" vertical="center"/>
    </xf>
    <xf numFmtId="0" fontId="4" fillId="0" borderId="0" xfId="0" applyFont="1" applyFill="1" applyAlignment="1">
      <alignment horizontal="center" vertical="center"/>
    </xf>
    <xf numFmtId="3" fontId="14" fillId="0" borderId="134" xfId="0" applyNumberFormat="1" applyFont="1" applyBorder="1" applyAlignment="1">
      <alignment horizontal="center" vertical="center"/>
    </xf>
    <xf numFmtId="0" fontId="31" fillId="0" borderId="0" xfId="0" applyFont="1" applyAlignment="1">
      <alignment vertical="center"/>
    </xf>
    <xf numFmtId="164" fontId="14" fillId="2" borderId="52" xfId="2" applyNumberFormat="1" applyFont="1" applyFill="1" applyBorder="1" applyAlignment="1">
      <alignment horizontal="center" vertical="center"/>
    </xf>
    <xf numFmtId="164" fontId="14" fillId="2" borderId="216" xfId="2" applyNumberFormat="1" applyFont="1" applyFill="1" applyBorder="1" applyAlignment="1">
      <alignment horizontal="center" vertical="center"/>
    </xf>
    <xf numFmtId="164" fontId="14" fillId="2" borderId="215" xfId="2" applyNumberFormat="1" applyFont="1" applyFill="1" applyBorder="1" applyAlignment="1">
      <alignment horizontal="center" vertical="center"/>
    </xf>
    <xf numFmtId="0" fontId="6" fillId="0" borderId="118" xfId="0" applyFont="1" applyFill="1" applyBorder="1" applyAlignment="1">
      <alignment horizontal="left" vertical="center"/>
    </xf>
    <xf numFmtId="0" fontId="6" fillId="0" borderId="115" xfId="0" applyFont="1" applyFill="1" applyBorder="1" applyAlignment="1">
      <alignment horizontal="left" vertical="center"/>
    </xf>
    <xf numFmtId="0" fontId="5" fillId="3" borderId="23" xfId="0" applyFont="1" applyFill="1" applyBorder="1" applyAlignment="1">
      <alignment horizontal="center" vertical="center" wrapText="1"/>
    </xf>
    <xf numFmtId="0" fontId="6" fillId="0" borderId="103" xfId="0" applyFont="1" applyFill="1" applyBorder="1" applyAlignment="1">
      <alignment horizontal="center" vertical="center"/>
    </xf>
    <xf numFmtId="0" fontId="6" fillId="0" borderId="61" xfId="0" applyFont="1" applyFill="1" applyBorder="1" applyAlignment="1">
      <alignment horizontal="center" vertical="center"/>
    </xf>
    <xf numFmtId="0" fontId="4" fillId="3" borderId="25" xfId="0" applyFont="1" applyFill="1" applyBorder="1" applyAlignment="1">
      <alignment horizontal="center" vertical="center"/>
    </xf>
    <xf numFmtId="0" fontId="6" fillId="0" borderId="0" xfId="0" applyFont="1" applyFill="1" applyBorder="1" applyAlignment="1">
      <alignment horizontal="left"/>
    </xf>
    <xf numFmtId="4" fontId="12" fillId="0" borderId="49" xfId="0" applyNumberFormat="1" applyFont="1" applyBorder="1" applyAlignment="1">
      <alignment vertical="center"/>
    </xf>
    <xf numFmtId="4" fontId="31" fillId="0" borderId="33" xfId="0" applyNumberFormat="1" applyFont="1" applyBorder="1" applyAlignment="1">
      <alignment vertical="center"/>
    </xf>
    <xf numFmtId="4" fontId="31" fillId="0" borderId="52" xfId="0" applyNumberFormat="1" applyFont="1" applyBorder="1" applyAlignment="1">
      <alignment vertical="center"/>
    </xf>
    <xf numFmtId="3" fontId="12" fillId="0" borderId="76" xfId="0" applyNumberFormat="1" applyFont="1" applyBorder="1" applyAlignment="1">
      <alignment horizontal="center" vertical="center"/>
    </xf>
    <xf numFmtId="0" fontId="6" fillId="0" borderId="103" xfId="0" applyFont="1" applyFill="1" applyBorder="1" applyAlignment="1">
      <alignment horizontal="center" vertical="center"/>
    </xf>
    <xf numFmtId="0" fontId="6" fillId="5" borderId="103" xfId="0" applyFont="1" applyFill="1" applyBorder="1" applyAlignment="1">
      <alignment horizontal="center" vertical="center"/>
    </xf>
    <xf numFmtId="0" fontId="6" fillId="5" borderId="116" xfId="0" applyFont="1" applyFill="1" applyBorder="1" applyAlignment="1">
      <alignment vertical="center"/>
    </xf>
    <xf numFmtId="0" fontId="4" fillId="3" borderId="27" xfId="0" applyFont="1" applyFill="1" applyBorder="1" applyAlignment="1">
      <alignment horizontal="center" vertical="center"/>
    </xf>
    <xf numFmtId="9" fontId="14" fillId="0" borderId="119" xfId="2" applyNumberFormat="1" applyFont="1" applyBorder="1" applyAlignment="1">
      <alignment horizontal="center"/>
    </xf>
    <xf numFmtId="0" fontId="12" fillId="0" borderId="91" xfId="0" applyFont="1" applyFill="1" applyBorder="1" applyAlignment="1">
      <alignment horizontal="center"/>
    </xf>
    <xf numFmtId="0" fontId="12" fillId="0" borderId="91" xfId="0" applyFont="1" applyBorder="1" applyAlignment="1">
      <alignment horizontal="center"/>
    </xf>
    <xf numFmtId="3" fontId="14" fillId="4" borderId="116" xfId="0" applyNumberFormat="1" applyFont="1" applyFill="1" applyBorder="1" applyAlignment="1">
      <alignment horizontal="center" vertical="center"/>
    </xf>
    <xf numFmtId="0" fontId="5" fillId="4" borderId="116" xfId="0" applyFont="1" applyFill="1" applyBorder="1" applyAlignment="1">
      <alignment vertical="center"/>
    </xf>
    <xf numFmtId="3" fontId="4" fillId="4" borderId="61" xfId="0" applyNumberFormat="1" applyFont="1" applyFill="1" applyBorder="1" applyAlignment="1">
      <alignment horizontal="center" vertical="center"/>
    </xf>
    <xf numFmtId="0" fontId="14" fillId="3" borderId="32" xfId="0" applyFont="1" applyFill="1" applyBorder="1" applyAlignment="1">
      <alignment horizontal="center" vertical="center" wrapText="1"/>
    </xf>
    <xf numFmtId="3" fontId="14" fillId="4" borderId="117" xfId="0" applyNumberFormat="1" applyFont="1" applyFill="1" applyBorder="1" applyAlignment="1">
      <alignment horizontal="center" vertical="center"/>
    </xf>
    <xf numFmtId="3" fontId="14" fillId="2" borderId="141" xfId="0" applyNumberFormat="1" applyFont="1" applyFill="1" applyBorder="1" applyAlignment="1">
      <alignment horizontal="center" vertical="center"/>
    </xf>
    <xf numFmtId="0" fontId="14" fillId="3" borderId="25" xfId="0" applyFont="1" applyFill="1" applyBorder="1" applyAlignment="1">
      <alignment horizontal="center" vertical="center" wrapText="1"/>
    </xf>
    <xf numFmtId="3" fontId="14" fillId="4" borderId="61" xfId="0" applyNumberFormat="1" applyFont="1" applyFill="1" applyBorder="1" applyAlignment="1">
      <alignment horizontal="center" vertical="center"/>
    </xf>
    <xf numFmtId="3" fontId="31" fillId="2" borderId="61" xfId="0" applyNumberFormat="1" applyFont="1" applyFill="1" applyBorder="1" applyAlignment="1">
      <alignment horizontal="center" vertical="center"/>
    </xf>
    <xf numFmtId="3" fontId="31" fillId="2" borderId="141" xfId="0" applyNumberFormat="1" applyFont="1" applyFill="1" applyBorder="1" applyAlignment="1">
      <alignment horizontal="center" vertical="center"/>
    </xf>
    <xf numFmtId="3" fontId="31" fillId="2" borderId="135" xfId="0" applyNumberFormat="1" applyFont="1" applyFill="1" applyBorder="1" applyAlignment="1">
      <alignment horizontal="center" vertical="center"/>
    </xf>
    <xf numFmtId="0" fontId="14" fillId="3" borderId="25" xfId="0" applyFont="1" applyFill="1" applyBorder="1" applyAlignment="1">
      <alignment horizontal="center" vertical="center"/>
    </xf>
    <xf numFmtId="0" fontId="3" fillId="0" borderId="0" xfId="0" applyFont="1" applyBorder="1" applyAlignment="1">
      <alignment horizontal="center"/>
    </xf>
    <xf numFmtId="0" fontId="4" fillId="0" borderId="0" xfId="0" applyFont="1" applyBorder="1" applyAlignment="1">
      <alignment horizontal="center"/>
    </xf>
    <xf numFmtId="0" fontId="2" fillId="0" borderId="0" xfId="0" applyFont="1" applyBorder="1" applyAlignment="1">
      <alignment horizontal="center"/>
    </xf>
    <xf numFmtId="0" fontId="12" fillId="3" borderId="80" xfId="0" applyFont="1" applyFill="1" applyBorder="1" applyAlignment="1">
      <alignment horizontal="center" vertical="center"/>
    </xf>
    <xf numFmtId="0" fontId="12" fillId="3" borderId="82" xfId="0" applyFont="1" applyFill="1" applyBorder="1" applyAlignment="1">
      <alignment horizontal="center" vertical="center"/>
    </xf>
    <xf numFmtId="0" fontId="12" fillId="3" borderId="197" xfId="0" applyFont="1" applyFill="1" applyBorder="1" applyAlignment="1">
      <alignment horizontal="center" vertical="center"/>
    </xf>
    <xf numFmtId="0" fontId="6" fillId="0" borderId="117" xfId="0" applyFont="1" applyFill="1" applyBorder="1" applyAlignment="1">
      <alignment horizontal="left" vertical="center"/>
    </xf>
    <xf numFmtId="0" fontId="6" fillId="0" borderId="118" xfId="0" applyFont="1" applyFill="1" applyBorder="1" applyAlignment="1">
      <alignment horizontal="left" vertical="center"/>
    </xf>
    <xf numFmtId="0" fontId="6" fillId="0" borderId="115" xfId="0" applyFont="1" applyFill="1" applyBorder="1" applyAlignment="1">
      <alignment horizontal="left" vertical="center"/>
    </xf>
    <xf numFmtId="0" fontId="3" fillId="0" borderId="0" xfId="0" applyFont="1" applyBorder="1" applyAlignment="1">
      <alignment horizontal="center"/>
    </xf>
    <xf numFmtId="0" fontId="6" fillId="0" borderId="111" xfId="0" applyFont="1" applyFill="1" applyBorder="1" applyAlignment="1">
      <alignment horizontal="center" vertical="center"/>
    </xf>
    <xf numFmtId="0" fontId="6" fillId="0" borderId="103" xfId="0" applyFont="1" applyFill="1" applyBorder="1" applyAlignment="1">
      <alignment horizontal="center" vertical="center"/>
    </xf>
    <xf numFmtId="0" fontId="6" fillId="0" borderId="61" xfId="0" applyFont="1" applyFill="1" applyBorder="1" applyAlignment="1">
      <alignment horizontal="center" vertical="center"/>
    </xf>
    <xf numFmtId="0" fontId="6" fillId="0" borderId="107" xfId="0" applyFont="1" applyFill="1" applyBorder="1" applyAlignment="1">
      <alignment horizontal="center" vertical="center"/>
    </xf>
    <xf numFmtId="0" fontId="6" fillId="0" borderId="121" xfId="0" applyFont="1" applyFill="1" applyBorder="1" applyAlignment="1">
      <alignment horizontal="left" vertical="center" wrapText="1"/>
    </xf>
    <xf numFmtId="0" fontId="4" fillId="3" borderId="27" xfId="0" applyFont="1" applyFill="1" applyBorder="1" applyAlignment="1">
      <alignment horizontal="center" vertical="center"/>
    </xf>
    <xf numFmtId="0" fontId="4" fillId="3" borderId="24" xfId="0" applyFont="1" applyFill="1" applyBorder="1" applyAlignment="1">
      <alignment horizontal="center" vertical="center"/>
    </xf>
    <xf numFmtId="17" fontId="3" fillId="0" borderId="0" xfId="0" applyNumberFormat="1" applyFont="1" applyBorder="1" applyAlignment="1">
      <alignment horizontal="center"/>
    </xf>
    <xf numFmtId="0" fontId="6" fillId="0" borderId="118" xfId="0" applyFont="1" applyFill="1" applyBorder="1" applyAlignment="1">
      <alignment vertical="center" wrapText="1"/>
    </xf>
    <xf numFmtId="0" fontId="6" fillId="0" borderId="118" xfId="0" applyFont="1" applyFill="1" applyBorder="1" applyAlignment="1">
      <alignment vertical="top" wrapText="1"/>
    </xf>
    <xf numFmtId="3" fontId="6" fillId="0" borderId="86" xfId="0" applyNumberFormat="1" applyFont="1" applyFill="1" applyBorder="1" applyAlignment="1">
      <alignment horizontal="center" vertical="center" wrapText="1"/>
    </xf>
    <xf numFmtId="3" fontId="12" fillId="0" borderId="86" xfId="0" applyNumberFormat="1" applyFont="1" applyBorder="1" applyAlignment="1">
      <alignment horizontal="center"/>
    </xf>
    <xf numFmtId="3" fontId="12" fillId="0" borderId="86" xfId="0" applyNumberFormat="1" applyFont="1" applyFill="1" applyBorder="1" applyAlignment="1">
      <alignment horizontal="center"/>
    </xf>
    <xf numFmtId="3" fontId="12" fillId="0" borderId="86" xfId="0" applyNumberFormat="1" applyFont="1" applyBorder="1" applyAlignment="1">
      <alignment horizontal="center" vertical="center"/>
    </xf>
    <xf numFmtId="0" fontId="6" fillId="0" borderId="90" xfId="0" applyFont="1" applyFill="1" applyBorder="1" applyAlignment="1">
      <alignment horizontal="left" vertical="center"/>
    </xf>
    <xf numFmtId="0" fontId="15" fillId="3" borderId="174" xfId="0" applyFont="1" applyFill="1" applyBorder="1" applyAlignment="1">
      <alignment horizontal="center" vertical="center"/>
    </xf>
    <xf numFmtId="0" fontId="42" fillId="0" borderId="0" xfId="0" applyNumberFormat="1" applyFont="1"/>
    <xf numFmtId="0" fontId="15" fillId="0" borderId="0" xfId="0" applyFont="1"/>
    <xf numFmtId="0" fontId="36" fillId="3" borderId="44" xfId="0" applyNumberFormat="1" applyFont="1" applyFill="1" applyBorder="1" applyAlignment="1"/>
    <xf numFmtId="0" fontId="6" fillId="0" borderId="75" xfId="0" applyFont="1" applyFill="1" applyBorder="1" applyAlignment="1">
      <alignment horizontal="left" vertical="center"/>
    </xf>
    <xf numFmtId="3" fontId="36" fillId="3" borderId="18" xfId="0" applyNumberFormat="1" applyFont="1" applyFill="1" applyBorder="1" applyAlignment="1">
      <alignment horizontal="center"/>
    </xf>
    <xf numFmtId="0" fontId="6" fillId="0" borderId="74" xfId="0" applyFont="1" applyFill="1" applyBorder="1" applyAlignment="1">
      <alignment horizontal="left" vertical="top"/>
    </xf>
    <xf numFmtId="0" fontId="36" fillId="3" borderId="32" xfId="0" applyFont="1" applyFill="1" applyBorder="1" applyAlignment="1">
      <alignment horizontal="center" vertical="center"/>
    </xf>
    <xf numFmtId="0" fontId="15" fillId="3" borderId="32" xfId="0" applyFont="1" applyFill="1" applyBorder="1" applyAlignment="1">
      <alignment horizontal="center" vertical="center"/>
    </xf>
    <xf numFmtId="3" fontId="36" fillId="3" borderId="21" xfId="0" applyNumberFormat="1" applyFont="1" applyFill="1" applyBorder="1" applyAlignment="1">
      <alignment horizontal="center"/>
    </xf>
    <xf numFmtId="0" fontId="6" fillId="0" borderId="117" xfId="0" applyFont="1" applyFill="1" applyBorder="1" applyAlignment="1">
      <alignment horizontal="left" vertical="top" wrapText="1"/>
    </xf>
    <xf numFmtId="0" fontId="6" fillId="0" borderId="120" xfId="0" applyFont="1" applyFill="1" applyBorder="1" applyAlignment="1">
      <alignment horizontal="left" vertical="center"/>
    </xf>
    <xf numFmtId="0" fontId="6" fillId="0" borderId="117" xfId="0" applyFont="1" applyFill="1" applyBorder="1" applyAlignment="1">
      <alignment horizontal="left" vertical="top"/>
    </xf>
    <xf numFmtId="0" fontId="36" fillId="3" borderId="0" xfId="0" applyNumberFormat="1" applyFont="1" applyFill="1" applyBorder="1" applyAlignment="1">
      <alignment vertical="center" wrapText="1"/>
    </xf>
    <xf numFmtId="0" fontId="36" fillId="3" borderId="4" xfId="0" applyNumberFormat="1" applyFont="1" applyFill="1" applyBorder="1" applyAlignment="1">
      <alignment vertical="center" wrapText="1"/>
    </xf>
    <xf numFmtId="0" fontId="36" fillId="3" borderId="45" xfId="0" applyNumberFormat="1" applyFont="1" applyFill="1" applyBorder="1" applyAlignment="1">
      <alignment horizontal="center" vertical="center" wrapText="1"/>
    </xf>
    <xf numFmtId="0" fontId="36" fillId="3" borderId="4" xfId="0" applyFont="1" applyFill="1" applyBorder="1" applyAlignment="1">
      <alignment vertical="center"/>
    </xf>
    <xf numFmtId="0" fontId="9" fillId="3" borderId="174" xfId="0" applyFont="1" applyFill="1" applyBorder="1" applyAlignment="1">
      <alignment horizontal="center" vertical="center"/>
    </xf>
    <xf numFmtId="0" fontId="9" fillId="4" borderId="20" xfId="0" applyNumberFormat="1" applyFont="1" applyFill="1" applyBorder="1" applyAlignment="1">
      <alignment vertical="top"/>
    </xf>
    <xf numFmtId="0" fontId="9" fillId="4" borderId="142" xfId="0" applyNumberFormat="1" applyFont="1" applyFill="1" applyBorder="1" applyAlignment="1">
      <alignment vertical="top"/>
    </xf>
    <xf numFmtId="0" fontId="9" fillId="4" borderId="142" xfId="0" applyNumberFormat="1" applyFont="1" applyFill="1" applyBorder="1" applyAlignment="1" applyProtection="1">
      <alignment vertical="top"/>
    </xf>
    <xf numFmtId="166" fontId="9" fillId="4" borderId="142" xfId="0" applyNumberFormat="1" applyFont="1" applyFill="1" applyBorder="1" applyAlignment="1" applyProtection="1">
      <alignment vertical="top"/>
    </xf>
    <xf numFmtId="1" fontId="9" fillId="4" borderId="219" xfId="0" applyNumberFormat="1" applyFont="1" applyFill="1" applyBorder="1" applyAlignment="1" applyProtection="1">
      <alignment horizontal="center" vertical="top"/>
    </xf>
    <xf numFmtId="1" fontId="1" fillId="4" borderId="219" xfId="0" applyNumberFormat="1" applyFont="1" applyFill="1" applyBorder="1" applyAlignment="1" applyProtection="1">
      <alignment horizontal="center" vertical="top"/>
    </xf>
    <xf numFmtId="0" fontId="42" fillId="2" borderId="1" xfId="0" applyNumberFormat="1" applyFont="1" applyFill="1" applyBorder="1" applyAlignment="1">
      <alignment horizontal="center" vertical="top"/>
    </xf>
    <xf numFmtId="49" fontId="42" fillId="2" borderId="2" xfId="0" applyNumberFormat="1" applyFont="1" applyFill="1" applyBorder="1" applyAlignment="1">
      <alignment horizontal="center" vertical="top"/>
    </xf>
    <xf numFmtId="0" fontId="20" fillId="0" borderId="1" xfId="0" applyFont="1" applyFill="1" applyBorder="1" applyAlignment="1">
      <alignment horizontal="left" vertical="center"/>
    </xf>
    <xf numFmtId="1" fontId="42" fillId="0" borderId="219" xfId="0" applyNumberFormat="1" applyFont="1" applyFill="1" applyBorder="1" applyAlignment="1" applyProtection="1">
      <alignment horizontal="center" vertical="center"/>
    </xf>
    <xf numFmtId="1" fontId="0" fillId="0" borderId="219" xfId="0" applyNumberFormat="1" applyFill="1" applyBorder="1" applyAlignment="1" applyProtection="1">
      <alignment horizontal="center" vertical="center"/>
    </xf>
    <xf numFmtId="49" fontId="42" fillId="0" borderId="2" xfId="0" applyNumberFormat="1" applyFont="1" applyFill="1" applyBorder="1" applyAlignment="1">
      <alignment horizontal="center" vertical="top"/>
    </xf>
    <xf numFmtId="0" fontId="9" fillId="4" borderId="1" xfId="0" applyNumberFormat="1" applyFont="1" applyFill="1" applyBorder="1" applyAlignment="1">
      <alignment vertical="top"/>
    </xf>
    <xf numFmtId="49" fontId="9" fillId="4" borderId="142" xfId="0" applyNumberFormat="1" applyFont="1" applyFill="1" applyBorder="1" applyAlignment="1">
      <alignment vertical="top"/>
    </xf>
    <xf numFmtId="166" fontId="9" fillId="4" borderId="142" xfId="0" applyNumberFormat="1" applyFont="1" applyFill="1" applyBorder="1" applyAlignment="1">
      <alignment vertical="top"/>
    </xf>
    <xf numFmtId="49" fontId="42" fillId="2" borderId="142" xfId="0" applyNumberFormat="1" applyFont="1" applyFill="1" applyBorder="1" applyAlignment="1">
      <alignment horizontal="center" vertical="top"/>
    </xf>
    <xf numFmtId="49" fontId="42" fillId="2" borderId="1" xfId="0" applyNumberFormat="1" applyFont="1" applyFill="1" applyBorder="1" applyAlignment="1">
      <alignment horizontal="center" vertical="top"/>
    </xf>
    <xf numFmtId="0" fontId="20" fillId="0" borderId="142" xfId="0" applyFont="1" applyFill="1" applyBorder="1" applyAlignment="1">
      <alignment horizontal="left" vertical="center"/>
    </xf>
    <xf numFmtId="0" fontId="42" fillId="0" borderId="172" xfId="0" applyNumberFormat="1" applyFont="1" applyFill="1" applyBorder="1" applyAlignment="1">
      <alignment horizontal="center" vertical="center"/>
    </xf>
    <xf numFmtId="49" fontId="42" fillId="0" borderId="142" xfId="0" applyNumberFormat="1" applyFont="1" applyFill="1" applyBorder="1" applyAlignment="1">
      <alignment horizontal="center" vertical="top"/>
    </xf>
    <xf numFmtId="0" fontId="42" fillId="2" borderId="20" xfId="0" applyNumberFormat="1" applyFont="1" applyFill="1" applyBorder="1" applyAlignment="1">
      <alignment horizontal="center" vertical="center"/>
    </xf>
    <xf numFmtId="0" fontId="9" fillId="7" borderId="20" xfId="0" applyNumberFormat="1" applyFont="1" applyFill="1" applyBorder="1" applyAlignment="1">
      <alignment vertical="top"/>
    </xf>
    <xf numFmtId="0" fontId="9" fillId="7" borderId="142" xfId="0" applyNumberFormat="1" applyFont="1" applyFill="1" applyBorder="1" applyAlignment="1">
      <alignment vertical="top"/>
    </xf>
    <xf numFmtId="166" fontId="9" fillId="7" borderId="142" xfId="0" applyNumberFormat="1" applyFont="1" applyFill="1" applyBorder="1" applyAlignment="1">
      <alignment vertical="top"/>
    </xf>
    <xf numFmtId="1" fontId="9" fillId="7" borderId="219" xfId="0" applyNumberFormat="1" applyFont="1" applyFill="1" applyBorder="1" applyAlignment="1">
      <alignment horizontal="center" vertical="top"/>
    </xf>
    <xf numFmtId="1" fontId="1" fillId="7" borderId="219" xfId="0" applyNumberFormat="1" applyFont="1" applyFill="1" applyBorder="1" applyAlignment="1">
      <alignment horizontal="center" vertical="top"/>
    </xf>
    <xf numFmtId="0" fontId="8" fillId="0" borderId="1" xfId="0" applyFont="1" applyFill="1" applyBorder="1" applyAlignment="1">
      <alignment horizontal="left" vertical="center"/>
    </xf>
    <xf numFmtId="0" fontId="42" fillId="2" borderId="1" xfId="0" applyNumberFormat="1" applyFont="1" applyFill="1" applyBorder="1" applyAlignment="1">
      <alignment horizontal="center" vertical="center"/>
    </xf>
    <xf numFmtId="49" fontId="42" fillId="2" borderId="2" xfId="0" applyNumberFormat="1" applyFont="1" applyFill="1" applyBorder="1" applyAlignment="1">
      <alignment horizontal="center" vertical="center"/>
    </xf>
    <xf numFmtId="49" fontId="42" fillId="2" borderId="1" xfId="0" applyNumberFormat="1" applyFont="1" applyFill="1" applyBorder="1" applyAlignment="1">
      <alignment horizontal="center" vertical="center"/>
    </xf>
    <xf numFmtId="0" fontId="9" fillId="4" borderId="20" xfId="0" applyNumberFormat="1" applyFont="1" applyFill="1" applyBorder="1" applyAlignment="1" applyProtection="1">
      <alignment vertical="top"/>
    </xf>
    <xf numFmtId="0" fontId="8" fillId="0" borderId="1" xfId="0" applyFont="1" applyFill="1" applyBorder="1" applyAlignment="1">
      <alignment vertical="center"/>
    </xf>
    <xf numFmtId="0" fontId="8" fillId="0" borderId="5" xfId="0" applyFont="1" applyFill="1" applyBorder="1" applyAlignment="1">
      <alignment vertical="center"/>
    </xf>
    <xf numFmtId="0" fontId="8" fillId="0" borderId="3" xfId="0" applyFont="1" applyFill="1" applyBorder="1" applyAlignment="1">
      <alignment vertical="center"/>
    </xf>
    <xf numFmtId="1" fontId="9" fillId="7" borderId="219" xfId="0" applyNumberFormat="1" applyFont="1" applyFill="1" applyBorder="1" applyAlignment="1" applyProtection="1">
      <alignment horizontal="center" vertical="top"/>
    </xf>
    <xf numFmtId="0" fontId="20" fillId="2" borderId="5" xfId="0" applyFont="1" applyFill="1" applyBorder="1" applyAlignment="1">
      <alignment horizontal="left" vertical="center"/>
    </xf>
    <xf numFmtId="0" fontId="9" fillId="4" borderId="142" xfId="0" applyNumberFormat="1" applyFont="1" applyFill="1" applyBorder="1" applyAlignment="1">
      <alignment vertical="center"/>
    </xf>
    <xf numFmtId="49" fontId="9" fillId="4" borderId="142" xfId="0" applyNumberFormat="1" applyFont="1" applyFill="1" applyBorder="1" applyAlignment="1">
      <alignment vertical="center"/>
    </xf>
    <xf numFmtId="49" fontId="42" fillId="4" borderId="1" xfId="0" applyNumberFormat="1" applyFont="1" applyFill="1" applyBorder="1" applyAlignment="1">
      <alignment horizontal="center" vertical="center"/>
    </xf>
    <xf numFmtId="0" fontId="20" fillId="4" borderId="1" xfId="0" applyFont="1" applyFill="1" applyBorder="1" applyAlignment="1">
      <alignment horizontal="left" vertical="center"/>
    </xf>
    <xf numFmtId="1" fontId="9" fillId="4" borderId="219" xfId="0" applyNumberFormat="1" applyFont="1" applyFill="1" applyBorder="1" applyAlignment="1" applyProtection="1">
      <alignment horizontal="center" vertical="center"/>
    </xf>
    <xf numFmtId="49" fontId="0" fillId="2" borderId="1" xfId="0" applyNumberFormat="1" applyFill="1" applyBorder="1" applyAlignment="1">
      <alignment horizontal="center" vertical="center"/>
    </xf>
    <xf numFmtId="0" fontId="20" fillId="0" borderId="1" xfId="0" applyFont="1" applyFill="1" applyBorder="1" applyAlignment="1">
      <alignment horizontal="left" vertical="center" wrapText="1"/>
    </xf>
    <xf numFmtId="0" fontId="42" fillId="0" borderId="0" xfId="0" applyFont="1" applyAlignment="1"/>
    <xf numFmtId="0" fontId="68" fillId="0" borderId="0" xfId="0" applyNumberFormat="1" applyFont="1"/>
    <xf numFmtId="0" fontId="69" fillId="0" borderId="0" xfId="0" applyFont="1"/>
    <xf numFmtId="1" fontId="7" fillId="4" borderId="219" xfId="0" applyNumberFormat="1" applyFont="1" applyFill="1" applyBorder="1" applyAlignment="1" applyProtection="1">
      <alignment horizontal="center" vertical="top"/>
    </xf>
    <xf numFmtId="1" fontId="7" fillId="7" borderId="219" xfId="0" applyNumberFormat="1" applyFont="1" applyFill="1" applyBorder="1" applyAlignment="1">
      <alignment horizontal="center" vertical="top"/>
    </xf>
    <xf numFmtId="1" fontId="15" fillId="4" borderId="219" xfId="0" applyNumberFormat="1" applyFont="1" applyFill="1" applyBorder="1" applyAlignment="1" applyProtection="1">
      <alignment horizontal="center" vertical="top"/>
    </xf>
    <xf numFmtId="1" fontId="15" fillId="7" borderId="219" xfId="0" applyNumberFormat="1" applyFont="1" applyFill="1" applyBorder="1" applyAlignment="1">
      <alignment horizontal="center" vertical="top"/>
    </xf>
    <xf numFmtId="1" fontId="15" fillId="7" borderId="219" xfId="0" applyNumberFormat="1" applyFont="1" applyFill="1" applyBorder="1" applyAlignment="1" applyProtection="1">
      <alignment horizontal="center" vertical="top"/>
    </xf>
    <xf numFmtId="1" fontId="15" fillId="4" borderId="219" xfId="0" applyNumberFormat="1" applyFont="1" applyFill="1" applyBorder="1" applyAlignment="1" applyProtection="1">
      <alignment horizontal="center" vertical="center"/>
    </xf>
    <xf numFmtId="1" fontId="7" fillId="0" borderId="219" xfId="0" applyNumberFormat="1" applyFont="1" applyFill="1" applyBorder="1" applyAlignment="1" applyProtection="1">
      <alignment horizontal="center" vertical="center"/>
    </xf>
    <xf numFmtId="1" fontId="15" fillId="0" borderId="219" xfId="0" applyNumberFormat="1" applyFont="1" applyFill="1" applyBorder="1" applyAlignment="1" applyProtection="1">
      <alignment horizontal="center" vertical="center"/>
    </xf>
    <xf numFmtId="0" fontId="72" fillId="0" borderId="0" xfId="0" applyNumberFormat="1" applyFont="1"/>
    <xf numFmtId="0" fontId="4" fillId="0" borderId="142" xfId="0" applyFont="1" applyFill="1" applyBorder="1" applyAlignment="1">
      <alignment horizontal="center" vertical="center" wrapText="1"/>
    </xf>
    <xf numFmtId="0" fontId="5" fillId="0" borderId="174" xfId="0" applyFont="1" applyFill="1" applyBorder="1" applyAlignment="1">
      <alignment horizontal="left" vertical="center"/>
    </xf>
    <xf numFmtId="0" fontId="10" fillId="0" borderId="118" xfId="0" applyFont="1" applyFill="1" applyBorder="1" applyAlignment="1">
      <alignment horizontal="left" vertical="center" wrapText="1"/>
    </xf>
    <xf numFmtId="0" fontId="10" fillId="0" borderId="141" xfId="0" applyFont="1" applyFill="1" applyBorder="1" applyAlignment="1">
      <alignment horizontal="left" vertical="center" wrapText="1"/>
    </xf>
    <xf numFmtId="3" fontId="6" fillId="0" borderId="78" xfId="0" applyNumberFormat="1" applyFont="1" applyFill="1" applyBorder="1" applyAlignment="1">
      <alignment horizontal="center" vertical="center"/>
    </xf>
    <xf numFmtId="3" fontId="6" fillId="0" borderId="73" xfId="0" applyNumberFormat="1" applyFont="1" applyFill="1" applyBorder="1" applyAlignment="1">
      <alignment horizontal="center" vertical="center"/>
    </xf>
    <xf numFmtId="10" fontId="21" fillId="0" borderId="1" xfId="2" applyNumberFormat="1" applyFont="1" applyFill="1" applyBorder="1" applyAlignment="1">
      <alignment horizontal="center" vertical="center"/>
    </xf>
    <xf numFmtId="0" fontId="14" fillId="0" borderId="209" xfId="0" applyFont="1" applyFill="1" applyBorder="1" applyAlignment="1">
      <alignment vertical="center"/>
    </xf>
    <xf numFmtId="0" fontId="14" fillId="0" borderId="210" xfId="0" applyFont="1" applyFill="1" applyBorder="1" applyAlignment="1">
      <alignment horizontal="center" vertical="center"/>
    </xf>
    <xf numFmtId="0" fontId="9" fillId="3" borderId="27" xfId="0" applyFont="1" applyFill="1" applyBorder="1" applyAlignment="1">
      <alignment horizontal="center" vertical="center" wrapText="1"/>
    </xf>
    <xf numFmtId="4" fontId="30" fillId="0" borderId="148" xfId="0" applyNumberFormat="1" applyFont="1" applyFill="1" applyBorder="1" applyAlignment="1">
      <alignment horizontal="center" vertical="center"/>
    </xf>
    <xf numFmtId="4" fontId="30" fillId="0" borderId="142" xfId="0" applyNumberFormat="1" applyFont="1" applyFill="1" applyBorder="1" applyAlignment="1">
      <alignment horizontal="center" vertical="center"/>
    </xf>
    <xf numFmtId="10" fontId="30" fillId="0" borderId="142" xfId="2" applyNumberFormat="1" applyFont="1" applyFill="1" applyBorder="1" applyAlignment="1">
      <alignment horizontal="center" vertical="center"/>
    </xf>
    <xf numFmtId="164" fontId="30" fillId="0" borderId="142" xfId="2" applyNumberFormat="1" applyFont="1" applyFill="1" applyBorder="1" applyAlignment="1">
      <alignment horizontal="center" vertical="center"/>
    </xf>
    <xf numFmtId="0" fontId="49" fillId="3" borderId="11" xfId="0" applyFont="1" applyFill="1" applyBorder="1" applyAlignment="1">
      <alignment horizontal="center" vertical="center"/>
    </xf>
    <xf numFmtId="10" fontId="14" fillId="0" borderId="116" xfId="2" applyNumberFormat="1" applyFont="1" applyFill="1" applyBorder="1" applyAlignment="1">
      <alignment horizontal="center" vertical="center"/>
    </xf>
    <xf numFmtId="0" fontId="4" fillId="3" borderId="225" xfId="0" applyFont="1" applyFill="1" applyBorder="1" applyAlignment="1">
      <alignment horizontal="center" vertical="center"/>
    </xf>
    <xf numFmtId="0" fontId="4" fillId="3" borderId="226" xfId="0" applyFont="1" applyFill="1" applyBorder="1" applyAlignment="1">
      <alignment horizontal="center" vertical="center"/>
    </xf>
    <xf numFmtId="3" fontId="12" fillId="0" borderId="227" xfId="0" applyNumberFormat="1" applyFont="1" applyBorder="1" applyAlignment="1">
      <alignment horizontal="center" vertical="center"/>
    </xf>
    <xf numFmtId="164" fontId="12" fillId="0" borderId="228" xfId="2" applyNumberFormat="1" applyFont="1" applyBorder="1" applyAlignment="1">
      <alignment horizontal="center"/>
    </xf>
    <xf numFmtId="3" fontId="12" fillId="0" borderId="229" xfId="0" applyNumberFormat="1" applyFont="1" applyBorder="1" applyAlignment="1">
      <alignment horizontal="center" vertical="center"/>
    </xf>
    <xf numFmtId="164" fontId="12" fillId="0" borderId="230" xfId="2" applyNumberFormat="1" applyFont="1" applyBorder="1" applyAlignment="1">
      <alignment horizontal="center" vertical="center"/>
    </xf>
    <xf numFmtId="164" fontId="12" fillId="0" borderId="230" xfId="2" applyNumberFormat="1" applyFont="1" applyBorder="1" applyAlignment="1">
      <alignment horizontal="center"/>
    </xf>
    <xf numFmtId="3" fontId="12" fillId="0" borderId="231" xfId="0" applyNumberFormat="1" applyFont="1" applyBorder="1" applyAlignment="1">
      <alignment horizontal="center" vertical="center"/>
    </xf>
    <xf numFmtId="164" fontId="12" fillId="2" borderId="222" xfId="2" applyNumberFormat="1" applyFont="1" applyFill="1" applyBorder="1" applyAlignment="1">
      <alignment horizontal="center" vertical="center"/>
    </xf>
    <xf numFmtId="164" fontId="12" fillId="2" borderId="198" xfId="2" applyNumberFormat="1" applyFont="1" applyFill="1" applyBorder="1" applyAlignment="1">
      <alignment horizontal="center" vertical="center"/>
    </xf>
    <xf numFmtId="164" fontId="12" fillId="2" borderId="199" xfId="2" applyNumberFormat="1" applyFont="1" applyFill="1" applyBorder="1" applyAlignment="1">
      <alignment horizontal="center" vertical="center"/>
    </xf>
    <xf numFmtId="164" fontId="30" fillId="2" borderId="194" xfId="2" applyNumberFormat="1" applyFont="1" applyFill="1" applyBorder="1" applyAlignment="1">
      <alignment horizontal="center" vertical="center"/>
    </xf>
    <xf numFmtId="0" fontId="12" fillId="3" borderId="199" xfId="0" applyFont="1" applyFill="1" applyBorder="1" applyAlignment="1">
      <alignment horizontal="center" vertical="center"/>
    </xf>
    <xf numFmtId="9" fontId="4" fillId="3" borderId="72" xfId="2" applyFont="1" applyFill="1" applyBorder="1" applyAlignment="1">
      <alignment horizontal="center" vertical="center"/>
    </xf>
    <xf numFmtId="0" fontId="4" fillId="2" borderId="87" xfId="0" applyFont="1" applyFill="1" applyBorder="1" applyAlignment="1">
      <alignment horizontal="center" vertical="center"/>
    </xf>
    <xf numFmtId="0" fontId="4" fillId="2" borderId="62" xfId="0" applyFont="1" applyFill="1" applyBorder="1" applyAlignment="1">
      <alignment horizontal="center" vertical="center"/>
    </xf>
    <xf numFmtId="0" fontId="4" fillId="2" borderId="72" xfId="0" applyFont="1" applyFill="1" applyBorder="1" applyAlignment="1">
      <alignment horizontal="center" vertical="center"/>
    </xf>
    <xf numFmtId="0" fontId="6" fillId="2" borderId="88" xfId="0" applyFont="1" applyFill="1" applyBorder="1" applyAlignment="1">
      <alignment horizontal="center" vertical="center"/>
    </xf>
    <xf numFmtId="0" fontId="6" fillId="2" borderId="66" xfId="0" applyFont="1" applyFill="1" applyBorder="1" applyAlignment="1">
      <alignment horizontal="center" vertical="center"/>
    </xf>
    <xf numFmtId="0" fontId="73" fillId="3" borderId="5" xfId="0" applyNumberFormat="1" applyFont="1" applyFill="1" applyBorder="1" applyAlignment="1">
      <alignment horizontal="center" vertical="center" wrapText="1"/>
    </xf>
    <xf numFmtId="0" fontId="73" fillId="3" borderId="233" xfId="0" applyNumberFormat="1" applyFont="1" applyFill="1" applyBorder="1" applyAlignment="1">
      <alignment horizontal="center" vertical="center" wrapText="1"/>
    </xf>
    <xf numFmtId="0" fontId="10" fillId="0" borderId="120" xfId="0" applyFont="1" applyFill="1" applyBorder="1" applyAlignment="1">
      <alignment horizontal="left" vertical="center" wrapText="1"/>
    </xf>
    <xf numFmtId="0" fontId="60" fillId="3" borderId="225" xfId="0" applyFont="1" applyFill="1" applyBorder="1" applyAlignment="1">
      <alignment horizontal="center" vertical="center" wrapText="1"/>
    </xf>
    <xf numFmtId="0" fontId="60" fillId="3" borderId="234" xfId="0" applyFont="1" applyFill="1" applyBorder="1" applyAlignment="1">
      <alignment horizontal="center" vertical="center" wrapText="1"/>
    </xf>
    <xf numFmtId="0" fontId="60" fillId="3" borderId="235" xfId="0" applyFont="1" applyFill="1" applyBorder="1" applyAlignment="1">
      <alignment horizontal="center" vertical="center" wrapText="1"/>
    </xf>
    <xf numFmtId="0" fontId="17" fillId="2" borderId="236" xfId="0" applyFont="1" applyFill="1" applyBorder="1" applyAlignment="1">
      <alignment horizontal="center" vertical="center" wrapText="1"/>
    </xf>
    <xf numFmtId="0" fontId="17" fillId="2" borderId="237" xfId="0" applyFont="1" applyFill="1" applyBorder="1" applyAlignment="1">
      <alignment horizontal="center" vertical="center" wrapText="1"/>
    </xf>
    <xf numFmtId="0" fontId="17" fillId="2" borderId="239" xfId="0" applyFont="1" applyFill="1" applyBorder="1" applyAlignment="1">
      <alignment horizontal="center" vertical="center" wrapText="1"/>
    </xf>
    <xf numFmtId="0" fontId="17" fillId="2" borderId="240" xfId="0" applyFont="1" applyFill="1" applyBorder="1" applyAlignment="1">
      <alignment horizontal="center" vertical="center" wrapText="1"/>
    </xf>
    <xf numFmtId="0" fontId="17" fillId="0" borderId="239" xfId="0" applyFont="1" applyFill="1" applyBorder="1" applyAlignment="1">
      <alignment horizontal="center" vertical="center" wrapText="1"/>
    </xf>
    <xf numFmtId="0" fontId="17" fillId="0" borderId="240" xfId="0" applyFont="1" applyFill="1" applyBorder="1" applyAlignment="1">
      <alignment horizontal="center" vertical="center" wrapText="1"/>
    </xf>
    <xf numFmtId="0" fontId="17" fillId="0" borderId="242" xfId="0" applyFont="1" applyFill="1" applyBorder="1" applyAlignment="1">
      <alignment horizontal="center" vertical="center" wrapText="1"/>
    </xf>
    <xf numFmtId="0" fontId="17" fillId="0" borderId="243" xfId="0" applyFont="1" applyFill="1" applyBorder="1" applyAlignment="1">
      <alignment horizontal="center" vertical="center" wrapText="1"/>
    </xf>
    <xf numFmtId="1" fontId="1" fillId="3" borderId="225" xfId="0" applyNumberFormat="1" applyFont="1" applyFill="1" applyBorder="1" applyAlignment="1" applyProtection="1">
      <alignment horizontal="center" vertical="top"/>
    </xf>
    <xf numFmtId="1" fontId="1" fillId="3" borderId="234" xfId="0" applyNumberFormat="1" applyFont="1" applyFill="1" applyBorder="1" applyAlignment="1" applyProtection="1">
      <alignment horizontal="center" vertical="top"/>
    </xf>
    <xf numFmtId="1" fontId="1" fillId="3" borderId="235" xfId="0" applyNumberFormat="1" applyFont="1" applyFill="1" applyBorder="1" applyAlignment="1" applyProtection="1">
      <alignment horizontal="center" vertical="top"/>
    </xf>
    <xf numFmtId="0" fontId="63" fillId="2" borderId="238" xfId="0" applyFont="1" applyFill="1" applyBorder="1" applyAlignment="1">
      <alignment horizontal="center" vertical="center" wrapText="1"/>
    </xf>
    <xf numFmtId="0" fontId="63" fillId="2" borderId="241" xfId="0" applyFont="1" applyFill="1" applyBorder="1" applyAlignment="1">
      <alignment horizontal="center" vertical="center" wrapText="1"/>
    </xf>
    <xf numFmtId="0" fontId="63" fillId="0" borderId="241" xfId="0" applyFont="1" applyFill="1" applyBorder="1" applyAlignment="1">
      <alignment horizontal="center" vertical="center" wrapText="1"/>
    </xf>
    <xf numFmtId="0" fontId="63" fillId="0" borderId="244" xfId="0" applyFont="1" applyFill="1" applyBorder="1" applyAlignment="1">
      <alignment horizontal="center" vertical="center" wrapText="1"/>
    </xf>
    <xf numFmtId="0" fontId="6" fillId="0" borderId="103" xfId="0" applyFont="1" applyFill="1" applyBorder="1" applyAlignment="1">
      <alignment horizontal="center" vertical="center"/>
    </xf>
    <xf numFmtId="0" fontId="14" fillId="3" borderId="5" xfId="0" applyFont="1" applyFill="1" applyBorder="1" applyAlignment="1">
      <alignment horizontal="center" vertical="center" wrapText="1"/>
    </xf>
    <xf numFmtId="0" fontId="12" fillId="0" borderId="0" xfId="0" applyFont="1" applyFill="1" applyAlignment="1">
      <alignment horizontal="center"/>
    </xf>
    <xf numFmtId="0" fontId="14" fillId="3" borderId="1" xfId="0" applyFont="1" applyFill="1" applyBorder="1" applyAlignment="1">
      <alignment horizontal="center" vertical="center" wrapText="1"/>
    </xf>
    <xf numFmtId="4" fontId="14" fillId="0" borderId="52" xfId="0" applyNumberFormat="1" applyFont="1" applyBorder="1" applyAlignment="1">
      <alignment horizontal="center"/>
    </xf>
    <xf numFmtId="3" fontId="6" fillId="0" borderId="116" xfId="0" applyNumberFormat="1" applyFont="1" applyFill="1" applyBorder="1" applyAlignment="1">
      <alignment horizontal="center" vertical="center"/>
    </xf>
    <xf numFmtId="0" fontId="4" fillId="3" borderId="11" xfId="0" applyFont="1" applyFill="1" applyBorder="1" applyAlignment="1">
      <alignment horizontal="center" vertical="center" wrapText="1"/>
    </xf>
    <xf numFmtId="0" fontId="14" fillId="3" borderId="11" xfId="0" applyFont="1" applyFill="1" applyBorder="1" applyAlignment="1">
      <alignment horizontal="center" vertical="center" wrapText="1"/>
    </xf>
    <xf numFmtId="3" fontId="6" fillId="0" borderId="61" xfId="0" applyNumberFormat="1" applyFont="1" applyFill="1" applyBorder="1" applyAlignment="1">
      <alignment horizontal="center"/>
    </xf>
    <xf numFmtId="3" fontId="6" fillId="0" borderId="113" xfId="0" applyNumberFormat="1" applyFont="1" applyFill="1" applyBorder="1" applyAlignment="1">
      <alignment horizontal="left" vertical="center" wrapText="1"/>
    </xf>
    <xf numFmtId="1" fontId="15" fillId="0" borderId="180" xfId="2" applyNumberFormat="1" applyFont="1" applyFill="1" applyBorder="1" applyAlignment="1">
      <alignment horizontal="center" vertical="center"/>
    </xf>
    <xf numFmtId="1" fontId="15" fillId="0" borderId="201" xfId="2" applyNumberFormat="1" applyFont="1" applyFill="1" applyBorder="1" applyAlignment="1">
      <alignment horizontal="center" vertical="center"/>
    </xf>
    <xf numFmtId="10" fontId="15" fillId="0" borderId="7" xfId="2" applyNumberFormat="1" applyFont="1" applyFill="1" applyBorder="1" applyAlignment="1">
      <alignment horizontal="center" vertical="center"/>
    </xf>
    <xf numFmtId="10" fontId="15" fillId="0" borderId="204" xfId="2" applyNumberFormat="1" applyFont="1" applyFill="1" applyBorder="1" applyAlignment="1">
      <alignment horizontal="center" vertical="center"/>
    </xf>
    <xf numFmtId="2" fontId="15" fillId="0" borderId="182" xfId="2" applyNumberFormat="1" applyFont="1" applyFill="1" applyBorder="1" applyAlignment="1">
      <alignment horizontal="center" vertical="center"/>
    </xf>
    <xf numFmtId="10" fontId="15" fillId="0" borderId="184" xfId="2" applyNumberFormat="1" applyFont="1" applyFill="1" applyBorder="1" applyAlignment="1">
      <alignment horizontal="center" vertical="center"/>
    </xf>
    <xf numFmtId="0" fontId="6" fillId="0" borderId="8" xfId="0" applyFont="1" applyFill="1" applyBorder="1" applyAlignment="1">
      <alignment horizontal="left" vertical="center"/>
    </xf>
    <xf numFmtId="0" fontId="12" fillId="0" borderId="169" xfId="0" applyFont="1" applyFill="1" applyBorder="1" applyAlignment="1">
      <alignment vertical="center"/>
    </xf>
    <xf numFmtId="0" fontId="12" fillId="0" borderId="184" xfId="0" applyFont="1" applyFill="1" applyBorder="1" applyAlignment="1">
      <alignment vertical="center"/>
    </xf>
    <xf numFmtId="0" fontId="12" fillId="0" borderId="170" xfId="0" applyFont="1" applyFill="1" applyBorder="1" applyAlignment="1">
      <alignment vertical="center"/>
    </xf>
    <xf numFmtId="0" fontId="64" fillId="0" borderId="0" xfId="0" applyFont="1" applyAlignment="1"/>
    <xf numFmtId="4" fontId="75" fillId="2" borderId="21" xfId="3" applyNumberFormat="1" applyFont="1" applyFill="1" applyBorder="1" applyAlignment="1">
      <alignment vertical="center" wrapText="1"/>
    </xf>
    <xf numFmtId="0" fontId="6" fillId="0" borderId="86" xfId="0" applyFont="1" applyFill="1" applyBorder="1" applyAlignment="1">
      <alignment horizontal="center"/>
    </xf>
    <xf numFmtId="164" fontId="35" fillId="0" borderId="0" xfId="0" applyNumberFormat="1" applyFont="1" applyAlignment="1">
      <alignment horizontal="center" vertical="center"/>
    </xf>
    <xf numFmtId="164" fontId="67" fillId="0" borderId="0" xfId="0" applyNumberFormat="1" applyFont="1" applyAlignment="1">
      <alignment horizontal="center" vertical="center"/>
    </xf>
    <xf numFmtId="0" fontId="14" fillId="0" borderId="113" xfId="0" applyFont="1" applyBorder="1" applyAlignment="1">
      <alignment horizontal="center"/>
    </xf>
    <xf numFmtId="0" fontId="14" fillId="3" borderId="41" xfId="0" applyFont="1" applyFill="1" applyBorder="1" applyAlignment="1">
      <alignment horizontal="center" vertical="center" wrapText="1"/>
    </xf>
    <xf numFmtId="0" fontId="4" fillId="0" borderId="39" xfId="0" applyFont="1" applyBorder="1" applyAlignment="1">
      <alignment horizontal="center"/>
    </xf>
    <xf numFmtId="0" fontId="4" fillId="0" borderId="118" xfId="0" applyFont="1" applyBorder="1" applyAlignment="1">
      <alignment horizontal="center"/>
    </xf>
    <xf numFmtId="0" fontId="4" fillId="0" borderId="121" xfId="0" applyFont="1" applyBorder="1" applyAlignment="1">
      <alignment horizontal="center"/>
    </xf>
    <xf numFmtId="164" fontId="30" fillId="0" borderId="247" xfId="2" applyNumberFormat="1" applyFont="1" applyBorder="1" applyAlignment="1">
      <alignment horizontal="center"/>
    </xf>
    <xf numFmtId="0" fontId="26" fillId="0" borderId="0" xfId="0" applyFont="1" applyBorder="1"/>
    <xf numFmtId="0" fontId="34" fillId="0" borderId="0" xfId="0" applyFont="1" applyFill="1" applyBorder="1" applyAlignment="1">
      <alignment horizontal="left"/>
    </xf>
    <xf numFmtId="0" fontId="12" fillId="0" borderId="119" xfId="0" applyFont="1" applyFill="1" applyBorder="1" applyAlignment="1">
      <alignment horizontal="center"/>
    </xf>
    <xf numFmtId="0" fontId="1" fillId="0" borderId="0" xfId="0" applyFont="1" applyBorder="1" applyAlignment="1">
      <alignment vertical="center"/>
    </xf>
    <xf numFmtId="0" fontId="1" fillId="0" borderId="0" xfId="0" applyFont="1" applyAlignment="1">
      <alignment vertical="center"/>
    </xf>
    <xf numFmtId="0" fontId="37" fillId="0" borderId="0" xfId="0" applyFont="1" applyBorder="1"/>
    <xf numFmtId="0" fontId="76" fillId="0" borderId="0" xfId="0" applyFont="1" applyFill="1" applyBorder="1" applyAlignment="1">
      <alignment horizontal="left"/>
    </xf>
    <xf numFmtId="2" fontId="14" fillId="0" borderId="182" xfId="2" applyNumberFormat="1" applyFont="1" applyFill="1" applyBorder="1" applyAlignment="1">
      <alignment horizontal="center" vertical="center"/>
    </xf>
    <xf numFmtId="0" fontId="12" fillId="0" borderId="196" xfId="0" applyFont="1" applyFill="1" applyBorder="1" applyAlignment="1">
      <alignment vertical="center"/>
    </xf>
    <xf numFmtId="3" fontId="6" fillId="0" borderId="116" xfId="0" applyNumberFormat="1" applyFont="1" applyFill="1" applyBorder="1" applyAlignment="1">
      <alignment horizontal="center" vertical="center"/>
    </xf>
    <xf numFmtId="2" fontId="14" fillId="0" borderId="182" xfId="2" applyNumberFormat="1" applyFont="1" applyFill="1" applyBorder="1" applyAlignment="1">
      <alignment horizontal="center" vertical="center"/>
    </xf>
    <xf numFmtId="2" fontId="6" fillId="0" borderId="184" xfId="2" applyNumberFormat="1" applyFont="1" applyFill="1" applyBorder="1" applyAlignment="1">
      <alignment horizontal="center" vertical="center"/>
    </xf>
    <xf numFmtId="2" fontId="6" fillId="0" borderId="182" xfId="0" applyNumberFormat="1" applyFont="1" applyFill="1" applyBorder="1" applyAlignment="1">
      <alignment horizontal="center" vertical="center"/>
    </xf>
    <xf numFmtId="10" fontId="6" fillId="0" borderId="184" xfId="2" applyNumberFormat="1" applyFont="1" applyFill="1" applyBorder="1" applyAlignment="1">
      <alignment vertical="center"/>
    </xf>
    <xf numFmtId="2" fontId="6" fillId="0" borderId="183" xfId="2" applyNumberFormat="1" applyFont="1" applyFill="1" applyBorder="1" applyAlignment="1">
      <alignment vertical="center"/>
    </xf>
    <xf numFmtId="2" fontId="6" fillId="0" borderId="182" xfId="0" applyNumberFormat="1" applyFont="1" applyFill="1" applyBorder="1" applyAlignment="1">
      <alignment vertical="center"/>
    </xf>
    <xf numFmtId="2" fontId="6" fillId="0" borderId="181" xfId="0" applyNumberFormat="1" applyFont="1" applyFill="1" applyBorder="1" applyAlignment="1">
      <alignment vertical="center"/>
    </xf>
    <xf numFmtId="2" fontId="6" fillId="0" borderId="166" xfId="0" applyNumberFormat="1" applyFont="1" applyFill="1" applyBorder="1" applyAlignment="1">
      <alignment horizontal="center" vertical="center"/>
    </xf>
    <xf numFmtId="2" fontId="14" fillId="0" borderId="184" xfId="2" applyNumberFormat="1" applyFont="1" applyFill="1" applyBorder="1" applyAlignment="1">
      <alignment horizontal="center" vertical="center"/>
    </xf>
    <xf numFmtId="2" fontId="6" fillId="0" borderId="168" xfId="2" applyNumberFormat="1" applyFont="1" applyFill="1" applyBorder="1" applyAlignment="1">
      <alignment horizontal="center" vertical="center"/>
    </xf>
    <xf numFmtId="3" fontId="12" fillId="0" borderId="3" xfId="0" applyNumberFormat="1" applyFont="1" applyFill="1" applyBorder="1" applyAlignment="1">
      <alignment horizontal="center" vertical="center"/>
    </xf>
    <xf numFmtId="0" fontId="26" fillId="0" borderId="0" xfId="0" applyFont="1" applyAlignment="1">
      <alignment horizontal="center"/>
    </xf>
    <xf numFmtId="0" fontId="1" fillId="4" borderId="165" xfId="0" applyNumberFormat="1" applyFont="1" applyFill="1" applyBorder="1" applyAlignment="1">
      <alignment vertical="top"/>
    </xf>
    <xf numFmtId="0" fontId="80" fillId="0" borderId="0" xfId="0" applyFont="1"/>
    <xf numFmtId="0" fontId="6" fillId="0" borderId="117" xfId="0" applyFont="1" applyFill="1" applyBorder="1" applyAlignment="1">
      <alignment horizontal="left" vertical="center"/>
    </xf>
    <xf numFmtId="0" fontId="6" fillId="0" borderId="118" xfId="0" applyFont="1" applyFill="1" applyBorder="1" applyAlignment="1">
      <alignment horizontal="left" vertical="center"/>
    </xf>
    <xf numFmtId="0" fontId="6" fillId="0" borderId="192" xfId="0" applyFont="1" applyFill="1" applyBorder="1" applyAlignment="1">
      <alignment horizontal="left" vertical="center"/>
    </xf>
    <xf numFmtId="0" fontId="6" fillId="0" borderId="8" xfId="0" applyFont="1" applyFill="1" applyBorder="1" applyAlignment="1">
      <alignment horizontal="left" vertical="center"/>
    </xf>
    <xf numFmtId="0" fontId="6" fillId="0" borderId="174" xfId="0" applyFont="1" applyFill="1" applyBorder="1" applyAlignment="1">
      <alignment horizontal="left" vertical="center"/>
    </xf>
    <xf numFmtId="0" fontId="6" fillId="0" borderId="149" xfId="0" applyFont="1" applyFill="1" applyBorder="1" applyAlignment="1">
      <alignment horizontal="left" vertical="center"/>
    </xf>
    <xf numFmtId="0" fontId="12" fillId="0" borderId="184" xfId="0" applyFont="1" applyFill="1" applyBorder="1" applyAlignment="1">
      <alignment horizontal="left" vertical="center"/>
    </xf>
    <xf numFmtId="0" fontId="12" fillId="0" borderId="183" xfId="0" applyFont="1" applyFill="1" applyBorder="1" applyAlignment="1">
      <alignment horizontal="left" vertical="center"/>
    </xf>
    <xf numFmtId="1" fontId="6" fillId="0" borderId="184" xfId="2" applyNumberFormat="1" applyFont="1" applyFill="1" applyBorder="1" applyAlignment="1">
      <alignment horizontal="center" vertical="center"/>
    </xf>
    <xf numFmtId="1" fontId="14" fillId="0" borderId="184" xfId="2" applyNumberFormat="1" applyFont="1" applyFill="1" applyBorder="1" applyAlignment="1">
      <alignment horizontal="center" vertical="center"/>
    </xf>
    <xf numFmtId="0" fontId="12" fillId="0" borderId="202" xfId="0" applyFont="1" applyFill="1" applyBorder="1" applyAlignment="1">
      <alignment vertical="center"/>
    </xf>
    <xf numFmtId="1" fontId="14" fillId="0" borderId="250" xfId="2" applyNumberFormat="1" applyFont="1" applyFill="1" applyBorder="1" applyAlignment="1">
      <alignment horizontal="center" vertical="center"/>
    </xf>
    <xf numFmtId="0" fontId="4" fillId="0" borderId="5" xfId="0" applyFont="1" applyFill="1" applyBorder="1" applyAlignment="1">
      <alignment vertical="center"/>
    </xf>
    <xf numFmtId="0" fontId="4" fillId="0" borderId="142" xfId="0" applyFont="1" applyFill="1" applyBorder="1" applyAlignment="1">
      <alignment vertical="center"/>
    </xf>
    <xf numFmtId="1" fontId="14" fillId="0" borderId="251" xfId="2" applyNumberFormat="1" applyFont="1" applyFill="1" applyBorder="1" applyAlignment="1">
      <alignment horizontal="center" vertical="center"/>
    </xf>
    <xf numFmtId="0" fontId="81" fillId="0" borderId="0" xfId="0" applyFont="1" applyAlignment="1">
      <alignment vertical="top"/>
    </xf>
    <xf numFmtId="0" fontId="82" fillId="0" borderId="0" xfId="0" applyFont="1"/>
    <xf numFmtId="10" fontId="14" fillId="0" borderId="201" xfId="2" applyNumberFormat="1" applyFont="1" applyFill="1" applyBorder="1" applyAlignment="1">
      <alignment horizontal="center" vertical="center"/>
    </xf>
    <xf numFmtId="0" fontId="59" fillId="0" borderId="0" xfId="0" applyFont="1" applyFill="1"/>
    <xf numFmtId="164" fontId="14" fillId="0" borderId="49" xfId="2" applyNumberFormat="1" applyFont="1" applyFill="1" applyBorder="1" applyAlignment="1">
      <alignment horizontal="center" vertical="center"/>
    </xf>
    <xf numFmtId="164" fontId="14" fillId="0" borderId="52" xfId="2" applyNumberFormat="1" applyFont="1" applyFill="1" applyBorder="1" applyAlignment="1">
      <alignment horizontal="center" vertical="center"/>
    </xf>
    <xf numFmtId="0" fontId="6" fillId="0" borderId="117" xfId="0" applyFont="1" applyFill="1" applyBorder="1" applyAlignment="1">
      <alignment horizontal="left" vertical="center"/>
    </xf>
    <xf numFmtId="0" fontId="6" fillId="0" borderId="107" xfId="0" applyFont="1" applyFill="1" applyBorder="1" applyAlignment="1">
      <alignment horizontal="center" vertical="center"/>
    </xf>
    <xf numFmtId="164" fontId="12" fillId="0" borderId="232" xfId="2" applyNumberFormat="1" applyFont="1" applyBorder="1" applyAlignment="1">
      <alignment horizontal="center" vertical="center"/>
    </xf>
    <xf numFmtId="3" fontId="30" fillId="0" borderId="225" xfId="0" applyNumberFormat="1" applyFont="1" applyBorder="1" applyAlignment="1">
      <alignment horizontal="center" vertical="center"/>
    </xf>
    <xf numFmtId="164" fontId="30" fillId="0" borderId="235" xfId="2" applyNumberFormat="1" applyFont="1" applyBorder="1" applyAlignment="1">
      <alignment horizontal="center" vertical="center"/>
    </xf>
    <xf numFmtId="3" fontId="14" fillId="0" borderId="5" xfId="0" applyNumberFormat="1" applyFont="1" applyBorder="1" applyAlignment="1">
      <alignment horizontal="center" vertical="center"/>
    </xf>
    <xf numFmtId="0" fontId="5" fillId="3" borderId="9" xfId="0" applyFont="1" applyFill="1" applyBorder="1" applyAlignment="1">
      <alignment horizontal="center" vertical="center"/>
    </xf>
    <xf numFmtId="3" fontId="14" fillId="0" borderId="3" xfId="0" applyNumberFormat="1" applyFont="1" applyFill="1" applyBorder="1" applyAlignment="1">
      <alignment horizontal="center" vertical="center"/>
    </xf>
    <xf numFmtId="3" fontId="4" fillId="3" borderId="10" xfId="0" applyNumberFormat="1" applyFont="1" applyFill="1" applyBorder="1" applyAlignment="1">
      <alignment horizontal="center" vertical="center"/>
    </xf>
    <xf numFmtId="3" fontId="6" fillId="0" borderId="116" xfId="0" applyNumberFormat="1" applyFont="1" applyFill="1" applyBorder="1" applyAlignment="1">
      <alignment horizontal="center" vertical="center"/>
    </xf>
    <xf numFmtId="3" fontId="6" fillId="0" borderId="116" xfId="0" applyNumberFormat="1" applyFont="1" applyFill="1" applyBorder="1" applyAlignment="1">
      <alignment horizontal="center" vertical="center"/>
    </xf>
    <xf numFmtId="0" fontId="6" fillId="0" borderId="103" xfId="0" applyFont="1" applyFill="1" applyBorder="1" applyAlignment="1">
      <alignment horizontal="center" vertical="center"/>
    </xf>
    <xf numFmtId="0" fontId="0" fillId="0" borderId="0" xfId="0"/>
    <xf numFmtId="0" fontId="0" fillId="0" borderId="0" xfId="0" applyBorder="1"/>
    <xf numFmtId="0" fontId="12" fillId="0" borderId="0" xfId="0" applyFont="1"/>
    <xf numFmtId="0" fontId="12" fillId="0" borderId="0" xfId="0" applyFont="1" applyFill="1"/>
    <xf numFmtId="4" fontId="75" fillId="2" borderId="21" xfId="3" applyNumberFormat="1" applyFont="1" applyFill="1" applyBorder="1" applyAlignment="1">
      <alignment vertical="center" wrapText="1"/>
    </xf>
    <xf numFmtId="0" fontId="12" fillId="2" borderId="0" xfId="0" applyFont="1" applyFill="1" applyBorder="1" applyAlignment="1">
      <alignment horizontal="center"/>
    </xf>
    <xf numFmtId="0" fontId="12" fillId="0" borderId="73" xfId="0" applyFont="1" applyFill="1" applyBorder="1" applyAlignment="1">
      <alignment horizontal="center"/>
    </xf>
    <xf numFmtId="3" fontId="6" fillId="0" borderId="116" xfId="0" applyNumberFormat="1" applyFont="1" applyFill="1" applyBorder="1" applyAlignment="1">
      <alignment horizontal="center" vertical="center"/>
    </xf>
    <xf numFmtId="0" fontId="57" fillId="0" borderId="0" xfId="0" applyFont="1" applyFill="1"/>
    <xf numFmtId="3" fontId="14" fillId="2" borderId="80" xfId="0" applyNumberFormat="1" applyFont="1" applyFill="1" applyBorder="1" applyAlignment="1">
      <alignment horizontal="center" vertical="center"/>
    </xf>
    <xf numFmtId="3" fontId="14" fillId="2" borderId="197" xfId="0" applyNumberFormat="1" applyFont="1" applyFill="1" applyBorder="1" applyAlignment="1">
      <alignment horizontal="center" vertical="center"/>
    </xf>
    <xf numFmtId="3" fontId="14" fillId="2" borderId="1" xfId="0" applyNumberFormat="1" applyFont="1" applyFill="1" applyBorder="1" applyAlignment="1">
      <alignment horizontal="center" vertical="center"/>
    </xf>
    <xf numFmtId="0" fontId="14" fillId="0" borderId="121" xfId="0" applyFont="1" applyFill="1" applyBorder="1" applyAlignment="1">
      <alignment horizontal="center" vertical="center"/>
    </xf>
    <xf numFmtId="0" fontId="83" fillId="0" borderId="0" xfId="0" applyFont="1" applyBorder="1" applyAlignment="1">
      <alignment horizontal="left"/>
    </xf>
    <xf numFmtId="0" fontId="6" fillId="0" borderId="213" xfId="0" applyFont="1" applyFill="1" applyBorder="1" applyAlignment="1">
      <alignment horizontal="left" vertical="center"/>
    </xf>
    <xf numFmtId="0" fontId="6" fillId="0" borderId="212" xfId="0" applyFont="1" applyFill="1" applyBorder="1" applyAlignment="1">
      <alignment vertical="center"/>
    </xf>
    <xf numFmtId="0" fontId="34" fillId="0" borderId="0" xfId="0" applyFont="1" applyFill="1"/>
    <xf numFmtId="0" fontId="26" fillId="0" borderId="0" xfId="0" applyFont="1" applyFill="1"/>
    <xf numFmtId="0" fontId="12" fillId="5" borderId="0" xfId="0" applyFont="1" applyFill="1"/>
    <xf numFmtId="16" fontId="26" fillId="0" borderId="0" xfId="0" applyNumberFormat="1" applyFont="1"/>
    <xf numFmtId="2" fontId="53" fillId="0" borderId="0" xfId="0" applyNumberFormat="1" applyFont="1"/>
    <xf numFmtId="2" fontId="42" fillId="0" borderId="0" xfId="0" applyNumberFormat="1" applyFont="1"/>
    <xf numFmtId="2" fontId="12" fillId="0" borderId="0" xfId="0" applyNumberFormat="1" applyFont="1"/>
    <xf numFmtId="1" fontId="0" fillId="5" borderId="0" xfId="0" applyNumberFormat="1" applyFill="1"/>
    <xf numFmtId="3" fontId="6" fillId="0" borderId="4" xfId="0" applyNumberFormat="1" applyFont="1" applyFill="1" applyBorder="1" applyAlignment="1">
      <alignment horizontal="center" vertical="center"/>
    </xf>
    <xf numFmtId="0" fontId="6" fillId="0" borderId="117" xfId="0" applyFont="1" applyFill="1" applyBorder="1" applyAlignment="1">
      <alignment horizontal="left" vertical="center"/>
    </xf>
    <xf numFmtId="0" fontId="6" fillId="0" borderId="118" xfId="0" applyFont="1" applyFill="1" applyBorder="1" applyAlignment="1">
      <alignment horizontal="left" vertical="center"/>
    </xf>
    <xf numFmtId="0" fontId="14" fillId="0" borderId="121" xfId="0" applyFont="1" applyFill="1" applyBorder="1" applyAlignment="1">
      <alignment horizontal="center" vertical="center"/>
    </xf>
    <xf numFmtId="3" fontId="14" fillId="0" borderId="0" xfId="0" applyNumberFormat="1" applyFont="1" applyFill="1" applyBorder="1" applyAlignment="1">
      <alignment horizontal="center" vertical="center"/>
    </xf>
    <xf numFmtId="3" fontId="0" fillId="0" borderId="0" xfId="0" applyNumberFormat="1" applyBorder="1" applyAlignment="1">
      <alignment horizontal="center"/>
    </xf>
    <xf numFmtId="49" fontId="42" fillId="2" borderId="3" xfId="0" applyNumberFormat="1" applyFont="1" applyFill="1" applyBorder="1" applyAlignment="1">
      <alignment horizontal="center" vertical="center"/>
    </xf>
    <xf numFmtId="0" fontId="1" fillId="4" borderId="3" xfId="0" applyNumberFormat="1" applyFont="1" applyFill="1" applyBorder="1" applyAlignment="1">
      <alignment vertical="top"/>
    </xf>
    <xf numFmtId="0" fontId="9" fillId="4" borderId="3" xfId="0" applyNumberFormat="1" applyFont="1" applyFill="1" applyBorder="1" applyAlignment="1">
      <alignment vertical="top"/>
    </xf>
    <xf numFmtId="0" fontId="8" fillId="0" borderId="1" xfId="0" applyFont="1" applyFill="1" applyBorder="1" applyAlignment="1">
      <alignment vertical="center" wrapText="1"/>
    </xf>
    <xf numFmtId="0" fontId="85" fillId="0" borderId="0" xfId="0" applyFont="1"/>
    <xf numFmtId="10" fontId="14" fillId="0" borderId="192" xfId="2" applyNumberFormat="1" applyFont="1" applyFill="1" applyBorder="1" applyAlignment="1">
      <alignment horizontal="center" vertical="center"/>
    </xf>
    <xf numFmtId="0" fontId="44" fillId="0" borderId="1" xfId="0" applyFont="1" applyFill="1" applyBorder="1" applyAlignment="1">
      <alignment horizontal="center" vertical="center" wrapText="1"/>
    </xf>
    <xf numFmtId="3" fontId="34" fillId="0" borderId="0" xfId="0" applyNumberFormat="1" applyFont="1" applyFill="1"/>
    <xf numFmtId="0" fontId="12" fillId="5" borderId="111" xfId="0" applyFont="1" applyFill="1" applyBorder="1"/>
    <xf numFmtId="0" fontId="12" fillId="5" borderId="103" xfId="0" applyFont="1" applyFill="1" applyBorder="1"/>
    <xf numFmtId="3" fontId="33" fillId="5" borderId="61" xfId="1" applyNumberFormat="1" applyFont="1" applyFill="1" applyBorder="1" applyAlignment="1">
      <alignment horizontal="center"/>
    </xf>
    <xf numFmtId="3" fontId="12" fillId="5" borderId="61" xfId="1" applyNumberFormat="1" applyFont="1" applyFill="1" applyBorder="1" applyAlignment="1">
      <alignment horizontal="center"/>
    </xf>
    <xf numFmtId="10" fontId="14" fillId="0" borderId="201" xfId="2" applyNumberFormat="1" applyFont="1" applyFill="1" applyBorder="1" applyAlignment="1">
      <alignment horizontal="center" vertical="center"/>
    </xf>
    <xf numFmtId="0" fontId="8" fillId="0" borderId="142" xfId="0" applyFont="1" applyFill="1" applyBorder="1" applyAlignment="1">
      <alignment vertical="center"/>
    </xf>
    <xf numFmtId="10" fontId="6" fillId="0" borderId="76" xfId="2" applyNumberFormat="1" applyFont="1" applyFill="1" applyBorder="1" applyAlignment="1">
      <alignment horizontal="center" vertical="center"/>
    </xf>
    <xf numFmtId="10" fontId="12" fillId="0" borderId="76" xfId="2" applyNumberFormat="1" applyFont="1" applyFill="1" applyBorder="1" applyAlignment="1">
      <alignment horizontal="center"/>
    </xf>
    <xf numFmtId="10" fontId="12" fillId="0" borderId="76" xfId="2" applyNumberFormat="1" applyFont="1" applyBorder="1" applyAlignment="1">
      <alignment horizontal="center"/>
    </xf>
    <xf numFmtId="10" fontId="14" fillId="0" borderId="119" xfId="2" applyNumberFormat="1" applyFont="1" applyBorder="1" applyAlignment="1">
      <alignment horizontal="center"/>
    </xf>
    <xf numFmtId="10" fontId="6" fillId="0" borderId="112" xfId="2" applyNumberFormat="1" applyFont="1" applyFill="1" applyBorder="1" applyAlignment="1">
      <alignment horizontal="center" vertical="center"/>
    </xf>
    <xf numFmtId="10" fontId="14" fillId="0" borderId="112" xfId="2" applyNumberFormat="1" applyFont="1" applyFill="1" applyBorder="1" applyAlignment="1">
      <alignment horizontal="center" vertical="center"/>
    </xf>
    <xf numFmtId="10" fontId="14" fillId="0" borderId="134" xfId="2" applyNumberFormat="1" applyFont="1" applyBorder="1" applyAlignment="1">
      <alignment horizontal="center"/>
    </xf>
    <xf numFmtId="10" fontId="6" fillId="0" borderId="61" xfId="2" applyNumberFormat="1" applyFont="1" applyFill="1" applyBorder="1" applyAlignment="1">
      <alignment horizontal="center" vertical="center"/>
    </xf>
    <xf numFmtId="10" fontId="14" fillId="0" borderId="61" xfId="2" applyNumberFormat="1" applyFont="1" applyFill="1" applyBorder="1" applyAlignment="1">
      <alignment horizontal="center" vertical="center"/>
    </xf>
    <xf numFmtId="10" fontId="14" fillId="0" borderId="135" xfId="2" applyNumberFormat="1" applyFont="1" applyBorder="1" applyAlignment="1">
      <alignment horizontal="center"/>
    </xf>
    <xf numFmtId="0" fontId="49" fillId="3" borderId="13" xfId="0" applyFont="1" applyFill="1" applyBorder="1" applyAlignment="1">
      <alignment horizontal="left" vertical="center" indent="2"/>
    </xf>
    <xf numFmtId="3" fontId="6" fillId="0" borderId="28" xfId="0" applyNumberFormat="1" applyFont="1" applyFill="1" applyBorder="1" applyAlignment="1">
      <alignment horizontal="left" vertical="center" indent="2"/>
    </xf>
    <xf numFmtId="3" fontId="6" fillId="0" borderId="15" xfId="0" applyNumberFormat="1" applyFont="1" applyFill="1" applyBorder="1" applyAlignment="1">
      <alignment horizontal="left" vertical="center" indent="2"/>
    </xf>
    <xf numFmtId="3" fontId="6" fillId="0" borderId="43" xfId="0" applyNumberFormat="1" applyFont="1" applyFill="1" applyBorder="1" applyAlignment="1">
      <alignment horizontal="left" vertical="center" indent="2"/>
    </xf>
    <xf numFmtId="3" fontId="6" fillId="0" borderId="218" xfId="0" applyNumberFormat="1" applyFont="1" applyFill="1" applyBorder="1" applyAlignment="1">
      <alignment horizontal="left" vertical="center" indent="2"/>
    </xf>
    <xf numFmtId="3" fontId="6" fillId="0" borderId="28" xfId="0" applyNumberFormat="1" applyFont="1" applyBorder="1" applyAlignment="1">
      <alignment horizontal="left" vertical="center" indent="2"/>
    </xf>
    <xf numFmtId="0" fontId="20" fillId="0" borderId="0" xfId="0" applyFont="1" applyFill="1" applyBorder="1" applyAlignment="1">
      <alignment horizontal="left" vertical="center" wrapText="1"/>
    </xf>
    <xf numFmtId="0" fontId="17" fillId="0" borderId="0" xfId="0" applyFont="1" applyBorder="1" applyAlignment="1">
      <alignment horizontal="center"/>
    </xf>
    <xf numFmtId="0" fontId="85" fillId="0" borderId="0" xfId="0" applyFont="1" applyFill="1" applyBorder="1" applyAlignment="1">
      <alignment horizontal="left" vertical="center"/>
    </xf>
    <xf numFmtId="0" fontId="12" fillId="2" borderId="116" xfId="0" applyFont="1" applyFill="1" applyBorder="1" applyAlignment="1">
      <alignment horizontal="center"/>
    </xf>
    <xf numFmtId="0" fontId="12" fillId="2" borderId="68" xfId="0" applyFont="1" applyFill="1" applyBorder="1" applyAlignment="1">
      <alignment horizontal="center"/>
    </xf>
    <xf numFmtId="0" fontId="12" fillId="2" borderId="133" xfId="0" applyFont="1" applyFill="1" applyBorder="1" applyAlignment="1">
      <alignment horizontal="center"/>
    </xf>
    <xf numFmtId="9" fontId="12" fillId="0" borderId="76" xfId="2" applyNumberFormat="1" applyFont="1" applyBorder="1" applyAlignment="1">
      <alignment horizontal="center"/>
    </xf>
    <xf numFmtId="0" fontId="31" fillId="0" borderId="0" xfId="0" applyFont="1" applyAlignment="1">
      <alignment horizontal="left"/>
    </xf>
    <xf numFmtId="1" fontId="6" fillId="0" borderId="180" xfId="2" applyNumberFormat="1" applyFont="1" applyFill="1" applyBorder="1" applyAlignment="1">
      <alignment horizontal="center" vertical="center"/>
    </xf>
    <xf numFmtId="1" fontId="42" fillId="0" borderId="219" xfId="0" applyNumberFormat="1" applyFont="1" applyFill="1" applyBorder="1" applyAlignment="1" applyProtection="1">
      <alignment horizontal="center" vertical="center"/>
    </xf>
    <xf numFmtId="0" fontId="88" fillId="0" borderId="0" xfId="0" applyFont="1" applyFill="1" applyBorder="1" applyAlignment="1">
      <alignment vertical="center"/>
    </xf>
    <xf numFmtId="0" fontId="4" fillId="3" borderId="11"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0" borderId="0" xfId="0" applyFont="1" applyBorder="1" applyAlignment="1">
      <alignment horizontal="center" vertical="center"/>
    </xf>
    <xf numFmtId="10" fontId="6" fillId="0" borderId="184" xfId="2" applyNumberFormat="1" applyFont="1" applyFill="1" applyBorder="1" applyAlignment="1">
      <alignment horizontal="center" vertical="center"/>
    </xf>
    <xf numFmtId="2" fontId="6" fillId="0" borderId="184" xfId="2" applyNumberFormat="1" applyFont="1" applyFill="1" applyBorder="1" applyAlignment="1">
      <alignment horizontal="center" vertical="center"/>
    </xf>
    <xf numFmtId="1" fontId="6" fillId="0" borderId="180" xfId="2" applyNumberFormat="1" applyFont="1" applyFill="1" applyBorder="1" applyAlignment="1">
      <alignment horizontal="center" vertical="center"/>
    </xf>
    <xf numFmtId="0" fontId="4" fillId="3" borderId="27" xfId="0" applyFont="1" applyFill="1" applyBorder="1" applyAlignment="1">
      <alignment horizontal="center" vertical="center"/>
    </xf>
    <xf numFmtId="3" fontId="12" fillId="2" borderId="86" xfId="1" applyNumberFormat="1" applyFont="1" applyFill="1" applyBorder="1" applyAlignment="1">
      <alignment horizontal="center"/>
    </xf>
    <xf numFmtId="2" fontId="6" fillId="0" borderId="201" xfId="0" applyNumberFormat="1" applyFont="1" applyFill="1" applyBorder="1" applyAlignment="1">
      <alignment horizontal="center" vertical="center"/>
    </xf>
    <xf numFmtId="0" fontId="41" fillId="3" borderId="5" xfId="0" applyFont="1" applyFill="1" applyBorder="1" applyAlignment="1">
      <alignment horizontal="center" vertical="center" wrapText="1"/>
    </xf>
    <xf numFmtId="0" fontId="41" fillId="3" borderId="142" xfId="0" applyFont="1" applyFill="1" applyBorder="1" applyAlignment="1">
      <alignment horizontal="center" vertical="center" wrapText="1"/>
    </xf>
    <xf numFmtId="0" fontId="37" fillId="0" borderId="0" xfId="0" applyFont="1" applyAlignment="1">
      <alignment wrapText="1"/>
    </xf>
    <xf numFmtId="0" fontId="41" fillId="3" borderId="1" xfId="0" applyFont="1" applyFill="1" applyBorder="1" applyAlignment="1">
      <alignment horizontal="center" vertical="center" wrapText="1"/>
    </xf>
    <xf numFmtId="3" fontId="4" fillId="0" borderId="134" xfId="1" applyNumberFormat="1" applyFont="1" applyFill="1" applyBorder="1" applyAlignment="1">
      <alignment horizontal="center"/>
    </xf>
    <xf numFmtId="0" fontId="4" fillId="0" borderId="0" xfId="0" applyFont="1" applyAlignment="1">
      <alignment horizontal="center"/>
    </xf>
    <xf numFmtId="3" fontId="4" fillId="2" borderId="134" xfId="1" applyNumberFormat="1" applyFont="1" applyFill="1" applyBorder="1" applyAlignment="1">
      <alignment horizontal="center"/>
    </xf>
    <xf numFmtId="1" fontId="5" fillId="0" borderId="166" xfId="2" applyNumberFormat="1" applyFont="1" applyFill="1" applyBorder="1" applyAlignment="1">
      <alignment horizontal="center" vertical="center"/>
    </xf>
    <xf numFmtId="1" fontId="5" fillId="0" borderId="206" xfId="2" applyNumberFormat="1" applyFont="1" applyFill="1" applyBorder="1" applyAlignment="1">
      <alignment horizontal="center" vertical="center"/>
    </xf>
    <xf numFmtId="1" fontId="5" fillId="0" borderId="4" xfId="2" applyNumberFormat="1" applyFont="1" applyFill="1" applyBorder="1" applyAlignment="1">
      <alignment horizontal="center" vertical="center"/>
    </xf>
    <xf numFmtId="10" fontId="5" fillId="0" borderId="206" xfId="2" applyNumberFormat="1" applyFont="1" applyFill="1" applyBorder="1" applyAlignment="1">
      <alignment horizontal="center" vertical="center"/>
    </xf>
    <xf numFmtId="10" fontId="5" fillId="0" borderId="38" xfId="2" applyNumberFormat="1" applyFont="1" applyFill="1" applyBorder="1" applyAlignment="1">
      <alignment horizontal="center" vertical="center"/>
    </xf>
    <xf numFmtId="4" fontId="5" fillId="0" borderId="116" xfId="0" applyNumberFormat="1" applyFont="1" applyFill="1" applyBorder="1" applyAlignment="1">
      <alignment horizontal="center" vertical="center"/>
    </xf>
    <xf numFmtId="10" fontId="5" fillId="0" borderId="168" xfId="2" applyNumberFormat="1" applyFont="1" applyFill="1" applyBorder="1" applyAlignment="1">
      <alignment horizontal="center" vertical="center"/>
    </xf>
    <xf numFmtId="2" fontId="5" fillId="0" borderId="166" xfId="0" applyNumberFormat="1" applyFont="1" applyFill="1" applyBorder="1" applyAlignment="1">
      <alignment horizontal="center" vertical="center"/>
    </xf>
    <xf numFmtId="2" fontId="5" fillId="0" borderId="168" xfId="2" applyNumberFormat="1" applyFont="1" applyFill="1" applyBorder="1" applyAlignment="1">
      <alignment horizontal="center" vertical="center"/>
    </xf>
    <xf numFmtId="2" fontId="5" fillId="0" borderId="181" xfId="0" applyNumberFormat="1" applyFont="1" applyFill="1" applyBorder="1" applyAlignment="1">
      <alignment vertical="center"/>
    </xf>
    <xf numFmtId="2" fontId="5" fillId="0" borderId="183" xfId="2" applyNumberFormat="1" applyFont="1" applyFill="1" applyBorder="1" applyAlignment="1">
      <alignment vertical="center"/>
    </xf>
    <xf numFmtId="2" fontId="5" fillId="0" borderId="201" xfId="0" applyNumberFormat="1" applyFont="1" applyFill="1" applyBorder="1" applyAlignment="1">
      <alignment horizontal="center" vertical="center"/>
    </xf>
    <xf numFmtId="2" fontId="5" fillId="0" borderId="184" xfId="2" applyNumberFormat="1" applyFont="1" applyFill="1" applyBorder="1" applyAlignment="1">
      <alignment horizontal="center" vertical="center"/>
    </xf>
    <xf numFmtId="0" fontId="4" fillId="0" borderId="0" xfId="0" applyFont="1" applyFill="1" applyAlignment="1">
      <alignment horizontal="center"/>
    </xf>
    <xf numFmtId="0" fontId="0" fillId="0" borderId="0" xfId="0"/>
    <xf numFmtId="3" fontId="12" fillId="0" borderId="0" xfId="0" applyNumberFormat="1" applyFont="1" applyAlignment="1">
      <alignment horizontal="center"/>
    </xf>
    <xf numFmtId="3" fontId="4" fillId="0" borderId="0" xfId="0" applyNumberFormat="1" applyFont="1" applyAlignment="1">
      <alignment horizontal="center"/>
    </xf>
    <xf numFmtId="3" fontId="37" fillId="2" borderId="86" xfId="1" applyNumberFormat="1" applyFont="1" applyFill="1" applyBorder="1" applyAlignment="1">
      <alignment horizontal="left"/>
    </xf>
    <xf numFmtId="0" fontId="4" fillId="3" borderId="27" xfId="0" applyFont="1" applyFill="1" applyBorder="1" applyAlignment="1">
      <alignment horizontal="center" vertical="center"/>
    </xf>
    <xf numFmtId="0" fontId="4" fillId="3" borderId="25" xfId="0" applyFont="1" applyFill="1" applyBorder="1" applyAlignment="1">
      <alignment horizontal="center" vertical="center"/>
    </xf>
    <xf numFmtId="0" fontId="14" fillId="0" borderId="24" xfId="0" applyFont="1" applyFill="1" applyBorder="1" applyAlignment="1">
      <alignment horizontal="center" vertical="center"/>
    </xf>
    <xf numFmtId="0" fontId="4" fillId="3" borderId="25" xfId="0" applyFont="1" applyFill="1" applyBorder="1" applyAlignment="1">
      <alignment horizontal="center" vertical="center"/>
    </xf>
    <xf numFmtId="0" fontId="6" fillId="0" borderId="192" xfId="0" applyFont="1" applyFill="1" applyBorder="1" applyAlignment="1">
      <alignment horizontal="left" vertical="center"/>
    </xf>
    <xf numFmtId="0" fontId="0" fillId="0" borderId="0" xfId="0"/>
    <xf numFmtId="0" fontId="0" fillId="0" borderId="0" xfId="0"/>
    <xf numFmtId="0" fontId="0" fillId="0" borderId="0" xfId="0"/>
    <xf numFmtId="3" fontId="37" fillId="0" borderId="86" xfId="1" applyNumberFormat="1" applyFont="1" applyFill="1" applyBorder="1" applyAlignment="1">
      <alignment horizontal="left"/>
    </xf>
    <xf numFmtId="0" fontId="12" fillId="2" borderId="116" xfId="0" applyFont="1" applyFill="1" applyBorder="1" applyAlignment="1">
      <alignment horizontal="center"/>
    </xf>
    <xf numFmtId="0" fontId="12" fillId="2" borderId="68" xfId="0" applyFont="1" applyFill="1" applyBorder="1" applyAlignment="1">
      <alignment horizontal="center"/>
    </xf>
    <xf numFmtId="0" fontId="12" fillId="2" borderId="133" xfId="0" applyFont="1" applyFill="1" applyBorder="1" applyAlignment="1">
      <alignment horizontal="center"/>
    </xf>
    <xf numFmtId="0" fontId="6" fillId="0" borderId="165" xfId="0" applyFont="1" applyFill="1" applyBorder="1" applyAlignment="1">
      <alignment vertical="center"/>
    </xf>
    <xf numFmtId="0" fontId="6" fillId="0" borderId="37" xfId="0" applyFont="1" applyFill="1" applyBorder="1" applyAlignment="1">
      <alignment vertical="center"/>
    </xf>
    <xf numFmtId="0" fontId="6" fillId="0" borderId="172" xfId="0" applyFont="1" applyFill="1" applyBorder="1" applyAlignment="1">
      <alignment vertical="center"/>
    </xf>
    <xf numFmtId="0" fontId="6" fillId="0" borderId="142" xfId="0" applyFont="1" applyFill="1" applyBorder="1" applyAlignment="1">
      <alignment horizontal="right" vertical="center"/>
    </xf>
    <xf numFmtId="0" fontId="6" fillId="0" borderId="2" xfId="0" applyFont="1" applyFill="1" applyBorder="1" applyAlignment="1">
      <alignment vertical="center"/>
    </xf>
    <xf numFmtId="1" fontId="9" fillId="7" borderId="219" xfId="0" applyNumberFormat="1" applyFont="1" applyFill="1" applyBorder="1" applyAlignment="1">
      <alignment horizontal="center" vertical="top"/>
    </xf>
    <xf numFmtId="1" fontId="9" fillId="4" borderId="219" xfId="0" applyNumberFormat="1" applyFont="1" applyFill="1" applyBorder="1" applyAlignment="1" applyProtection="1">
      <alignment horizontal="center" vertical="top"/>
    </xf>
    <xf numFmtId="1" fontId="42" fillId="0" borderId="219" xfId="0" applyNumberFormat="1" applyFont="1" applyFill="1" applyBorder="1" applyAlignment="1" applyProtection="1">
      <alignment horizontal="center" vertical="center"/>
    </xf>
    <xf numFmtId="1" fontId="9" fillId="7" borderId="219" xfId="0" applyNumberFormat="1" applyFont="1" applyFill="1" applyBorder="1" applyAlignment="1" applyProtection="1">
      <alignment horizontal="center" vertical="top"/>
    </xf>
    <xf numFmtId="0" fontId="14" fillId="0" borderId="119" xfId="0" applyFont="1" applyBorder="1" applyAlignment="1">
      <alignment horizontal="center"/>
    </xf>
    <xf numFmtId="1" fontId="14" fillId="0" borderId="116" xfId="0" applyNumberFormat="1" applyFont="1" applyBorder="1" applyAlignment="1">
      <alignment horizontal="center"/>
    </xf>
    <xf numFmtId="1" fontId="14" fillId="0" borderId="119" xfId="0" applyNumberFormat="1" applyFont="1" applyBorder="1" applyAlignment="1">
      <alignment horizontal="center"/>
    </xf>
    <xf numFmtId="1" fontId="14" fillId="0" borderId="113" xfId="0" applyNumberFormat="1" applyFont="1" applyBorder="1" applyAlignment="1">
      <alignment horizontal="center"/>
    </xf>
    <xf numFmtId="0" fontId="14" fillId="0" borderId="116" xfId="0" applyFont="1" applyBorder="1" applyAlignment="1">
      <alignment horizontal="center"/>
    </xf>
    <xf numFmtId="0" fontId="14" fillId="0" borderId="113" xfId="0" applyFont="1" applyBorder="1" applyAlignment="1">
      <alignment horizontal="center"/>
    </xf>
    <xf numFmtId="0" fontId="14" fillId="3" borderId="41" xfId="0" applyFont="1" applyFill="1" applyBorder="1" applyAlignment="1">
      <alignment horizontal="center" vertical="center"/>
    </xf>
    <xf numFmtId="3" fontId="14" fillId="0" borderId="52" xfId="0" applyNumberFormat="1" applyFont="1" applyFill="1" applyBorder="1" applyAlignment="1">
      <alignment horizontal="center" vertical="center"/>
    </xf>
    <xf numFmtId="0" fontId="5" fillId="0" borderId="0" xfId="0" applyFont="1" applyBorder="1" applyAlignment="1">
      <alignment horizontal="left"/>
    </xf>
    <xf numFmtId="0" fontId="14" fillId="3" borderId="27" xfId="0" applyFont="1" applyFill="1" applyBorder="1" applyAlignment="1">
      <alignment horizontal="center" vertical="center"/>
    </xf>
    <xf numFmtId="0" fontId="89" fillId="0" borderId="0" xfId="0" applyFont="1" applyAlignment="1">
      <alignment horizontal="left"/>
    </xf>
    <xf numFmtId="0" fontId="90" fillId="0" borderId="0" xfId="0" applyFont="1"/>
    <xf numFmtId="3" fontId="15" fillId="0" borderId="27" xfId="0" applyNumberFormat="1" applyFont="1" applyFill="1" applyBorder="1" applyAlignment="1">
      <alignment horizontal="center" vertical="center"/>
    </xf>
    <xf numFmtId="0" fontId="14" fillId="0" borderId="135" xfId="0" applyFont="1" applyBorder="1" applyAlignment="1">
      <alignment horizontal="center"/>
    </xf>
    <xf numFmtId="3" fontId="15" fillId="0" borderId="52" xfId="0" applyNumberFormat="1" applyFont="1" applyFill="1" applyBorder="1" applyAlignment="1">
      <alignment horizontal="center" vertical="center"/>
    </xf>
    <xf numFmtId="0" fontId="4" fillId="3" borderId="10" xfId="0" applyFont="1" applyFill="1" applyBorder="1" applyAlignment="1">
      <alignment horizontal="center" vertical="center"/>
    </xf>
    <xf numFmtId="0" fontId="4" fillId="3" borderId="53" xfId="0" applyFont="1" applyFill="1" applyBorder="1" applyAlignment="1">
      <alignment horizontal="center" vertical="center"/>
    </xf>
    <xf numFmtId="0" fontId="12" fillId="0" borderId="0" xfId="0" applyFont="1"/>
    <xf numFmtId="0" fontId="51" fillId="0" borderId="0" xfId="0" applyFont="1" applyFill="1"/>
    <xf numFmtId="0" fontId="34" fillId="0" borderId="0" xfId="0" applyFont="1" applyFill="1" applyAlignment="1">
      <alignment horizontal="center"/>
    </xf>
    <xf numFmtId="0" fontId="12" fillId="2" borderId="116" xfId="0" applyFont="1" applyFill="1" applyBorder="1" applyAlignment="1">
      <alignment horizontal="center"/>
    </xf>
    <xf numFmtId="0" fontId="12" fillId="2" borderId="0" xfId="0" applyFont="1" applyFill="1" applyBorder="1" applyAlignment="1">
      <alignment horizontal="center"/>
    </xf>
    <xf numFmtId="0" fontId="4" fillId="3" borderId="27" xfId="0" applyFont="1" applyFill="1" applyBorder="1" applyAlignment="1">
      <alignment horizontal="center" vertical="center"/>
    </xf>
    <xf numFmtId="0" fontId="12" fillId="2" borderId="68" xfId="0" applyFont="1" applyFill="1" applyBorder="1" applyAlignment="1">
      <alignment horizontal="center"/>
    </xf>
    <xf numFmtId="0" fontId="12" fillId="2" borderId="133" xfId="0" applyFont="1" applyFill="1" applyBorder="1" applyAlignment="1">
      <alignment horizontal="center"/>
    </xf>
    <xf numFmtId="3" fontId="67" fillId="0" borderId="1" xfId="0" applyNumberFormat="1" applyFont="1" applyFill="1" applyBorder="1" applyAlignment="1">
      <alignment horizontal="center" vertical="center"/>
    </xf>
    <xf numFmtId="0" fontId="14" fillId="4" borderId="257" xfId="0" applyFont="1" applyFill="1" applyBorder="1" applyAlignment="1">
      <alignment horizontal="center" vertical="center" wrapText="1"/>
    </xf>
    <xf numFmtId="0" fontId="4" fillId="4" borderId="263" xfId="0" applyFont="1" applyFill="1" applyBorder="1" applyAlignment="1">
      <alignment horizontal="center" vertical="center"/>
    </xf>
    <xf numFmtId="0" fontId="4" fillId="4" borderId="264" xfId="0" applyFont="1" applyFill="1" applyBorder="1" applyAlignment="1">
      <alignment horizontal="center" vertical="center"/>
    </xf>
    <xf numFmtId="0" fontId="29" fillId="3" borderId="197" xfId="0" applyFont="1" applyFill="1" applyBorder="1" applyAlignment="1">
      <alignment horizontal="center" textRotation="90" wrapText="1"/>
    </xf>
    <xf numFmtId="3" fontId="30" fillId="0" borderId="193" xfId="0" applyNumberFormat="1" applyFont="1" applyFill="1" applyBorder="1" applyAlignment="1">
      <alignment horizontal="center" vertical="center" wrapText="1"/>
    </xf>
    <xf numFmtId="3" fontId="30" fillId="0" borderId="198" xfId="0" applyNumberFormat="1" applyFont="1" applyFill="1" applyBorder="1" applyAlignment="1">
      <alignment horizontal="center" vertical="center" wrapText="1"/>
    </xf>
    <xf numFmtId="3" fontId="30" fillId="0" borderId="199" xfId="0" applyNumberFormat="1" applyFont="1" applyFill="1" applyBorder="1" applyAlignment="1">
      <alignment horizontal="center" vertical="center" wrapText="1"/>
    </xf>
    <xf numFmtId="3" fontId="30" fillId="0" borderId="200" xfId="0" applyNumberFormat="1" applyFont="1" applyFill="1" applyBorder="1" applyAlignment="1">
      <alignment horizontal="center" vertical="center"/>
    </xf>
    <xf numFmtId="0" fontId="42" fillId="0" borderId="0" xfId="0" applyFont="1" applyBorder="1"/>
    <xf numFmtId="0" fontId="53" fillId="0" borderId="0" xfId="0" applyFont="1" applyBorder="1"/>
    <xf numFmtId="0" fontId="6" fillId="0" borderId="61" xfId="0" applyFont="1" applyFill="1" applyBorder="1" applyAlignment="1">
      <alignment horizontal="center" vertical="center"/>
    </xf>
    <xf numFmtId="0" fontId="4" fillId="3" borderId="53" xfId="0" applyFont="1" applyFill="1" applyBorder="1" applyAlignment="1">
      <alignment horizontal="center" vertical="center"/>
    </xf>
    <xf numFmtId="0" fontId="6" fillId="0" borderId="142" xfId="0" applyFont="1" applyFill="1" applyBorder="1" applyAlignment="1">
      <alignment horizontal="left" vertical="center"/>
    </xf>
    <xf numFmtId="0" fontId="6" fillId="0" borderId="8" xfId="0" applyFont="1" applyFill="1" applyBorder="1" applyAlignment="1">
      <alignment horizontal="left" vertical="center"/>
    </xf>
    <xf numFmtId="3" fontId="6" fillId="0" borderId="218" xfId="0" applyNumberFormat="1" applyFont="1" applyFill="1" applyBorder="1" applyAlignment="1">
      <alignment horizontal="left" vertical="center" indent="2"/>
    </xf>
    <xf numFmtId="0" fontId="12" fillId="0" borderId="0" xfId="0" applyFont="1"/>
    <xf numFmtId="0" fontId="12" fillId="0" borderId="0" xfId="0" applyFont="1" applyBorder="1"/>
    <xf numFmtId="0" fontId="12" fillId="0" borderId="0" xfId="0" applyFont="1"/>
    <xf numFmtId="0" fontId="12" fillId="2" borderId="116" xfId="0" applyFont="1" applyFill="1" applyBorder="1" applyAlignment="1">
      <alignment horizontal="center"/>
    </xf>
    <xf numFmtId="0" fontId="12" fillId="2" borderId="68" xfId="0" applyFont="1" applyFill="1" applyBorder="1" applyAlignment="1">
      <alignment horizontal="center"/>
    </xf>
    <xf numFmtId="0" fontId="12" fillId="2" borderId="133" xfId="0" applyFont="1" applyFill="1" applyBorder="1" applyAlignment="1">
      <alignment horizontal="center"/>
    </xf>
    <xf numFmtId="1" fontId="42" fillId="0" borderId="219" xfId="0" applyNumberFormat="1" applyFont="1" applyFill="1" applyBorder="1" applyAlignment="1" applyProtection="1">
      <alignment horizontal="center" vertical="center"/>
    </xf>
    <xf numFmtId="0" fontId="92" fillId="0" borderId="0" xfId="0" applyFont="1" applyFill="1" applyBorder="1" applyAlignment="1"/>
    <xf numFmtId="0" fontId="4" fillId="3" borderId="41" xfId="0" applyFont="1" applyFill="1" applyBorder="1" applyAlignment="1">
      <alignment horizontal="center" vertical="center"/>
    </xf>
    <xf numFmtId="0" fontId="6" fillId="0" borderId="103" xfId="0" applyFont="1" applyFill="1" applyBorder="1" applyAlignment="1">
      <alignment horizontal="center" vertical="center"/>
    </xf>
    <xf numFmtId="0" fontId="6" fillId="0" borderId="61" xfId="0" applyFont="1" applyFill="1" applyBorder="1" applyAlignment="1">
      <alignment horizontal="center" vertical="center"/>
    </xf>
    <xf numFmtId="0" fontId="4" fillId="3" borderId="25" xfId="0" applyFont="1" applyFill="1" applyBorder="1" applyAlignment="1">
      <alignment horizontal="center" vertical="center"/>
    </xf>
    <xf numFmtId="0" fontId="14" fillId="0" borderId="116" xfId="0" applyFont="1" applyFill="1" applyBorder="1" applyAlignment="1">
      <alignment horizontal="center"/>
    </xf>
    <xf numFmtId="1" fontId="14" fillId="0" borderId="116" xfId="0" applyNumberFormat="1" applyFont="1" applyFill="1" applyBorder="1" applyAlignment="1">
      <alignment horizontal="center"/>
    </xf>
    <xf numFmtId="10" fontId="35" fillId="0" borderId="0" xfId="2" applyNumberFormat="1" applyFont="1" applyAlignment="1">
      <alignment horizontal="center"/>
    </xf>
    <xf numFmtId="2" fontId="35" fillId="0" borderId="0" xfId="0" applyNumberFormat="1" applyFont="1" applyAlignment="1">
      <alignment horizontal="center"/>
    </xf>
    <xf numFmtId="0" fontId="26" fillId="0" borderId="0" xfId="0" applyFont="1" applyBorder="1" applyAlignment="1">
      <alignment vertical="center"/>
    </xf>
    <xf numFmtId="0" fontId="17" fillId="0" borderId="0" xfId="0" applyFont="1" applyBorder="1" applyAlignment="1">
      <alignment vertical="center"/>
    </xf>
    <xf numFmtId="0" fontId="26" fillId="0" borderId="0" xfId="0" applyFont="1" applyAlignment="1">
      <alignment vertical="center"/>
    </xf>
    <xf numFmtId="3" fontId="12" fillId="0" borderId="0" xfId="0" applyNumberFormat="1" applyFont="1"/>
    <xf numFmtId="0" fontId="14" fillId="0" borderId="116" xfId="0" applyFont="1" applyBorder="1" applyAlignment="1">
      <alignment horizontal="center"/>
    </xf>
    <xf numFmtId="1" fontId="14" fillId="0" borderId="119" xfId="0" applyNumberFormat="1" applyFont="1" applyBorder="1" applyAlignment="1">
      <alignment horizontal="center"/>
    </xf>
    <xf numFmtId="49" fontId="0" fillId="2" borderId="2" xfId="0" applyNumberFormat="1" applyFill="1" applyBorder="1" applyAlignment="1">
      <alignment horizontal="center" vertical="top"/>
    </xf>
    <xf numFmtId="0" fontId="0" fillId="2" borderId="149" xfId="0" applyNumberFormat="1" applyFill="1" applyBorder="1" applyAlignment="1">
      <alignment horizontal="center" vertical="center"/>
    </xf>
    <xf numFmtId="0" fontId="42" fillId="0" borderId="1" xfId="0" applyNumberFormat="1" applyFont="1" applyFill="1" applyBorder="1" applyAlignment="1">
      <alignment horizontal="center" vertical="center"/>
    </xf>
    <xf numFmtId="49" fontId="42" fillId="0" borderId="1" xfId="0" applyNumberFormat="1" applyFont="1" applyFill="1" applyBorder="1" applyAlignment="1">
      <alignment horizontal="center" vertical="center"/>
    </xf>
    <xf numFmtId="49" fontId="42" fillId="0" borderId="3" xfId="0" applyNumberFormat="1" applyFont="1" applyFill="1" applyBorder="1" applyAlignment="1">
      <alignment horizontal="center" vertical="center"/>
    </xf>
    <xf numFmtId="0" fontId="14" fillId="3" borderId="41" xfId="0" applyFont="1" applyFill="1" applyBorder="1" applyAlignment="1">
      <alignment horizontal="center" vertical="center"/>
    </xf>
    <xf numFmtId="3" fontId="12" fillId="0" borderId="134" xfId="0" applyNumberFormat="1" applyFont="1" applyBorder="1" applyAlignment="1">
      <alignment horizontal="center"/>
    </xf>
    <xf numFmtId="3" fontId="14" fillId="0" borderId="119" xfId="0" applyNumberFormat="1" applyFont="1" applyFill="1" applyBorder="1" applyAlignment="1">
      <alignment horizontal="center" vertical="center"/>
    </xf>
    <xf numFmtId="0" fontId="4" fillId="3" borderId="27" xfId="0" applyFont="1" applyFill="1" applyBorder="1" applyAlignment="1">
      <alignment horizontal="center" vertical="center"/>
    </xf>
    <xf numFmtId="3" fontId="14" fillId="0" borderId="6" xfId="0" applyNumberFormat="1" applyFont="1" applyFill="1" applyBorder="1" applyAlignment="1">
      <alignment horizontal="center" vertical="center"/>
    </xf>
    <xf numFmtId="3" fontId="12" fillId="0" borderId="86" xfId="1" applyNumberFormat="1" applyFont="1" applyFill="1" applyBorder="1" applyAlignment="1">
      <alignment horizontal="center"/>
    </xf>
    <xf numFmtId="3" fontId="14" fillId="0" borderId="134" xfId="1" applyNumberFormat="1" applyFont="1" applyFill="1" applyBorder="1" applyAlignment="1">
      <alignment horizontal="center"/>
    </xf>
    <xf numFmtId="0" fontId="85" fillId="0" borderId="0" xfId="0" applyFont="1" applyAlignment="1">
      <alignment vertical="top"/>
    </xf>
    <xf numFmtId="1" fontId="14" fillId="0" borderId="119" xfId="0" applyNumberFormat="1" applyFont="1" applyBorder="1" applyAlignment="1">
      <alignment horizontal="center"/>
    </xf>
    <xf numFmtId="0" fontId="14" fillId="0" borderId="119" xfId="0" applyFont="1" applyBorder="1" applyAlignment="1">
      <alignment horizontal="center"/>
    </xf>
    <xf numFmtId="3" fontId="14" fillId="2" borderId="27" xfId="0" applyNumberFormat="1" applyFont="1" applyFill="1" applyBorder="1" applyAlignment="1">
      <alignment horizontal="center"/>
    </xf>
    <xf numFmtId="0" fontId="15" fillId="3" borderId="174" xfId="0" applyFont="1" applyFill="1" applyBorder="1" applyAlignment="1">
      <alignment horizontal="center" vertical="center" wrapText="1"/>
    </xf>
    <xf numFmtId="1" fontId="6" fillId="0" borderId="184" xfId="2" applyNumberFormat="1" applyFont="1" applyFill="1" applyBorder="1" applyAlignment="1">
      <alignment horizontal="center" vertical="center"/>
    </xf>
    <xf numFmtId="1" fontId="14" fillId="0" borderId="184" xfId="2" applyNumberFormat="1" applyFont="1" applyFill="1" applyBorder="1" applyAlignment="1">
      <alignment horizontal="center" vertical="center"/>
    </xf>
    <xf numFmtId="0" fontId="4" fillId="0" borderId="0" xfId="0" applyFont="1" applyFill="1" applyBorder="1" applyAlignment="1">
      <alignment horizontal="center" wrapText="1"/>
    </xf>
    <xf numFmtId="0" fontId="93" fillId="0" borderId="0" xfId="0" applyFont="1"/>
    <xf numFmtId="10" fontId="14" fillId="0" borderId="0" xfId="2" applyNumberFormat="1" applyFont="1" applyFill="1" applyBorder="1" applyAlignment="1">
      <alignment horizontal="center" vertical="center"/>
    </xf>
    <xf numFmtId="0" fontId="73" fillId="3" borderId="265" xfId="0" applyNumberFormat="1" applyFont="1" applyFill="1" applyBorder="1" applyAlignment="1">
      <alignment horizontal="center" vertical="center" wrapText="1"/>
    </xf>
    <xf numFmtId="1" fontId="6" fillId="0" borderId="266" xfId="2" applyNumberFormat="1" applyFont="1" applyFill="1" applyBorder="1" applyAlignment="1">
      <alignment horizontal="center" vertical="center"/>
    </xf>
    <xf numFmtId="1" fontId="6" fillId="0" borderId="267" xfId="2" applyNumberFormat="1" applyFont="1" applyFill="1" applyBorder="1" applyAlignment="1">
      <alignment horizontal="center" vertical="center"/>
    </xf>
    <xf numFmtId="1" fontId="31" fillId="0" borderId="266" xfId="2" applyNumberFormat="1" applyFont="1" applyFill="1" applyBorder="1" applyAlignment="1">
      <alignment horizontal="center" vertical="center"/>
    </xf>
    <xf numFmtId="1" fontId="31" fillId="0" borderId="267" xfId="2" applyNumberFormat="1" applyFont="1" applyFill="1" applyBorder="1" applyAlignment="1">
      <alignment horizontal="center" vertical="center"/>
    </xf>
    <xf numFmtId="164" fontId="20" fillId="0" borderId="250" xfId="2" applyNumberFormat="1" applyFont="1" applyFill="1" applyBorder="1" applyAlignment="1">
      <alignment horizontal="center" vertical="center"/>
    </xf>
    <xf numFmtId="164" fontId="20" fillId="0" borderId="251" xfId="2" applyNumberFormat="1" applyFont="1" applyFill="1" applyBorder="1" applyAlignment="1">
      <alignment horizontal="center" vertical="center"/>
    </xf>
    <xf numFmtId="164" fontId="56" fillId="0" borderId="250" xfId="2" applyNumberFormat="1" applyFont="1" applyFill="1" applyBorder="1" applyAlignment="1">
      <alignment horizontal="center" vertical="center"/>
    </xf>
    <xf numFmtId="164" fontId="94" fillId="0" borderId="251" xfId="2" applyNumberFormat="1" applyFont="1" applyFill="1" applyBorder="1" applyAlignment="1">
      <alignment horizontal="center" vertical="center"/>
    </xf>
    <xf numFmtId="3" fontId="35" fillId="0" borderId="61" xfId="0" applyNumberFormat="1" applyFont="1" applyFill="1" applyBorder="1" applyAlignment="1">
      <alignment horizontal="center" vertical="center"/>
    </xf>
    <xf numFmtId="0" fontId="95" fillId="0" borderId="0" xfId="0" applyFont="1" applyAlignment="1">
      <alignment vertical="top"/>
    </xf>
    <xf numFmtId="0" fontId="57" fillId="0" borderId="0" xfId="0" applyFont="1" applyBorder="1"/>
    <xf numFmtId="0" fontId="35" fillId="0" borderId="0" xfId="0" applyFont="1" applyFill="1"/>
    <xf numFmtId="3" fontId="14" fillId="2" borderId="5" xfId="0" applyNumberFormat="1" applyFont="1" applyFill="1" applyBorder="1" applyAlignment="1">
      <alignment horizontal="center" vertical="center"/>
    </xf>
    <xf numFmtId="3" fontId="14" fillId="2" borderId="2" xfId="0" applyNumberFormat="1" applyFont="1" applyFill="1" applyBorder="1" applyAlignment="1">
      <alignment horizontal="center" vertical="center"/>
    </xf>
    <xf numFmtId="0" fontId="14" fillId="0" borderId="52" xfId="0" applyFont="1" applyBorder="1" applyAlignment="1">
      <alignment horizontal="center"/>
    </xf>
    <xf numFmtId="0" fontId="0" fillId="2" borderId="1" xfId="0" applyNumberFormat="1" applyFont="1" applyFill="1" applyBorder="1" applyAlignment="1">
      <alignment horizontal="left" vertical="top"/>
    </xf>
    <xf numFmtId="49" fontId="0" fillId="2" borderId="142" xfId="0" applyNumberFormat="1" applyFill="1" applyBorder="1" applyAlignment="1">
      <alignment horizontal="left" vertical="top"/>
    </xf>
    <xf numFmtId="10" fontId="21" fillId="0" borderId="18" xfId="2" applyNumberFormat="1" applyFont="1" applyFill="1" applyBorder="1" applyAlignment="1">
      <alignment horizontal="center" vertical="center"/>
    </xf>
    <xf numFmtId="10" fontId="30" fillId="0" borderId="44" xfId="2" applyNumberFormat="1" applyFont="1" applyFill="1" applyBorder="1" applyAlignment="1">
      <alignment horizontal="center" vertical="center"/>
    </xf>
    <xf numFmtId="3" fontId="6" fillId="0" borderId="113" xfId="0" applyNumberFormat="1" applyFont="1" applyFill="1" applyBorder="1" applyAlignment="1">
      <alignment horizontal="center" vertical="center"/>
    </xf>
    <xf numFmtId="0" fontId="5" fillId="0" borderId="142" xfId="0" applyFont="1" applyFill="1" applyBorder="1" applyAlignment="1">
      <alignment horizontal="center" vertical="center"/>
    </xf>
    <xf numFmtId="3" fontId="31" fillId="0" borderId="119" xfId="0" applyNumberFormat="1" applyFont="1" applyFill="1" applyBorder="1" applyAlignment="1">
      <alignment horizontal="center" vertical="center"/>
    </xf>
    <xf numFmtId="3" fontId="12" fillId="0" borderId="113" xfId="0" applyNumberFormat="1" applyFont="1" applyBorder="1" applyAlignment="1">
      <alignment horizontal="center"/>
    </xf>
    <xf numFmtId="10" fontId="55" fillId="0" borderId="1" xfId="2" applyNumberFormat="1" applyFont="1" applyFill="1" applyBorder="1" applyAlignment="1">
      <alignment horizontal="left" vertical="center"/>
    </xf>
    <xf numFmtId="3" fontId="6" fillId="0" borderId="116" xfId="0" applyNumberFormat="1" applyFont="1" applyFill="1" applyBorder="1" applyAlignment="1">
      <alignment horizontal="center" vertical="center"/>
    </xf>
    <xf numFmtId="0" fontId="5" fillId="0" borderId="142" xfId="0" applyFont="1" applyFill="1" applyBorder="1" applyAlignment="1">
      <alignment horizontal="center" vertical="center"/>
    </xf>
    <xf numFmtId="3" fontId="12" fillId="0" borderId="113" xfId="0" applyNumberFormat="1" applyFont="1" applyBorder="1" applyAlignment="1">
      <alignment horizontal="center"/>
    </xf>
    <xf numFmtId="3" fontId="31" fillId="0" borderId="119" xfId="0" applyNumberFormat="1" applyFont="1" applyFill="1" applyBorder="1" applyAlignment="1">
      <alignment horizontal="center" vertical="center"/>
    </xf>
    <xf numFmtId="3" fontId="6" fillId="0" borderId="113" xfId="0" applyNumberFormat="1" applyFont="1" applyFill="1" applyBorder="1" applyAlignment="1">
      <alignment horizontal="center" vertical="center"/>
    </xf>
    <xf numFmtId="0" fontId="14" fillId="0" borderId="52" xfId="0" applyFont="1" applyBorder="1" applyAlignment="1">
      <alignment horizontal="center"/>
    </xf>
    <xf numFmtId="3" fontId="14" fillId="2" borderId="5" xfId="0" applyNumberFormat="1" applyFont="1" applyFill="1" applyBorder="1" applyAlignment="1">
      <alignment horizontal="center" vertical="center"/>
    </xf>
    <xf numFmtId="3" fontId="14" fillId="2" borderId="2" xfId="0" applyNumberFormat="1" applyFont="1" applyFill="1" applyBorder="1" applyAlignment="1">
      <alignment horizontal="center" vertical="center"/>
    </xf>
    <xf numFmtId="0" fontId="14" fillId="3" borderId="41" xfId="0" applyFont="1" applyFill="1" applyBorder="1" applyAlignment="1">
      <alignment horizontal="center" vertical="center" wrapText="1"/>
    </xf>
    <xf numFmtId="0" fontId="96" fillId="0" borderId="0" xfId="0" applyFont="1"/>
    <xf numFmtId="3" fontId="37" fillId="2" borderId="61" xfId="1" applyNumberFormat="1" applyFont="1" applyFill="1" applyBorder="1" applyAlignment="1">
      <alignment horizontal="left"/>
    </xf>
    <xf numFmtId="1" fontId="14" fillId="0" borderId="119" xfId="0" applyNumberFormat="1" applyFont="1" applyBorder="1" applyAlignment="1">
      <alignment horizontal="center"/>
    </xf>
    <xf numFmtId="1" fontId="14" fillId="0" borderId="116" xfId="0" applyNumberFormat="1" applyFont="1" applyBorder="1" applyAlignment="1">
      <alignment horizontal="center"/>
    </xf>
    <xf numFmtId="1" fontId="14" fillId="0" borderId="21" xfId="0" applyNumberFormat="1" applyFont="1" applyBorder="1" applyAlignment="1">
      <alignment horizontal="center"/>
    </xf>
    <xf numFmtId="3" fontId="34" fillId="0" borderId="0" xfId="0" applyNumberFormat="1" applyFont="1"/>
    <xf numFmtId="0" fontId="12" fillId="0" borderId="0" xfId="0" applyFont="1" applyBorder="1" applyAlignment="1">
      <alignment vertical="center" wrapText="1"/>
    </xf>
    <xf numFmtId="0" fontId="12" fillId="0" borderId="0" xfId="0" applyFont="1" applyAlignment="1">
      <alignment vertical="center" wrapText="1"/>
    </xf>
    <xf numFmtId="0" fontId="12" fillId="3" borderId="80" xfId="0" applyFont="1" applyFill="1" applyBorder="1" applyAlignment="1">
      <alignment horizontal="center" vertical="center" wrapText="1"/>
    </xf>
    <xf numFmtId="0" fontId="12" fillId="3" borderId="82" xfId="0" applyFont="1" applyFill="1" applyBorder="1" applyAlignment="1">
      <alignment horizontal="center" vertical="center" wrapText="1"/>
    </xf>
    <xf numFmtId="0" fontId="14" fillId="0" borderId="246" xfId="0" applyFont="1" applyBorder="1" applyAlignment="1">
      <alignment horizontal="center"/>
    </xf>
    <xf numFmtId="0" fontId="14" fillId="0" borderId="198" xfId="0" applyFont="1" applyBorder="1" applyAlignment="1">
      <alignment horizontal="center"/>
    </xf>
    <xf numFmtId="0" fontId="14" fillId="0" borderId="199" xfId="0" applyFont="1" applyBorder="1" applyAlignment="1">
      <alignment horizontal="center"/>
    </xf>
    <xf numFmtId="0" fontId="14" fillId="0" borderId="194" xfId="0" applyFont="1" applyBorder="1" applyAlignment="1">
      <alignment horizontal="center"/>
    </xf>
    <xf numFmtId="1" fontId="14" fillId="0" borderId="68" xfId="0" applyNumberFormat="1" applyFont="1" applyBorder="1" applyAlignment="1">
      <alignment horizontal="center"/>
    </xf>
    <xf numFmtId="164" fontId="30" fillId="0" borderId="27" xfId="2" applyNumberFormat="1" applyFont="1" applyBorder="1" applyAlignment="1">
      <alignment horizontal="center"/>
    </xf>
    <xf numFmtId="0" fontId="17" fillId="0" borderId="36" xfId="0" applyFont="1" applyBorder="1"/>
    <xf numFmtId="0" fontId="4" fillId="3" borderId="21" xfId="0" applyFont="1" applyFill="1" applyBorder="1" applyAlignment="1">
      <alignment horizontal="center" vertical="center"/>
    </xf>
    <xf numFmtId="0" fontId="4" fillId="3" borderId="93"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94" xfId="0" applyFont="1" applyFill="1" applyBorder="1" applyAlignment="1">
      <alignment horizontal="center" vertical="center"/>
    </xf>
    <xf numFmtId="0" fontId="35" fillId="0" borderId="0" xfId="0" applyFont="1" applyFill="1" applyBorder="1" applyAlignment="1">
      <alignment horizontal="left" vertical="center"/>
    </xf>
    <xf numFmtId="0" fontId="17" fillId="0" borderId="0" xfId="0" applyFont="1" applyAlignment="1">
      <alignment vertical="center"/>
    </xf>
    <xf numFmtId="0" fontId="91" fillId="0" borderId="0" xfId="0" applyFont="1" applyFill="1" applyBorder="1" applyAlignment="1">
      <alignment horizontal="left" vertical="top"/>
    </xf>
    <xf numFmtId="0" fontId="14" fillId="0" borderId="42" xfId="0" applyFont="1" applyFill="1" applyBorder="1" applyAlignment="1">
      <alignment horizontal="center"/>
    </xf>
    <xf numFmtId="0" fontId="85" fillId="0" borderId="0" xfId="0" applyFont="1" applyBorder="1" applyAlignment="1">
      <alignment horizontal="left" vertical="top"/>
    </xf>
    <xf numFmtId="0" fontId="85" fillId="0" borderId="0" xfId="0" applyFont="1" applyFill="1"/>
    <xf numFmtId="3" fontId="31" fillId="0" borderId="119" xfId="0" applyNumberFormat="1" applyFont="1" applyFill="1" applyBorder="1" applyAlignment="1">
      <alignment horizontal="center" vertical="center"/>
    </xf>
    <xf numFmtId="3" fontId="6" fillId="0" borderId="116" xfId="0" applyNumberFormat="1" applyFont="1" applyFill="1" applyBorder="1" applyAlignment="1">
      <alignment horizontal="center" vertical="center"/>
    </xf>
    <xf numFmtId="0" fontId="5" fillId="0" borderId="142" xfId="0" applyFont="1" applyFill="1" applyBorder="1" applyAlignment="1">
      <alignment horizontal="center" vertical="center"/>
    </xf>
    <xf numFmtId="3" fontId="12" fillId="0" borderId="113" xfId="0" applyNumberFormat="1" applyFont="1" applyBorder="1" applyAlignment="1">
      <alignment horizontal="center"/>
    </xf>
    <xf numFmtId="1" fontId="14" fillId="0" borderId="116" xfId="0" applyNumberFormat="1" applyFont="1" applyFill="1" applyBorder="1" applyAlignment="1">
      <alignment horizontal="center" vertical="center"/>
    </xf>
    <xf numFmtId="0" fontId="14" fillId="0" borderId="116" xfId="0" applyFont="1" applyBorder="1" applyAlignment="1">
      <alignment horizontal="center"/>
    </xf>
    <xf numFmtId="0" fontId="14" fillId="0" borderId="119" xfId="0" applyFont="1" applyBorder="1" applyAlignment="1">
      <alignment horizontal="center"/>
    </xf>
    <xf numFmtId="1" fontId="14" fillId="0" borderId="119" xfId="0" applyNumberFormat="1" applyFont="1" applyBorder="1" applyAlignment="1">
      <alignment horizontal="center"/>
    </xf>
    <xf numFmtId="1" fontId="14" fillId="0" borderId="116" xfId="0" applyNumberFormat="1" applyFont="1" applyBorder="1" applyAlignment="1">
      <alignment horizontal="center"/>
    </xf>
    <xf numFmtId="0" fontId="14" fillId="0" borderId="52" xfId="0" applyFont="1" applyBorder="1" applyAlignment="1">
      <alignment horizontal="center"/>
    </xf>
    <xf numFmtId="0" fontId="14" fillId="0" borderId="113" xfId="0" applyFont="1" applyBorder="1" applyAlignment="1">
      <alignment horizontal="center"/>
    </xf>
    <xf numFmtId="1" fontId="14" fillId="0" borderId="113" xfId="0" applyNumberFormat="1" applyFont="1" applyBorder="1" applyAlignment="1">
      <alignment horizontal="center"/>
    </xf>
    <xf numFmtId="3" fontId="6" fillId="0" borderId="113" xfId="0" applyNumberFormat="1" applyFont="1" applyFill="1" applyBorder="1" applyAlignment="1">
      <alignment horizontal="center" vertical="center"/>
    </xf>
    <xf numFmtId="3" fontId="14" fillId="2" borderId="5" xfId="0" applyNumberFormat="1" applyFont="1" applyFill="1" applyBorder="1" applyAlignment="1">
      <alignment horizontal="center" vertical="center"/>
    </xf>
    <xf numFmtId="3" fontId="14" fillId="2" borderId="2" xfId="0" applyNumberFormat="1" applyFont="1" applyFill="1" applyBorder="1" applyAlignment="1">
      <alignment horizontal="center" vertical="center"/>
    </xf>
    <xf numFmtId="0" fontId="14" fillId="0" borderId="5" xfId="0" applyFont="1" applyBorder="1" applyAlignment="1">
      <alignment horizontal="center"/>
    </xf>
    <xf numFmtId="0" fontId="14" fillId="0" borderId="134" xfId="0" applyFont="1" applyBorder="1" applyAlignment="1">
      <alignment horizontal="center"/>
    </xf>
    <xf numFmtId="1" fontId="14" fillId="0" borderId="134" xfId="0" applyNumberFormat="1" applyFont="1" applyBorder="1" applyAlignment="1">
      <alignment horizontal="center"/>
    </xf>
    <xf numFmtId="0" fontId="87" fillId="0" borderId="0" xfId="0" applyFont="1" applyFill="1" applyBorder="1" applyAlignment="1">
      <alignment vertical="top" wrapText="1"/>
    </xf>
    <xf numFmtId="2" fontId="14" fillId="0" borderId="184" xfId="2" applyNumberFormat="1" applyFont="1" applyFill="1" applyBorder="1" applyAlignment="1">
      <alignment horizontal="center" vertical="center"/>
    </xf>
    <xf numFmtId="1" fontId="6" fillId="0" borderId="180" xfId="2" applyNumberFormat="1" applyFont="1" applyFill="1" applyBorder="1" applyAlignment="1">
      <alignment horizontal="center" vertical="center"/>
    </xf>
    <xf numFmtId="1" fontId="14" fillId="4" borderId="260" xfId="0" applyNumberFormat="1" applyFont="1" applyFill="1" applyBorder="1" applyAlignment="1">
      <alignment horizontal="center" vertical="center" wrapText="1"/>
    </xf>
    <xf numFmtId="0" fontId="14" fillId="4" borderId="257" xfId="0" applyFont="1" applyFill="1" applyBorder="1" applyAlignment="1">
      <alignment horizontal="center" vertical="center" wrapText="1"/>
    </xf>
    <xf numFmtId="10" fontId="14" fillId="0" borderId="184" xfId="2" applyNumberFormat="1" applyFont="1" applyFill="1" applyBorder="1" applyAlignment="1">
      <alignment horizontal="center" vertical="center"/>
    </xf>
    <xf numFmtId="2" fontId="14" fillId="0" borderId="182" xfId="2" applyNumberFormat="1" applyFont="1" applyFill="1" applyBorder="1" applyAlignment="1">
      <alignment horizontal="center" vertical="center"/>
    </xf>
    <xf numFmtId="1" fontId="14" fillId="0" borderId="180" xfId="2" applyNumberFormat="1" applyFont="1" applyFill="1" applyBorder="1" applyAlignment="1">
      <alignment horizontal="center" vertical="center"/>
    </xf>
    <xf numFmtId="10" fontId="14" fillId="0" borderId="201" xfId="2" applyNumberFormat="1" applyFont="1" applyFill="1" applyBorder="1" applyAlignment="1">
      <alignment horizontal="center" vertical="center"/>
    </xf>
    <xf numFmtId="0" fontId="14" fillId="4" borderId="257" xfId="0" applyFont="1" applyFill="1" applyBorder="1" applyAlignment="1">
      <alignment horizontal="center" vertical="center"/>
    </xf>
    <xf numFmtId="3" fontId="26" fillId="0" borderId="0" xfId="0" applyNumberFormat="1" applyFont="1" applyFill="1"/>
    <xf numFmtId="3" fontId="26" fillId="0" borderId="0" xfId="0" applyNumberFormat="1" applyFont="1"/>
    <xf numFmtId="1" fontId="14" fillId="4" borderId="268" xfId="0" applyNumberFormat="1" applyFont="1" applyFill="1" applyBorder="1" applyAlignment="1">
      <alignment horizontal="center" vertical="center" wrapText="1"/>
    </xf>
    <xf numFmtId="0" fontId="97" fillId="4" borderId="268" xfId="0" applyFont="1" applyFill="1" applyBorder="1" applyAlignment="1">
      <alignment vertical="center"/>
    </xf>
    <xf numFmtId="0" fontId="4" fillId="4" borderId="271" xfId="0" applyFont="1" applyFill="1" applyBorder="1" applyAlignment="1">
      <alignment horizontal="center" vertical="center"/>
    </xf>
    <xf numFmtId="0" fontId="14" fillId="4" borderId="268" xfId="0" applyFont="1" applyFill="1" applyBorder="1" applyAlignment="1">
      <alignment horizontal="center" vertical="center"/>
    </xf>
    <xf numFmtId="0" fontId="98" fillId="0" borderId="0" xfId="0" applyFont="1" applyBorder="1"/>
    <xf numFmtId="0" fontId="97" fillId="4" borderId="257" xfId="0" applyFont="1" applyFill="1" applyBorder="1" applyAlignment="1">
      <alignment vertical="center"/>
    </xf>
    <xf numFmtId="0" fontId="97" fillId="4" borderId="260" xfId="0" applyFont="1" applyFill="1" applyBorder="1" applyAlignment="1">
      <alignment vertical="center"/>
    </xf>
    <xf numFmtId="1" fontId="14" fillId="4" borderId="268" xfId="0" applyNumberFormat="1" applyFont="1" applyFill="1" applyBorder="1" applyAlignment="1">
      <alignment horizontal="center" vertical="center"/>
    </xf>
    <xf numFmtId="2" fontId="14" fillId="0" borderId="180" xfId="0" applyNumberFormat="1" applyFont="1" applyFill="1" applyBorder="1" applyAlignment="1">
      <alignment horizontal="center" vertical="center"/>
    </xf>
    <xf numFmtId="0" fontId="5" fillId="0" borderId="0" xfId="0" applyFont="1" applyBorder="1" applyAlignment="1">
      <alignment wrapText="1"/>
    </xf>
    <xf numFmtId="0" fontId="12" fillId="0" borderId="258" xfId="0" applyFont="1" applyBorder="1" applyAlignment="1">
      <alignment horizontal="left"/>
    </xf>
    <xf numFmtId="0" fontId="12" fillId="0" borderId="258" xfId="0" applyFont="1" applyBorder="1" applyAlignment="1">
      <alignment horizontal="center"/>
    </xf>
    <xf numFmtId="0" fontId="12" fillId="0" borderId="261" xfId="0" applyFont="1" applyBorder="1" applyAlignment="1">
      <alignment horizontal="left"/>
    </xf>
    <xf numFmtId="0" fontId="12" fillId="0" borderId="261" xfId="0" applyFont="1" applyBorder="1" applyAlignment="1">
      <alignment horizontal="center"/>
    </xf>
    <xf numFmtId="0" fontId="12" fillId="0" borderId="5" xfId="0" applyFont="1" applyBorder="1" applyAlignment="1">
      <alignment horizontal="left"/>
    </xf>
    <xf numFmtId="0" fontId="12" fillId="0" borderId="142" xfId="0" applyFont="1" applyBorder="1" applyAlignment="1">
      <alignment horizontal="left"/>
    </xf>
    <xf numFmtId="0" fontId="12" fillId="0" borderId="142" xfId="0" applyFont="1" applyBorder="1" applyAlignment="1">
      <alignment horizontal="center"/>
    </xf>
    <xf numFmtId="0" fontId="12" fillId="0" borderId="142" xfId="0" applyFont="1" applyBorder="1"/>
    <xf numFmtId="0" fontId="12" fillId="0" borderId="142" xfId="0" quotePrefix="1" applyFont="1" applyBorder="1"/>
    <xf numFmtId="0" fontId="12" fillId="0" borderId="174" xfId="0" applyFont="1" applyBorder="1"/>
    <xf numFmtId="0" fontId="12" fillId="0" borderId="174" xfId="0" applyFont="1" applyBorder="1" applyAlignment="1">
      <alignment horizontal="center"/>
    </xf>
    <xf numFmtId="0" fontId="4" fillId="3" borderId="142" xfId="0" applyFont="1" applyFill="1" applyBorder="1" applyAlignment="1">
      <alignment horizontal="center"/>
    </xf>
    <xf numFmtId="0" fontId="4" fillId="3" borderId="275" xfId="0" applyFont="1" applyFill="1" applyBorder="1" applyAlignment="1">
      <alignment horizontal="center" vertical="center"/>
    </xf>
    <xf numFmtId="0" fontId="14" fillId="3" borderId="276" xfId="0" applyFont="1" applyFill="1" applyBorder="1" applyAlignment="1">
      <alignment horizontal="center" vertical="center" wrapText="1"/>
    </xf>
    <xf numFmtId="0" fontId="4" fillId="3" borderId="277" xfId="0" applyFont="1" applyFill="1" applyBorder="1" applyAlignment="1">
      <alignment horizontal="center" vertical="center"/>
    </xf>
    <xf numFmtId="0" fontId="12" fillId="0" borderId="258" xfId="0" applyFont="1" applyBorder="1"/>
    <xf numFmtId="0" fontId="12" fillId="0" borderId="261" xfId="0" applyFont="1" applyBorder="1"/>
    <xf numFmtId="0" fontId="12" fillId="0" borderId="219" xfId="0" applyFont="1" applyBorder="1" applyAlignment="1">
      <alignment horizontal="center"/>
    </xf>
    <xf numFmtId="2" fontId="12" fillId="0" borderId="278" xfId="0" applyNumberFormat="1" applyFont="1" applyFill="1" applyBorder="1" applyAlignment="1" applyProtection="1">
      <alignment horizontal="center" vertical="center"/>
    </xf>
    <xf numFmtId="2" fontId="12" fillId="0" borderId="273" xfId="0" applyNumberFormat="1" applyFont="1" applyFill="1" applyBorder="1" applyAlignment="1" applyProtection="1">
      <alignment horizontal="center" vertical="center"/>
    </xf>
    <xf numFmtId="2" fontId="14" fillId="0" borderId="258" xfId="0" applyNumberFormat="1" applyFont="1" applyFill="1" applyBorder="1" applyAlignment="1" applyProtection="1">
      <alignment horizontal="center" vertical="center"/>
    </xf>
    <xf numFmtId="2" fontId="12" fillId="0" borderId="279" xfId="0" applyNumberFormat="1" applyFont="1" applyFill="1" applyBorder="1" applyAlignment="1" applyProtection="1">
      <alignment horizontal="center" vertical="center"/>
    </xf>
    <xf numFmtId="2" fontId="12" fillId="0" borderId="274" xfId="0" applyNumberFormat="1" applyFont="1" applyFill="1" applyBorder="1" applyAlignment="1" applyProtection="1">
      <alignment horizontal="center" vertical="center"/>
    </xf>
    <xf numFmtId="2" fontId="14" fillId="0" borderId="261" xfId="0" applyNumberFormat="1" applyFont="1" applyFill="1" applyBorder="1" applyAlignment="1" applyProtection="1">
      <alignment horizontal="center" vertical="center"/>
    </xf>
    <xf numFmtId="2" fontId="12" fillId="0" borderId="81" xfId="0" applyNumberFormat="1" applyFont="1" applyFill="1" applyBorder="1" applyAlignment="1" applyProtection="1">
      <alignment horizontal="center" vertical="center"/>
    </xf>
    <xf numFmtId="2" fontId="12" fillId="0" borderId="219" xfId="0" applyNumberFormat="1" applyFont="1" applyFill="1" applyBorder="1" applyAlignment="1" applyProtection="1">
      <alignment horizontal="center" vertical="center"/>
    </xf>
    <xf numFmtId="2" fontId="14" fillId="0" borderId="142" xfId="0" applyNumberFormat="1" applyFont="1" applyFill="1" applyBorder="1" applyAlignment="1" applyProtection="1">
      <alignment horizontal="center" vertical="center"/>
    </xf>
    <xf numFmtId="2" fontId="12" fillId="0" borderId="197" xfId="0" applyNumberFormat="1" applyFont="1" applyFill="1" applyBorder="1" applyAlignment="1" applyProtection="1">
      <alignment horizontal="center" vertical="center"/>
    </xf>
    <xf numFmtId="2" fontId="12" fillId="0" borderId="142" xfId="0" applyNumberFormat="1" applyFont="1" applyFill="1" applyBorder="1" applyAlignment="1" applyProtection="1">
      <alignment horizontal="center" vertical="center"/>
    </xf>
    <xf numFmtId="2" fontId="12" fillId="3" borderId="197" xfId="0" applyNumberFormat="1" applyFont="1" applyFill="1" applyBorder="1" applyAlignment="1" applyProtection="1">
      <alignment horizontal="center" vertical="center"/>
    </xf>
    <xf numFmtId="2" fontId="12" fillId="3" borderId="142" xfId="0" applyNumberFormat="1" applyFont="1" applyFill="1" applyBorder="1" applyAlignment="1" applyProtection="1">
      <alignment horizontal="center" vertical="center"/>
    </xf>
    <xf numFmtId="2" fontId="14" fillId="3" borderId="142" xfId="0" applyNumberFormat="1" applyFont="1" applyFill="1" applyBorder="1" applyAlignment="1" applyProtection="1">
      <alignment horizontal="center" vertical="center"/>
    </xf>
    <xf numFmtId="2" fontId="12" fillId="0" borderId="280" xfId="0" applyNumberFormat="1" applyFont="1" applyFill="1" applyBorder="1" applyAlignment="1" applyProtection="1">
      <alignment horizontal="center" vertical="center"/>
    </xf>
    <xf numFmtId="2" fontId="12" fillId="0" borderId="272" xfId="0" applyNumberFormat="1" applyFont="1" applyFill="1" applyBorder="1" applyAlignment="1" applyProtection="1">
      <alignment horizontal="center" vertical="center"/>
    </xf>
    <xf numFmtId="2" fontId="14" fillId="0" borderId="174" xfId="0" applyNumberFormat="1" applyFont="1" applyFill="1" applyBorder="1" applyAlignment="1" applyProtection="1">
      <alignment horizontal="center" vertical="center"/>
    </xf>
    <xf numFmtId="2" fontId="12" fillId="0" borderId="94" xfId="0" applyNumberFormat="1" applyFont="1" applyFill="1" applyBorder="1" applyAlignment="1" applyProtection="1">
      <alignment horizontal="center" vertical="center"/>
    </xf>
    <xf numFmtId="2" fontId="12" fillId="0" borderId="281" xfId="0" applyNumberFormat="1" applyFont="1" applyFill="1" applyBorder="1" applyAlignment="1" applyProtection="1">
      <alignment horizontal="center" vertical="center"/>
    </xf>
    <xf numFmtId="2" fontId="14" fillId="0" borderId="192" xfId="0" applyNumberFormat="1" applyFont="1" applyFill="1" applyBorder="1" applyAlignment="1" applyProtection="1">
      <alignment horizontal="center" vertical="center"/>
    </xf>
    <xf numFmtId="2" fontId="12" fillId="0" borderId="0" xfId="0" applyNumberFormat="1" applyFont="1" applyAlignment="1">
      <alignment horizontal="center"/>
    </xf>
    <xf numFmtId="0" fontId="4" fillId="5" borderId="142" xfId="0" applyFont="1" applyFill="1" applyBorder="1" applyAlignment="1"/>
    <xf numFmtId="0" fontId="12" fillId="0" borderId="142" xfId="0" applyFont="1" applyFill="1" applyBorder="1" applyAlignment="1">
      <alignment horizontal="center"/>
    </xf>
    <xf numFmtId="2" fontId="12" fillId="0" borderId="81" xfId="0" applyNumberFormat="1" applyFont="1" applyFill="1" applyBorder="1" applyAlignment="1" applyProtection="1">
      <alignment horizontal="center" vertical="center" wrapText="1"/>
    </xf>
    <xf numFmtId="2" fontId="12" fillId="0" borderId="219" xfId="0" applyNumberFormat="1" applyFont="1" applyFill="1" applyBorder="1" applyAlignment="1" applyProtection="1">
      <alignment horizontal="center" vertical="center" wrapText="1"/>
    </xf>
    <xf numFmtId="2" fontId="14" fillId="0" borderId="142" xfId="0" applyNumberFormat="1" applyFont="1" applyFill="1" applyBorder="1" applyAlignment="1" applyProtection="1">
      <alignment horizontal="center" vertical="center" wrapText="1"/>
    </xf>
    <xf numFmtId="0" fontId="12" fillId="0" borderId="142" xfId="0" applyFont="1" applyBorder="1" applyAlignment="1">
      <alignment horizontal="center" vertical="center" wrapText="1"/>
    </xf>
    <xf numFmtId="0" fontId="12" fillId="0" borderId="219" xfId="0" applyFont="1" applyBorder="1" applyAlignment="1">
      <alignment horizontal="center" vertical="center" wrapText="1"/>
    </xf>
    <xf numFmtId="3" fontId="31" fillId="0" borderId="119" xfId="0" applyNumberFormat="1" applyFont="1" applyFill="1" applyBorder="1" applyAlignment="1">
      <alignment horizontal="center" vertical="center"/>
    </xf>
    <xf numFmtId="1" fontId="6" fillId="0" borderId="180" xfId="2" applyNumberFormat="1" applyFont="1" applyFill="1" applyBorder="1" applyAlignment="1">
      <alignment horizontal="center" vertical="center"/>
    </xf>
    <xf numFmtId="0" fontId="5" fillId="0" borderId="142" xfId="0" applyFont="1" applyFill="1" applyBorder="1" applyAlignment="1">
      <alignment horizontal="center" vertical="center"/>
    </xf>
    <xf numFmtId="3" fontId="12" fillId="0" borderId="113" xfId="0" applyNumberFormat="1" applyFont="1" applyBorder="1" applyAlignment="1">
      <alignment horizontal="center"/>
    </xf>
    <xf numFmtId="3" fontId="6" fillId="0" borderId="116" xfId="0" applyNumberFormat="1" applyFont="1" applyFill="1" applyBorder="1" applyAlignment="1">
      <alignment horizontal="center" vertical="center"/>
    </xf>
    <xf numFmtId="0" fontId="14" fillId="0" borderId="52" xfId="0" applyFont="1" applyBorder="1" applyAlignment="1">
      <alignment horizontal="center"/>
    </xf>
    <xf numFmtId="3" fontId="6" fillId="0" borderId="113" xfId="0" applyNumberFormat="1" applyFont="1" applyFill="1" applyBorder="1" applyAlignment="1">
      <alignment horizontal="center" vertical="center"/>
    </xf>
    <xf numFmtId="3" fontId="14" fillId="2" borderId="5" xfId="0" applyNumberFormat="1" applyFont="1" applyFill="1" applyBorder="1" applyAlignment="1">
      <alignment horizontal="center" vertical="center"/>
    </xf>
    <xf numFmtId="3" fontId="14" fillId="2" borderId="2" xfId="0" applyNumberFormat="1" applyFont="1" applyFill="1" applyBorder="1" applyAlignment="1">
      <alignment horizontal="center" vertical="center"/>
    </xf>
    <xf numFmtId="1" fontId="14" fillId="4" borderId="260" xfId="0" applyNumberFormat="1" applyFont="1" applyFill="1" applyBorder="1" applyAlignment="1">
      <alignment horizontal="center" vertical="center"/>
    </xf>
    <xf numFmtId="2" fontId="12" fillId="0" borderId="192" xfId="0" applyNumberFormat="1" applyFont="1" applyFill="1" applyBorder="1" applyAlignment="1" applyProtection="1">
      <alignment horizontal="center" vertical="center"/>
    </xf>
    <xf numFmtId="2" fontId="12" fillId="0" borderId="174" xfId="0" applyNumberFormat="1" applyFont="1" applyFill="1" applyBorder="1" applyAlignment="1" applyProtection="1">
      <alignment horizontal="center" vertical="center"/>
    </xf>
    <xf numFmtId="0" fontId="12" fillId="0" borderId="219" xfId="0" applyFont="1" applyFill="1" applyBorder="1" applyAlignment="1">
      <alignment horizontal="center"/>
    </xf>
    <xf numFmtId="2" fontId="12" fillId="0" borderId="219" xfId="0" applyNumberFormat="1" applyFont="1" applyFill="1" applyBorder="1" applyAlignment="1">
      <alignment horizontal="center"/>
    </xf>
    <xf numFmtId="0" fontId="12" fillId="0" borderId="142" xfId="0" applyFont="1" applyFill="1" applyBorder="1"/>
    <xf numFmtId="2" fontId="12" fillId="0" borderId="282" xfId="0" applyNumberFormat="1" applyFont="1" applyFill="1" applyBorder="1" applyAlignment="1" applyProtection="1">
      <alignment horizontal="center" vertical="center"/>
    </xf>
    <xf numFmtId="0" fontId="12" fillId="0" borderId="192" xfId="0" applyFont="1" applyBorder="1"/>
    <xf numFmtId="0" fontId="57" fillId="0" borderId="192" xfId="0" applyFont="1" applyBorder="1"/>
    <xf numFmtId="10" fontId="30" fillId="0" borderId="1" xfId="2" applyNumberFormat="1" applyFont="1" applyFill="1" applyBorder="1" applyAlignment="1">
      <alignment horizontal="center" vertical="center"/>
    </xf>
    <xf numFmtId="0" fontId="12" fillId="0" borderId="261" xfId="0" applyFont="1" applyBorder="1" applyAlignment="1">
      <alignment vertical="center"/>
    </xf>
    <xf numFmtId="0" fontId="12" fillId="0" borderId="261" xfId="0" applyFont="1" applyFill="1" applyBorder="1" applyAlignment="1">
      <alignment horizontal="center" vertical="center"/>
    </xf>
    <xf numFmtId="0" fontId="12" fillId="0" borderId="258" xfId="0" applyFont="1" applyBorder="1" applyAlignment="1">
      <alignment vertical="center"/>
    </xf>
    <xf numFmtId="0" fontId="12" fillId="0" borderId="258" xfId="0" applyFont="1" applyBorder="1" applyAlignment="1">
      <alignment horizontal="center" vertical="center"/>
    </xf>
    <xf numFmtId="0" fontId="1" fillId="0" borderId="0" xfId="0" applyFont="1"/>
    <xf numFmtId="0" fontId="4" fillId="0" borderId="0" xfId="0" applyFont="1" applyAlignment="1">
      <alignment horizontal="center" vertical="center"/>
    </xf>
    <xf numFmtId="1" fontId="6" fillId="0" borderId="180" xfId="2" applyNumberFormat="1" applyFont="1" applyFill="1" applyBorder="1" applyAlignment="1">
      <alignment horizontal="center" vertical="center"/>
    </xf>
    <xf numFmtId="1" fontId="6" fillId="0" borderId="184" xfId="2" applyNumberFormat="1" applyFont="1" applyFill="1" applyBorder="1" applyAlignment="1">
      <alignment horizontal="center" vertical="center"/>
    </xf>
    <xf numFmtId="3" fontId="12" fillId="0" borderId="113" xfId="0" applyNumberFormat="1" applyFont="1" applyBorder="1" applyAlignment="1">
      <alignment horizontal="center"/>
    </xf>
    <xf numFmtId="0" fontId="5" fillId="0" borderId="142" xfId="0" applyFont="1" applyFill="1" applyBorder="1" applyAlignment="1">
      <alignment horizontal="center" vertical="center"/>
    </xf>
    <xf numFmtId="3" fontId="6" fillId="0" borderId="116" xfId="0" applyNumberFormat="1" applyFont="1" applyFill="1" applyBorder="1" applyAlignment="1">
      <alignment horizontal="center" vertical="center"/>
    </xf>
    <xf numFmtId="0" fontId="14" fillId="0" borderId="52" xfId="0" applyFont="1" applyBorder="1" applyAlignment="1">
      <alignment horizontal="center"/>
    </xf>
    <xf numFmtId="3" fontId="6" fillId="0" borderId="113" xfId="0" applyNumberFormat="1" applyFont="1" applyFill="1" applyBorder="1" applyAlignment="1">
      <alignment horizontal="center" vertical="center"/>
    </xf>
    <xf numFmtId="3" fontId="14" fillId="2" borderId="5" xfId="0" applyNumberFormat="1" applyFont="1" applyFill="1" applyBorder="1" applyAlignment="1">
      <alignment horizontal="center" vertical="center"/>
    </xf>
    <xf numFmtId="3" fontId="14" fillId="2" borderId="2" xfId="0" applyNumberFormat="1" applyFont="1" applyFill="1" applyBorder="1" applyAlignment="1">
      <alignment horizontal="center" vertical="center"/>
    </xf>
    <xf numFmtId="3" fontId="31" fillId="0" borderId="119" xfId="0" applyNumberFormat="1" applyFont="1" applyFill="1" applyBorder="1" applyAlignment="1">
      <alignment horizontal="center" vertical="center"/>
    </xf>
    <xf numFmtId="1" fontId="14" fillId="4" borderId="260" xfId="0" applyNumberFormat="1" applyFont="1" applyFill="1" applyBorder="1" applyAlignment="1">
      <alignment horizontal="center" vertical="center"/>
    </xf>
    <xf numFmtId="0" fontId="1" fillId="4" borderId="20" xfId="0" applyNumberFormat="1" applyFont="1" applyFill="1" applyBorder="1" applyAlignment="1">
      <alignment vertical="top"/>
    </xf>
    <xf numFmtId="0" fontId="9" fillId="4" borderId="3" xfId="0" applyNumberFormat="1" applyFont="1" applyFill="1" applyBorder="1" applyAlignment="1">
      <alignment vertical="center"/>
    </xf>
    <xf numFmtId="0" fontId="1" fillId="4" borderId="1" xfId="0" applyNumberFormat="1" applyFont="1" applyFill="1" applyBorder="1" applyAlignment="1">
      <alignment vertical="top"/>
    </xf>
    <xf numFmtId="0" fontId="1" fillId="7" borderId="142" xfId="0" applyNumberFormat="1" applyFont="1" applyFill="1" applyBorder="1" applyAlignment="1">
      <alignment vertical="top"/>
    </xf>
    <xf numFmtId="166" fontId="1" fillId="7" borderId="142" xfId="0" applyNumberFormat="1" applyFont="1" applyFill="1" applyBorder="1" applyAlignment="1">
      <alignment vertical="top"/>
    </xf>
    <xf numFmtId="1" fontId="14" fillId="4" borderId="268" xfId="0" applyNumberFormat="1" applyFont="1" applyFill="1" applyBorder="1" applyAlignment="1">
      <alignment horizontal="center" vertical="center"/>
    </xf>
    <xf numFmtId="1" fontId="4" fillId="4" borderId="271" xfId="0" applyNumberFormat="1" applyFont="1" applyFill="1" applyBorder="1" applyAlignment="1">
      <alignment horizontal="center" vertical="center"/>
    </xf>
    <xf numFmtId="0" fontId="6" fillId="0" borderId="0" xfId="0" applyFont="1" applyFill="1" applyBorder="1" applyAlignment="1">
      <alignment vertical="center"/>
    </xf>
    <xf numFmtId="3" fontId="12" fillId="2" borderId="45" xfId="0" applyNumberFormat="1" applyFont="1" applyFill="1" applyBorder="1" applyAlignment="1">
      <alignment horizontal="center" vertical="center"/>
    </xf>
    <xf numFmtId="1" fontId="14" fillId="4" borderId="260" xfId="0" applyNumberFormat="1" applyFont="1" applyFill="1" applyBorder="1" applyAlignment="1">
      <alignment horizontal="center" vertical="center"/>
    </xf>
    <xf numFmtId="0" fontId="5" fillId="0" borderId="0" xfId="0" applyFont="1" applyBorder="1" applyAlignment="1">
      <alignment horizontal="center" vertical="center"/>
    </xf>
    <xf numFmtId="0" fontId="4" fillId="3" borderId="10" xfId="0" applyFont="1" applyFill="1" applyBorder="1" applyAlignment="1">
      <alignment horizontal="center" vertical="center"/>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3" fontId="14" fillId="2" borderId="133" xfId="0" applyNumberFormat="1" applyFont="1" applyFill="1" applyBorder="1" applyAlignment="1">
      <alignment horizontal="center" vertical="center"/>
    </xf>
    <xf numFmtId="0" fontId="4" fillId="0" borderId="0" xfId="0" applyFont="1" applyFill="1" applyBorder="1" applyAlignment="1">
      <alignment horizontal="center"/>
    </xf>
    <xf numFmtId="3" fontId="35" fillId="0" borderId="0" xfId="0" applyNumberFormat="1" applyFont="1" applyFill="1" applyAlignment="1">
      <alignment horizontal="center"/>
    </xf>
    <xf numFmtId="0" fontId="35" fillId="0" borderId="0" xfId="0" applyFont="1" applyFill="1" applyAlignment="1">
      <alignment horizontal="center"/>
    </xf>
    <xf numFmtId="3" fontId="35" fillId="0" borderId="0" xfId="0" applyNumberFormat="1" applyFont="1" applyAlignment="1">
      <alignment horizontal="center"/>
    </xf>
    <xf numFmtId="0" fontId="31" fillId="0" borderId="0" xfId="0" applyFont="1" applyFill="1" applyAlignment="1">
      <alignment horizontal="center"/>
    </xf>
    <xf numFmtId="3" fontId="12" fillId="2" borderId="99" xfId="0" applyNumberFormat="1" applyFont="1" applyFill="1" applyBorder="1" applyAlignment="1">
      <alignment horizontal="center" vertical="center"/>
    </xf>
    <xf numFmtId="3" fontId="14" fillId="0" borderId="27" xfId="0" applyNumberFormat="1" applyFont="1" applyBorder="1" applyAlignment="1">
      <alignment horizontal="center" vertical="center"/>
    </xf>
    <xf numFmtId="3" fontId="14" fillId="2" borderId="135" xfId="0" applyNumberFormat="1" applyFont="1" applyFill="1" applyBorder="1" applyAlignment="1">
      <alignment horizontal="center" vertical="center"/>
    </xf>
    <xf numFmtId="0" fontId="60" fillId="3" borderId="3" xfId="0" applyFont="1" applyFill="1" applyBorder="1" applyAlignment="1">
      <alignment horizontal="center" vertical="center" wrapText="1"/>
    </xf>
    <xf numFmtId="1" fontId="7" fillId="0" borderId="112" xfId="0" applyNumberFormat="1" applyFont="1" applyFill="1" applyBorder="1" applyAlignment="1" applyProtection="1">
      <alignment horizontal="center" vertical="center"/>
    </xf>
    <xf numFmtId="1" fontId="7" fillId="0" borderId="61" xfId="0" applyNumberFormat="1" applyFont="1" applyFill="1" applyBorder="1" applyAlignment="1" applyProtection="1">
      <alignment horizontal="center" vertical="center"/>
    </xf>
    <xf numFmtId="1" fontId="7" fillId="0" borderId="76" xfId="0" applyNumberFormat="1" applyFont="1" applyFill="1" applyBorder="1" applyAlignment="1" applyProtection="1">
      <alignment horizontal="center" vertical="center"/>
    </xf>
    <xf numFmtId="1" fontId="7" fillId="3" borderId="1" xfId="0" applyNumberFormat="1" applyFont="1" applyFill="1" applyBorder="1" applyAlignment="1" applyProtection="1">
      <alignment horizontal="center" vertical="top"/>
    </xf>
    <xf numFmtId="1" fontId="14" fillId="0" borderId="180" xfId="2" applyNumberFormat="1" applyFont="1" applyFill="1" applyBorder="1" applyAlignment="1">
      <alignment horizontal="center" vertical="center"/>
    </xf>
    <xf numFmtId="1" fontId="6" fillId="0" borderId="180" xfId="2" applyNumberFormat="1" applyFont="1" applyFill="1" applyBorder="1" applyAlignment="1">
      <alignment horizontal="center" vertical="center"/>
    </xf>
    <xf numFmtId="1" fontId="6" fillId="0" borderId="184" xfId="2" applyNumberFormat="1" applyFont="1" applyFill="1" applyBorder="1" applyAlignment="1">
      <alignment horizontal="center" vertical="center"/>
    </xf>
    <xf numFmtId="3" fontId="12" fillId="0" borderId="113" xfId="0" applyNumberFormat="1" applyFont="1" applyBorder="1" applyAlignment="1">
      <alignment horizontal="center"/>
    </xf>
    <xf numFmtId="0" fontId="5" fillId="0" borderId="142" xfId="0" applyFont="1" applyFill="1" applyBorder="1" applyAlignment="1">
      <alignment horizontal="center" vertical="center"/>
    </xf>
    <xf numFmtId="3" fontId="6" fillId="0" borderId="116" xfId="0" applyNumberFormat="1" applyFont="1" applyFill="1" applyBorder="1" applyAlignment="1">
      <alignment horizontal="center" vertical="center"/>
    </xf>
    <xf numFmtId="1" fontId="14" fillId="4" borderId="268" xfId="0" applyNumberFormat="1" applyFont="1" applyFill="1" applyBorder="1" applyAlignment="1">
      <alignment horizontal="center" vertical="center"/>
    </xf>
    <xf numFmtId="0" fontId="14" fillId="0" borderId="52" xfId="0" applyFont="1" applyBorder="1" applyAlignment="1">
      <alignment horizontal="center"/>
    </xf>
    <xf numFmtId="3" fontId="6" fillId="0" borderId="113" xfId="0" applyNumberFormat="1" applyFont="1" applyFill="1" applyBorder="1" applyAlignment="1">
      <alignment horizontal="center" vertical="center"/>
    </xf>
    <xf numFmtId="1" fontId="14" fillId="4" borderId="260" xfId="0" applyNumberFormat="1" applyFont="1" applyFill="1" applyBorder="1" applyAlignment="1">
      <alignment horizontal="center" vertical="center" wrapText="1"/>
    </xf>
    <xf numFmtId="3" fontId="14" fillId="2" borderId="5" xfId="0" applyNumberFormat="1" applyFont="1" applyFill="1" applyBorder="1" applyAlignment="1">
      <alignment horizontal="center" vertical="center"/>
    </xf>
    <xf numFmtId="3" fontId="14" fillId="2" borderId="2" xfId="0" applyNumberFormat="1" applyFont="1" applyFill="1" applyBorder="1" applyAlignment="1">
      <alignment horizontal="center" vertical="center"/>
    </xf>
    <xf numFmtId="3" fontId="31" fillId="0" borderId="119" xfId="0" applyNumberFormat="1" applyFont="1" applyFill="1" applyBorder="1" applyAlignment="1">
      <alignment horizontal="center" vertical="center"/>
    </xf>
    <xf numFmtId="0" fontId="6" fillId="0" borderId="86" xfId="0" applyFont="1" applyFill="1" applyBorder="1" applyAlignment="1">
      <alignment horizontal="center"/>
    </xf>
    <xf numFmtId="3" fontId="12" fillId="2" borderId="134" xfId="0" applyNumberFormat="1" applyFont="1" applyFill="1" applyBorder="1" applyAlignment="1">
      <alignment horizontal="center" vertical="center"/>
    </xf>
    <xf numFmtId="3" fontId="12" fillId="2" borderId="134" xfId="0" applyNumberFormat="1" applyFont="1" applyFill="1" applyBorder="1" applyAlignment="1">
      <alignment horizontal="center"/>
    </xf>
    <xf numFmtId="0" fontId="6" fillId="0" borderId="91" xfId="0" applyFont="1" applyFill="1" applyBorder="1" applyAlignment="1">
      <alignment horizontal="center"/>
    </xf>
    <xf numFmtId="3" fontId="12" fillId="2" borderId="135" xfId="0" applyNumberFormat="1" applyFont="1" applyFill="1" applyBorder="1" applyAlignment="1">
      <alignment horizontal="center"/>
    </xf>
    <xf numFmtId="0" fontId="12" fillId="2" borderId="135" xfId="0" applyFont="1" applyFill="1" applyBorder="1" applyAlignment="1">
      <alignment horizontal="center" vertical="center"/>
    </xf>
    <xf numFmtId="0" fontId="12" fillId="2" borderId="135" xfId="0" applyFont="1" applyFill="1" applyBorder="1" applyAlignment="1">
      <alignment horizontal="center"/>
    </xf>
    <xf numFmtId="1" fontId="26" fillId="0" borderId="0" xfId="0" applyNumberFormat="1" applyFont="1" applyFill="1" applyAlignment="1">
      <alignment horizontal="center"/>
    </xf>
    <xf numFmtId="0" fontId="26" fillId="0" borderId="0" xfId="0" applyFont="1" applyFill="1" applyBorder="1"/>
    <xf numFmtId="1" fontId="6" fillId="0" borderId="180" xfId="2" applyNumberFormat="1" applyFont="1" applyFill="1" applyBorder="1" applyAlignment="1">
      <alignment horizontal="center" vertical="center"/>
    </xf>
    <xf numFmtId="3" fontId="6" fillId="0" borderId="1" xfId="0" applyNumberFormat="1" applyFont="1" applyFill="1" applyBorder="1" applyAlignment="1">
      <alignment horizontal="center" vertical="center"/>
    </xf>
    <xf numFmtId="2" fontId="6" fillId="0" borderId="272" xfId="0" applyNumberFormat="1" applyFont="1" applyFill="1" applyBorder="1" applyAlignment="1" applyProtection="1">
      <alignment horizontal="center" vertical="center"/>
    </xf>
    <xf numFmtId="0" fontId="4" fillId="0" borderId="0" xfId="0" applyFont="1" applyFill="1" applyBorder="1" applyAlignment="1">
      <alignment horizontal="left"/>
    </xf>
    <xf numFmtId="1" fontId="6" fillId="0" borderId="184" xfId="2" applyNumberFormat="1" applyFont="1" applyFill="1" applyBorder="1" applyAlignment="1">
      <alignment horizontal="center" vertical="center"/>
    </xf>
    <xf numFmtId="3" fontId="6" fillId="0" borderId="116" xfId="0" applyNumberFormat="1" applyFont="1" applyFill="1" applyBorder="1" applyAlignment="1">
      <alignment horizontal="center" vertical="center"/>
    </xf>
    <xf numFmtId="0" fontId="14" fillId="0" borderId="52" xfId="0" applyFont="1" applyBorder="1" applyAlignment="1">
      <alignment horizontal="center"/>
    </xf>
    <xf numFmtId="3" fontId="14" fillId="2" borderId="5" xfId="0" applyNumberFormat="1" applyFont="1" applyFill="1" applyBorder="1" applyAlignment="1">
      <alignment horizontal="center" vertical="center"/>
    </xf>
    <xf numFmtId="3" fontId="14" fillId="2" borderId="2" xfId="0" applyNumberFormat="1" applyFont="1" applyFill="1" applyBorder="1" applyAlignment="1">
      <alignment horizontal="center" vertical="center"/>
    </xf>
    <xf numFmtId="3" fontId="14" fillId="0" borderId="224" xfId="0" applyNumberFormat="1" applyFont="1" applyFill="1" applyBorder="1" applyAlignment="1">
      <alignment horizontal="center" vertical="center"/>
    </xf>
    <xf numFmtId="0" fontId="86" fillId="0" borderId="39" xfId="0" applyFont="1" applyFill="1" applyBorder="1" applyAlignment="1">
      <alignment vertical="center"/>
    </xf>
    <xf numFmtId="1" fontId="6" fillId="0" borderId="180" xfId="2" applyNumberFormat="1" applyFont="1" applyFill="1" applyBorder="1" applyAlignment="1">
      <alignment horizontal="center" vertical="center"/>
    </xf>
    <xf numFmtId="3" fontId="12" fillId="0" borderId="113" xfId="0" applyNumberFormat="1" applyFont="1" applyBorder="1" applyAlignment="1">
      <alignment horizontal="center"/>
    </xf>
    <xf numFmtId="0" fontId="5" fillId="0" borderId="142" xfId="0" applyFont="1" applyFill="1" applyBorder="1" applyAlignment="1">
      <alignment horizontal="center" vertical="center"/>
    </xf>
    <xf numFmtId="3" fontId="6" fillId="0" borderId="113" xfId="0" applyNumberFormat="1" applyFont="1" applyFill="1" applyBorder="1" applyAlignment="1">
      <alignment horizontal="center" vertical="center"/>
    </xf>
    <xf numFmtId="3" fontId="31" fillId="0" borderId="119" xfId="0" applyNumberFormat="1" applyFont="1" applyFill="1" applyBorder="1" applyAlignment="1">
      <alignment horizontal="center" vertical="center"/>
    </xf>
    <xf numFmtId="0" fontId="14" fillId="3" borderId="41" xfId="0" applyFont="1" applyFill="1" applyBorder="1" applyAlignment="1">
      <alignment horizontal="center" vertical="center" wrapText="1"/>
    </xf>
    <xf numFmtId="3" fontId="14" fillId="0" borderId="68" xfId="0" applyNumberFormat="1" applyFont="1" applyBorder="1" applyAlignment="1">
      <alignment horizontal="center" vertical="center"/>
    </xf>
    <xf numFmtId="0" fontId="35" fillId="0" borderId="0" xfId="0" applyFont="1" applyAlignment="1">
      <alignment horizontal="center" vertical="center"/>
    </xf>
    <xf numFmtId="1" fontId="6" fillId="0" borderId="180" xfId="2" applyNumberFormat="1" applyFont="1" applyFill="1" applyBorder="1" applyAlignment="1">
      <alignment horizontal="center" vertical="center"/>
    </xf>
    <xf numFmtId="3" fontId="6" fillId="0" borderId="116" xfId="0" applyNumberFormat="1" applyFont="1" applyFill="1" applyBorder="1" applyAlignment="1">
      <alignment horizontal="center" vertical="center"/>
    </xf>
    <xf numFmtId="0" fontId="5" fillId="0" borderId="142" xfId="0" applyFont="1" applyFill="1" applyBorder="1" applyAlignment="1">
      <alignment horizontal="center" vertical="center"/>
    </xf>
    <xf numFmtId="3" fontId="12" fillId="0" borderId="113" xfId="0" applyNumberFormat="1" applyFont="1" applyBorder="1" applyAlignment="1">
      <alignment horizontal="center"/>
    </xf>
    <xf numFmtId="3" fontId="6" fillId="0" borderId="113" xfId="0" applyNumberFormat="1" applyFont="1" applyFill="1" applyBorder="1" applyAlignment="1">
      <alignment horizontal="center" vertical="center"/>
    </xf>
    <xf numFmtId="0" fontId="14" fillId="0" borderId="52" xfId="0" applyFont="1" applyBorder="1" applyAlignment="1">
      <alignment horizontal="center"/>
    </xf>
    <xf numFmtId="3" fontId="14" fillId="2" borderId="5" xfId="0" applyNumberFormat="1" applyFont="1" applyFill="1" applyBorder="1" applyAlignment="1">
      <alignment horizontal="center" vertical="center"/>
    </xf>
    <xf numFmtId="3" fontId="14" fillId="2" borderId="2" xfId="0" applyNumberFormat="1" applyFont="1" applyFill="1" applyBorder="1" applyAlignment="1">
      <alignment horizontal="center" vertical="center"/>
    </xf>
    <xf numFmtId="3" fontId="31" fillId="0" borderId="119" xfId="0" applyNumberFormat="1" applyFont="1" applyFill="1" applyBorder="1" applyAlignment="1">
      <alignment horizontal="center" vertical="center"/>
    </xf>
    <xf numFmtId="0" fontId="34" fillId="0" borderId="0" xfId="0" applyFont="1" applyFill="1" applyAlignment="1">
      <alignment vertical="center" wrapText="1"/>
    </xf>
    <xf numFmtId="1" fontId="6" fillId="0" borderId="180" xfId="2" applyNumberFormat="1" applyFont="1" applyFill="1" applyBorder="1" applyAlignment="1">
      <alignment horizontal="center" vertical="center"/>
    </xf>
    <xf numFmtId="0" fontId="14" fillId="4" borderId="257" xfId="0" applyFont="1" applyFill="1" applyBorder="1" applyAlignment="1">
      <alignment horizontal="center" vertical="center"/>
    </xf>
    <xf numFmtId="165" fontId="12" fillId="0" borderId="101" xfId="1" quotePrefix="1" applyNumberFormat="1" applyFont="1" applyFill="1" applyBorder="1" applyAlignment="1">
      <alignment horizontal="center"/>
    </xf>
    <xf numFmtId="1" fontId="6" fillId="0" borderId="180" xfId="2" applyNumberFormat="1" applyFont="1" applyFill="1" applyBorder="1" applyAlignment="1">
      <alignment horizontal="center" vertical="center"/>
    </xf>
    <xf numFmtId="3" fontId="12" fillId="0" borderId="113" xfId="0" applyNumberFormat="1" applyFont="1" applyBorder="1" applyAlignment="1">
      <alignment horizontal="center"/>
    </xf>
    <xf numFmtId="0" fontId="5" fillId="0" borderId="142" xfId="0" applyFont="1" applyFill="1" applyBorder="1" applyAlignment="1">
      <alignment horizontal="center" vertical="center"/>
    </xf>
    <xf numFmtId="3" fontId="6" fillId="0" borderId="116" xfId="0" applyNumberFormat="1" applyFont="1" applyFill="1" applyBorder="1" applyAlignment="1">
      <alignment horizontal="center" vertical="center"/>
    </xf>
    <xf numFmtId="0" fontId="14" fillId="0" borderId="52" xfId="0" applyFont="1" applyBorder="1" applyAlignment="1">
      <alignment horizontal="center"/>
    </xf>
    <xf numFmtId="3" fontId="6" fillId="0" borderId="113" xfId="0" applyNumberFormat="1" applyFont="1" applyFill="1" applyBorder="1" applyAlignment="1">
      <alignment horizontal="center" vertical="center"/>
    </xf>
    <xf numFmtId="3" fontId="14" fillId="2" borderId="5" xfId="0" applyNumberFormat="1" applyFont="1" applyFill="1" applyBorder="1" applyAlignment="1">
      <alignment horizontal="center" vertical="center"/>
    </xf>
    <xf numFmtId="3" fontId="14" fillId="2" borderId="2" xfId="0" applyNumberFormat="1" applyFont="1" applyFill="1" applyBorder="1" applyAlignment="1">
      <alignment horizontal="center" vertical="center"/>
    </xf>
    <xf numFmtId="3" fontId="31" fillId="0" borderId="119" xfId="0" applyNumberFormat="1" applyFont="1" applyFill="1" applyBorder="1" applyAlignment="1">
      <alignment horizontal="center" vertical="center"/>
    </xf>
    <xf numFmtId="1" fontId="6" fillId="0" borderId="184" xfId="2" applyNumberFormat="1" applyFont="1" applyFill="1" applyBorder="1" applyAlignment="1">
      <alignment horizontal="center" vertical="center"/>
    </xf>
    <xf numFmtId="1" fontId="6" fillId="0" borderId="180" xfId="2" applyNumberFormat="1" applyFont="1" applyFill="1" applyBorder="1" applyAlignment="1">
      <alignment horizontal="center" vertical="center"/>
    </xf>
    <xf numFmtId="1" fontId="6" fillId="0" borderId="184" xfId="2" applyNumberFormat="1" applyFont="1" applyFill="1" applyBorder="1" applyAlignment="1">
      <alignment horizontal="center" vertical="center"/>
    </xf>
    <xf numFmtId="3" fontId="12" fillId="0" borderId="113" xfId="0" applyNumberFormat="1" applyFont="1" applyBorder="1" applyAlignment="1">
      <alignment horizontal="center"/>
    </xf>
    <xf numFmtId="0" fontId="5" fillId="0" borderId="142" xfId="0" applyFont="1" applyFill="1" applyBorder="1" applyAlignment="1">
      <alignment horizontal="center" vertical="center"/>
    </xf>
    <xf numFmtId="3" fontId="6" fillId="0" borderId="116" xfId="0" applyNumberFormat="1" applyFont="1" applyFill="1" applyBorder="1" applyAlignment="1">
      <alignment horizontal="center" vertical="center"/>
    </xf>
    <xf numFmtId="0" fontId="14" fillId="0" borderId="52" xfId="0" applyFont="1" applyBorder="1" applyAlignment="1">
      <alignment horizontal="center"/>
    </xf>
    <xf numFmtId="3" fontId="6" fillId="0" borderId="113" xfId="0" applyNumberFormat="1" applyFont="1" applyFill="1" applyBorder="1" applyAlignment="1">
      <alignment horizontal="center" vertical="center"/>
    </xf>
    <xf numFmtId="3" fontId="14" fillId="2" borderId="5" xfId="0" applyNumberFormat="1" applyFont="1" applyFill="1" applyBorder="1" applyAlignment="1">
      <alignment horizontal="center" vertical="center"/>
    </xf>
    <xf numFmtId="3" fontId="14" fillId="2" borderId="2" xfId="0" applyNumberFormat="1" applyFont="1" applyFill="1" applyBorder="1" applyAlignment="1">
      <alignment horizontal="center" vertical="center"/>
    </xf>
    <xf numFmtId="3" fontId="31" fillId="0" borderId="119" xfId="0" applyNumberFormat="1" applyFont="1" applyFill="1" applyBorder="1" applyAlignment="1">
      <alignment horizontal="center" vertical="center"/>
    </xf>
    <xf numFmtId="3" fontId="14" fillId="0" borderId="38" xfId="0" applyNumberFormat="1" applyFont="1" applyFill="1" applyBorder="1" applyAlignment="1">
      <alignment horizontal="center" vertical="center"/>
    </xf>
    <xf numFmtId="1" fontId="6" fillId="0" borderId="180" xfId="2" applyNumberFormat="1" applyFont="1" applyFill="1" applyBorder="1" applyAlignment="1">
      <alignment horizontal="center" vertical="center"/>
    </xf>
    <xf numFmtId="3" fontId="6" fillId="0" borderId="116" xfId="0" applyNumberFormat="1" applyFont="1" applyFill="1" applyBorder="1" applyAlignment="1">
      <alignment horizontal="center" vertical="center"/>
    </xf>
    <xf numFmtId="0" fontId="5" fillId="0" borderId="142" xfId="0" applyFont="1" applyFill="1" applyBorder="1" applyAlignment="1">
      <alignment horizontal="center" vertical="center"/>
    </xf>
    <xf numFmtId="3" fontId="12" fillId="0" borderId="113" xfId="0" applyNumberFormat="1" applyFont="1" applyBorder="1" applyAlignment="1">
      <alignment horizontal="center"/>
    </xf>
    <xf numFmtId="0" fontId="14" fillId="0" borderId="52" xfId="0" applyFont="1" applyBorder="1" applyAlignment="1">
      <alignment horizontal="center"/>
    </xf>
    <xf numFmtId="3" fontId="6" fillId="0" borderId="113" xfId="0" applyNumberFormat="1" applyFont="1" applyFill="1" applyBorder="1" applyAlignment="1">
      <alignment horizontal="center" vertical="center"/>
    </xf>
    <xf numFmtId="3" fontId="14" fillId="2" borderId="5" xfId="0" applyNumberFormat="1" applyFont="1" applyFill="1" applyBorder="1" applyAlignment="1">
      <alignment horizontal="center" vertical="center"/>
    </xf>
    <xf numFmtId="3" fontId="14" fillId="2" borderId="2" xfId="0" applyNumberFormat="1" applyFont="1" applyFill="1" applyBorder="1" applyAlignment="1">
      <alignment horizontal="center" vertical="center"/>
    </xf>
    <xf numFmtId="3" fontId="31" fillId="0" borderId="119" xfId="0" applyNumberFormat="1" applyFont="1" applyFill="1" applyBorder="1" applyAlignment="1">
      <alignment horizontal="center" vertical="center"/>
    </xf>
    <xf numFmtId="0" fontId="15" fillId="3" borderId="25" xfId="0" applyFont="1" applyFill="1" applyBorder="1" applyAlignment="1">
      <alignment horizontal="center" vertical="center"/>
    </xf>
    <xf numFmtId="0" fontId="15" fillId="3" borderId="10" xfId="0" applyFont="1" applyFill="1" applyBorder="1" applyAlignment="1">
      <alignment horizontal="center" vertical="center"/>
    </xf>
    <xf numFmtId="3" fontId="6" fillId="0" borderId="116" xfId="0" applyNumberFormat="1" applyFont="1" applyFill="1" applyBorder="1" applyAlignment="1">
      <alignment horizontal="center" vertical="center"/>
    </xf>
    <xf numFmtId="0" fontId="4" fillId="3" borderId="11" xfId="0" applyFont="1" applyFill="1" applyBorder="1" applyAlignment="1">
      <alignment horizontal="center" vertical="center" wrapText="1"/>
    </xf>
    <xf numFmtId="0" fontId="12" fillId="2" borderId="0" xfId="0" applyFont="1" applyFill="1" applyBorder="1" applyAlignment="1">
      <alignment horizontal="center"/>
    </xf>
    <xf numFmtId="4" fontId="100" fillId="0" borderId="1" xfId="0" applyNumberFormat="1" applyFont="1" applyFill="1" applyBorder="1" applyAlignment="1">
      <alignment horizontal="center" vertical="center"/>
    </xf>
    <xf numFmtId="10" fontId="100" fillId="0" borderId="1" xfId="2" applyNumberFormat="1" applyFont="1" applyFill="1" applyBorder="1" applyAlignment="1">
      <alignment horizontal="center" vertical="center"/>
    </xf>
    <xf numFmtId="164" fontId="100" fillId="0" borderId="1" xfId="2" applyNumberFormat="1" applyFont="1" applyFill="1" applyBorder="1" applyAlignment="1">
      <alignment horizontal="center" vertical="center"/>
    </xf>
    <xf numFmtId="0" fontId="12" fillId="3" borderId="142" xfId="0" applyFont="1" applyFill="1" applyBorder="1" applyAlignment="1">
      <alignment horizontal="center" vertical="center"/>
    </xf>
    <xf numFmtId="0" fontId="12" fillId="3" borderId="142" xfId="0" applyFont="1" applyFill="1" applyBorder="1" applyAlignment="1">
      <alignment horizontal="center" vertical="center" wrapText="1"/>
    </xf>
    <xf numFmtId="0" fontId="12" fillId="0" borderId="139" xfId="0" applyFont="1" applyFill="1" applyBorder="1" applyAlignment="1">
      <alignment horizontal="center" vertical="center"/>
    </xf>
    <xf numFmtId="0" fontId="12" fillId="0" borderId="0" xfId="0" applyFont="1" applyFill="1" applyBorder="1" applyAlignment="1">
      <alignment horizontal="center" vertical="center"/>
    </xf>
    <xf numFmtId="0" fontId="14" fillId="0" borderId="123" xfId="0" applyFont="1" applyFill="1" applyBorder="1" applyAlignment="1">
      <alignment horizontal="center"/>
    </xf>
    <xf numFmtId="0" fontId="14" fillId="0" borderId="124" xfId="0" applyFont="1" applyBorder="1" applyAlignment="1">
      <alignment horizontal="center"/>
    </xf>
    <xf numFmtId="0" fontId="14" fillId="0" borderId="44" xfId="0" applyFont="1" applyFill="1" applyBorder="1" applyAlignment="1">
      <alignment horizontal="center"/>
    </xf>
    <xf numFmtId="0" fontId="4" fillId="3" borderId="11" xfId="0" applyFont="1" applyFill="1" applyBorder="1" applyAlignment="1">
      <alignment horizontal="center" vertical="center" wrapText="1"/>
    </xf>
    <xf numFmtId="1" fontId="9" fillId="0" borderId="219" xfId="0" applyNumberFormat="1" applyFont="1" applyFill="1" applyBorder="1" applyAlignment="1" applyProtection="1">
      <alignment horizontal="center" vertical="top"/>
    </xf>
    <xf numFmtId="1" fontId="15" fillId="0" borderId="219" xfId="0" applyNumberFormat="1" applyFont="1" applyFill="1" applyBorder="1" applyAlignment="1" applyProtection="1">
      <alignment horizontal="center" vertical="top"/>
    </xf>
    <xf numFmtId="3" fontId="35" fillId="0" borderId="1" xfId="0" applyNumberFormat="1" applyFont="1" applyFill="1" applyBorder="1" applyAlignment="1">
      <alignment horizontal="center" vertical="center"/>
    </xf>
    <xf numFmtId="3" fontId="35" fillId="0" borderId="3" xfId="0" applyNumberFormat="1" applyFont="1" applyFill="1" applyBorder="1" applyAlignment="1">
      <alignment horizontal="center" vertical="center"/>
    </xf>
    <xf numFmtId="3" fontId="35" fillId="0" borderId="112" xfId="0" applyNumberFormat="1" applyFont="1" applyFill="1" applyBorder="1" applyAlignment="1">
      <alignment horizontal="center" vertical="center"/>
    </xf>
    <xf numFmtId="3" fontId="67" fillId="0" borderId="76" xfId="0" applyNumberFormat="1" applyFont="1" applyFill="1" applyBorder="1" applyAlignment="1">
      <alignment horizontal="center" vertical="center"/>
    </xf>
    <xf numFmtId="3" fontId="35" fillId="0" borderId="4" xfId="0" applyNumberFormat="1" applyFont="1" applyFill="1" applyBorder="1" applyAlignment="1">
      <alignment horizontal="center" vertical="center"/>
    </xf>
    <xf numFmtId="3" fontId="67" fillId="0" borderId="45" xfId="0" applyNumberFormat="1" applyFont="1" applyFill="1" applyBorder="1" applyAlignment="1">
      <alignment horizontal="center" vertical="center"/>
    </xf>
    <xf numFmtId="3" fontId="35" fillId="0" borderId="91" xfId="0" applyNumberFormat="1" applyFont="1" applyFill="1" applyBorder="1" applyAlignment="1">
      <alignment horizontal="center" vertical="center"/>
    </xf>
    <xf numFmtId="3" fontId="67" fillId="0" borderId="211" xfId="0" applyNumberFormat="1" applyFont="1" applyFill="1" applyBorder="1" applyAlignment="1">
      <alignment horizontal="center" vertical="center"/>
    </xf>
    <xf numFmtId="3" fontId="35" fillId="0" borderId="112" xfId="0" applyNumberFormat="1" applyFont="1" applyBorder="1" applyAlignment="1">
      <alignment horizontal="center" vertical="center"/>
    </xf>
    <xf numFmtId="3" fontId="67" fillId="0" borderId="4" xfId="0" applyNumberFormat="1" applyFont="1" applyFill="1" applyBorder="1" applyAlignment="1">
      <alignment horizontal="center" vertical="center"/>
    </xf>
    <xf numFmtId="0" fontId="65" fillId="0" borderId="46" xfId="0" applyFont="1" applyFill="1" applyBorder="1"/>
    <xf numFmtId="0" fontId="65" fillId="0" borderId="0" xfId="0" applyFont="1" applyFill="1"/>
    <xf numFmtId="0" fontId="12" fillId="0" borderId="107" xfId="0" applyFont="1" applyBorder="1"/>
    <xf numFmtId="3" fontId="33" fillId="0" borderId="76" xfId="1" applyNumberFormat="1" applyFont="1" applyBorder="1" applyAlignment="1">
      <alignment horizontal="center"/>
    </xf>
    <xf numFmtId="3" fontId="12" fillId="2" borderId="76" xfId="1" applyNumberFormat="1" applyFont="1" applyFill="1" applyBorder="1" applyAlignment="1">
      <alignment horizontal="center" vertical="center"/>
    </xf>
    <xf numFmtId="3" fontId="6" fillId="0" borderId="76" xfId="1" applyNumberFormat="1" applyFont="1" applyFill="1" applyBorder="1" applyAlignment="1">
      <alignment horizontal="center" vertical="center"/>
    </xf>
    <xf numFmtId="3" fontId="14" fillId="2" borderId="119" xfId="1" applyNumberFormat="1" applyFont="1" applyFill="1" applyBorder="1" applyAlignment="1">
      <alignment horizontal="center"/>
    </xf>
    <xf numFmtId="3" fontId="67" fillId="0" borderId="7" xfId="0" applyNumberFormat="1" applyFont="1" applyFill="1" applyBorder="1" applyAlignment="1">
      <alignment horizontal="center" vertical="center"/>
    </xf>
    <xf numFmtId="0" fontId="5" fillId="3" borderId="25" xfId="0" applyFont="1" applyFill="1" applyBorder="1" applyAlignment="1">
      <alignment horizontal="center" vertical="center" wrapText="1"/>
    </xf>
    <xf numFmtId="0" fontId="14" fillId="3" borderId="27" xfId="0" applyFont="1" applyFill="1" applyBorder="1" applyAlignment="1">
      <alignment horizontal="center" vertical="center" wrapText="1"/>
    </xf>
    <xf numFmtId="0" fontId="5" fillId="3" borderId="23" xfId="0" applyFont="1" applyFill="1" applyBorder="1" applyAlignment="1">
      <alignment vertical="center" wrapText="1"/>
    </xf>
    <xf numFmtId="0" fontId="5" fillId="0" borderId="90" xfId="0" applyFont="1" applyFill="1" applyBorder="1" applyAlignment="1">
      <alignment horizontal="left" vertical="center"/>
    </xf>
    <xf numFmtId="3" fontId="5" fillId="0" borderId="86" xfId="0" applyNumberFormat="1" applyFont="1" applyFill="1" applyBorder="1" applyAlignment="1">
      <alignment horizontal="center" vertical="center"/>
    </xf>
    <xf numFmtId="3" fontId="14" fillId="0" borderId="134" xfId="0" applyNumberFormat="1" applyFont="1" applyFill="1" applyBorder="1" applyAlignment="1">
      <alignment horizontal="center" vertical="center"/>
    </xf>
    <xf numFmtId="164" fontId="14" fillId="0" borderId="134" xfId="2" applyNumberFormat="1" applyFont="1" applyFill="1" applyBorder="1" applyAlignment="1">
      <alignment horizontal="center" vertical="center"/>
    </xf>
    <xf numFmtId="167" fontId="14" fillId="0" borderId="134" xfId="0" applyNumberFormat="1" applyFont="1" applyFill="1" applyBorder="1" applyAlignment="1">
      <alignment horizontal="center" vertical="center"/>
    </xf>
    <xf numFmtId="0" fontId="6" fillId="0" borderId="74" xfId="0" applyFont="1" applyFill="1" applyBorder="1" applyAlignment="1">
      <alignment horizontal="left" vertical="top" indent="2"/>
    </xf>
    <xf numFmtId="3" fontId="21" fillId="0" borderId="61" xfId="0" applyNumberFormat="1" applyFont="1" applyFill="1" applyBorder="1" applyAlignment="1">
      <alignment horizontal="center" vertical="top" wrapText="1"/>
    </xf>
    <xf numFmtId="3" fontId="55" fillId="0" borderId="116" xfId="0" applyNumberFormat="1" applyFont="1" applyFill="1" applyBorder="1" applyAlignment="1">
      <alignment horizontal="center" vertical="top" wrapText="1"/>
    </xf>
    <xf numFmtId="164" fontId="55" fillId="0" borderId="116" xfId="2" applyNumberFormat="1" applyFont="1" applyFill="1" applyBorder="1" applyAlignment="1">
      <alignment horizontal="center" vertical="top" wrapText="1"/>
    </xf>
    <xf numFmtId="167" fontId="55" fillId="0" borderId="116" xfId="0" applyNumberFormat="1" applyFont="1" applyFill="1" applyBorder="1" applyAlignment="1">
      <alignment horizontal="center" vertical="top" wrapText="1"/>
    </xf>
    <xf numFmtId="0" fontId="6" fillId="0" borderId="74" xfId="0" applyFont="1" applyFill="1" applyBorder="1" applyAlignment="1">
      <alignment horizontal="left" vertical="top" indent="5"/>
    </xf>
    <xf numFmtId="0" fontId="6" fillId="0" borderId="75" xfId="0" applyFont="1" applyFill="1" applyBorder="1" applyAlignment="1">
      <alignment horizontal="left" vertical="top" indent="2"/>
    </xf>
    <xf numFmtId="3" fontId="21" fillId="0" borderId="76" xfId="0" applyNumberFormat="1" applyFont="1" applyFill="1" applyBorder="1" applyAlignment="1">
      <alignment horizontal="center" vertical="top" wrapText="1"/>
    </xf>
    <xf numFmtId="3" fontId="55" fillId="0" borderId="119" xfId="0" applyNumberFormat="1" applyFont="1" applyFill="1" applyBorder="1" applyAlignment="1">
      <alignment horizontal="center" vertical="top" wrapText="1"/>
    </xf>
    <xf numFmtId="164" fontId="55" fillId="0" borderId="119" xfId="2" applyNumberFormat="1" applyFont="1" applyFill="1" applyBorder="1" applyAlignment="1">
      <alignment horizontal="center" vertical="top" wrapText="1"/>
    </xf>
    <xf numFmtId="167" fontId="55" fillId="0" borderId="119" xfId="0" applyNumberFormat="1" applyFont="1" applyFill="1" applyBorder="1" applyAlignment="1">
      <alignment horizontal="center" vertical="top" wrapText="1"/>
    </xf>
    <xf numFmtId="0" fontId="6" fillId="0" borderId="195" xfId="0" applyFont="1" applyFill="1" applyBorder="1" applyAlignment="1">
      <alignment horizontal="left" vertical="top" indent="2"/>
    </xf>
    <xf numFmtId="3" fontId="21" fillId="0" borderId="91" xfId="0" applyNumberFormat="1" applyFont="1" applyFill="1" applyBorder="1" applyAlignment="1">
      <alignment horizontal="center" vertical="top" wrapText="1"/>
    </xf>
    <xf numFmtId="164" fontId="55" fillId="0" borderId="76" xfId="2" applyNumberFormat="1" applyFont="1" applyFill="1" applyBorder="1" applyAlignment="1">
      <alignment horizontal="center" vertical="top" wrapText="1"/>
    </xf>
    <xf numFmtId="0" fontId="39" fillId="0" borderId="0" xfId="0" applyFont="1" applyBorder="1"/>
    <xf numFmtId="0" fontId="39" fillId="0" borderId="174" xfId="0" applyFont="1" applyBorder="1"/>
    <xf numFmtId="0" fontId="0" fillId="0" borderId="174" xfId="0" applyBorder="1"/>
    <xf numFmtId="0" fontId="14" fillId="0" borderId="20" xfId="0" applyFont="1" applyFill="1" applyBorder="1" applyAlignment="1">
      <alignment horizontal="left" vertical="center"/>
    </xf>
    <xf numFmtId="3" fontId="14" fillId="0" borderId="5" xfId="0" applyNumberFormat="1" applyFont="1" applyFill="1" applyBorder="1" applyAlignment="1">
      <alignment horizontal="center" vertical="center"/>
    </xf>
    <xf numFmtId="164" fontId="14" fillId="0" borderId="5" xfId="2" applyNumberFormat="1" applyFont="1" applyFill="1" applyBorder="1" applyAlignment="1">
      <alignment horizontal="center" vertical="center"/>
    </xf>
    <xf numFmtId="167" fontId="14" fillId="0" borderId="5" xfId="0" applyNumberFormat="1" applyFont="1" applyFill="1" applyBorder="1" applyAlignment="1">
      <alignment horizontal="center" vertical="center"/>
    </xf>
    <xf numFmtId="0" fontId="7" fillId="0" borderId="0" xfId="0" applyFont="1"/>
    <xf numFmtId="0" fontId="31" fillId="3" borderId="41" xfId="0" applyFont="1" applyFill="1" applyBorder="1" applyAlignment="1">
      <alignment horizontal="center" vertical="center"/>
    </xf>
    <xf numFmtId="164" fontId="31" fillId="0" borderId="113" xfId="2" applyNumberFormat="1" applyFont="1" applyBorder="1" applyAlignment="1">
      <alignment horizontal="center"/>
    </xf>
    <xf numFmtId="164" fontId="31" fillId="0" borderId="188" xfId="2" applyNumberFormat="1" applyFont="1" applyBorder="1" applyAlignment="1">
      <alignment horizontal="center"/>
    </xf>
    <xf numFmtId="164" fontId="31" fillId="0" borderId="189" xfId="2" applyNumberFormat="1" applyFont="1" applyBorder="1" applyAlignment="1">
      <alignment horizontal="center"/>
    </xf>
    <xf numFmtId="164" fontId="31" fillId="0" borderId="190" xfId="2" applyNumberFormat="1" applyFont="1" applyBorder="1" applyAlignment="1">
      <alignment horizontal="center"/>
    </xf>
    <xf numFmtId="164" fontId="31" fillId="0" borderId="119" xfId="2" applyNumberFormat="1" applyFont="1" applyBorder="1" applyAlignment="1">
      <alignment horizontal="center"/>
    </xf>
    <xf numFmtId="164" fontId="31" fillId="0" borderId="52" xfId="2" applyNumberFormat="1" applyFont="1" applyBorder="1" applyAlignment="1">
      <alignment horizontal="center"/>
    </xf>
    <xf numFmtId="0" fontId="18" fillId="0" borderId="0" xfId="0" applyFont="1" applyFill="1" applyBorder="1" applyAlignment="1">
      <alignment horizontal="center" vertical="center" wrapText="1"/>
    </xf>
    <xf numFmtId="0" fontId="5" fillId="0" borderId="0" xfId="0" applyFont="1" applyFill="1" applyBorder="1" applyAlignment="1">
      <alignment horizontal="center" wrapText="1"/>
    </xf>
    <xf numFmtId="0" fontId="5" fillId="2" borderId="0" xfId="0" applyFont="1" applyFill="1" applyBorder="1" applyAlignment="1">
      <alignment horizontal="center" vertical="center" wrapText="1"/>
    </xf>
    <xf numFmtId="0" fontId="20" fillId="0" borderId="0" xfId="0" applyFont="1" applyFill="1" applyBorder="1" applyAlignment="1">
      <alignment horizontal="left" vertical="center" wrapText="1"/>
    </xf>
    <xf numFmtId="0" fontId="8" fillId="0" borderId="0" xfId="0" applyFont="1" applyFill="1" applyBorder="1" applyAlignment="1">
      <alignment horizontal="center" vertical="center"/>
    </xf>
    <xf numFmtId="0" fontId="12" fillId="6" borderId="208" xfId="0" applyFont="1" applyFill="1" applyBorder="1" applyAlignment="1">
      <alignment horizontal="left"/>
    </xf>
    <xf numFmtId="0" fontId="0" fillId="0" borderId="208" xfId="0" applyBorder="1" applyAlignment="1">
      <alignment horizontal="left"/>
    </xf>
    <xf numFmtId="0" fontId="12" fillId="6" borderId="181" xfId="0" applyFont="1" applyFill="1" applyBorder="1" applyAlignment="1">
      <alignment horizontal="left"/>
    </xf>
    <xf numFmtId="0" fontId="0" fillId="0" borderId="181" xfId="0" applyBorder="1" applyAlignment="1">
      <alignment horizontal="left"/>
    </xf>
    <xf numFmtId="0" fontId="12" fillId="0" borderId="181" xfId="0" applyFont="1" applyFill="1" applyBorder="1" applyAlignment="1">
      <alignment horizontal="left"/>
    </xf>
    <xf numFmtId="0" fontId="48" fillId="4" borderId="32" xfId="0" applyFont="1" applyFill="1" applyBorder="1" applyAlignment="1">
      <alignment horizontal="left"/>
    </xf>
    <xf numFmtId="0" fontId="12" fillId="0" borderId="32" xfId="0" applyFont="1" applyFill="1" applyBorder="1" applyAlignment="1">
      <alignment horizontal="left"/>
    </xf>
    <xf numFmtId="0" fontId="0" fillId="0" borderId="32" xfId="0" applyBorder="1" applyAlignment="1">
      <alignment horizontal="left"/>
    </xf>
    <xf numFmtId="0" fontId="12" fillId="0" borderId="207" xfId="0" applyFont="1" applyBorder="1" applyAlignment="1">
      <alignment horizontal="left"/>
    </xf>
    <xf numFmtId="0" fontId="0" fillId="0" borderId="207" xfId="0" applyBorder="1" applyAlignment="1">
      <alignment horizontal="left"/>
    </xf>
    <xf numFmtId="0" fontId="47" fillId="0" borderId="0" xfId="0" applyFont="1" applyBorder="1" applyAlignment="1">
      <alignment horizontal="center" vertical="center" wrapText="1"/>
    </xf>
    <xf numFmtId="0" fontId="47" fillId="7" borderId="32" xfId="0" applyFont="1" applyFill="1" applyBorder="1" applyAlignment="1">
      <alignment horizontal="center" vertical="center" wrapText="1"/>
    </xf>
    <xf numFmtId="0" fontId="48" fillId="4" borderId="32" xfId="0" applyFont="1" applyFill="1" applyBorder="1" applyAlignment="1">
      <alignment horizontal="left" indent="6"/>
    </xf>
    <xf numFmtId="3" fontId="6" fillId="0" borderId="218" xfId="0" applyNumberFormat="1" applyFont="1" applyFill="1" applyBorder="1" applyAlignment="1">
      <alignment horizontal="left" vertical="center" indent="2"/>
    </xf>
    <xf numFmtId="3" fontId="6" fillId="0" borderId="43" xfId="0" applyNumberFormat="1" applyFont="1" applyFill="1" applyBorder="1" applyAlignment="1">
      <alignment horizontal="left" vertical="center" indent="2"/>
    </xf>
    <xf numFmtId="3" fontId="6" fillId="0" borderId="28" xfId="0" applyNumberFormat="1" applyFont="1" applyFill="1" applyBorder="1" applyAlignment="1">
      <alignment horizontal="left" vertical="center" indent="2"/>
    </xf>
    <xf numFmtId="3" fontId="6" fillId="0" borderId="218" xfId="0" applyNumberFormat="1" applyFont="1" applyBorder="1" applyAlignment="1">
      <alignment horizontal="left" vertical="center" wrapText="1" indent="2"/>
    </xf>
    <xf numFmtId="3" fontId="6" fillId="0" borderId="43" xfId="0" applyNumberFormat="1" applyFont="1" applyBorder="1" applyAlignment="1">
      <alignment horizontal="left" vertical="center" indent="2"/>
    </xf>
    <xf numFmtId="3" fontId="6" fillId="0" borderId="28" xfId="0" applyNumberFormat="1" applyFont="1" applyBorder="1" applyAlignment="1">
      <alignment horizontal="left" vertical="center" indent="2"/>
    </xf>
    <xf numFmtId="0" fontId="6" fillId="0" borderId="19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74" xfId="0" applyFont="1" applyFill="1" applyBorder="1" applyAlignment="1">
      <alignment horizontal="center" vertical="center" wrapText="1"/>
    </xf>
    <xf numFmtId="0" fontId="6" fillId="0" borderId="142" xfId="0" applyFont="1" applyFill="1" applyBorder="1" applyAlignment="1">
      <alignment horizontal="center" vertical="center" wrapText="1"/>
    </xf>
    <xf numFmtId="0" fontId="6" fillId="0" borderId="2" xfId="0" applyFont="1" applyFill="1" applyBorder="1" applyAlignment="1">
      <alignment horizontal="center" vertical="center" wrapText="1"/>
    </xf>
    <xf numFmtId="3" fontId="21" fillId="0" borderId="218" xfId="0" applyNumberFormat="1" applyFont="1" applyFill="1" applyBorder="1" applyAlignment="1">
      <alignment horizontal="left" vertical="center" wrapText="1" indent="2"/>
    </xf>
    <xf numFmtId="3" fontId="21" fillId="0" borderId="43" xfId="0" applyNumberFormat="1" applyFont="1" applyFill="1" applyBorder="1" applyAlignment="1">
      <alignment horizontal="left" vertical="center" wrapText="1" indent="2"/>
    </xf>
    <xf numFmtId="3" fontId="21" fillId="0" borderId="28" xfId="0" applyNumberFormat="1" applyFont="1" applyFill="1" applyBorder="1" applyAlignment="1">
      <alignment horizontal="left" vertical="center" wrapText="1" indent="2"/>
    </xf>
    <xf numFmtId="3" fontId="6" fillId="0" borderId="218" xfId="0" applyNumberFormat="1" applyFont="1" applyFill="1" applyBorder="1" applyAlignment="1">
      <alignment horizontal="left" vertical="center" wrapText="1" indent="2"/>
    </xf>
    <xf numFmtId="0" fontId="6" fillId="0" borderId="165" xfId="0" applyFont="1" applyFill="1" applyBorder="1" applyAlignment="1">
      <alignment horizontal="left" vertical="center"/>
    </xf>
    <xf numFmtId="0" fontId="6" fillId="0" borderId="192" xfId="0" applyFont="1" applyFill="1" applyBorder="1" applyAlignment="1">
      <alignment horizontal="left" vertical="center"/>
    </xf>
    <xf numFmtId="0" fontId="6" fillId="0" borderId="8" xfId="0" applyFont="1" applyFill="1" applyBorder="1" applyAlignment="1">
      <alignment horizontal="left" vertical="center"/>
    </xf>
    <xf numFmtId="0" fontId="6" fillId="0" borderId="172" xfId="0" applyFont="1" applyFill="1" applyBorder="1" applyAlignment="1">
      <alignment horizontal="left" vertical="center"/>
    </xf>
    <xf numFmtId="0" fontId="6" fillId="0" borderId="174" xfId="0" applyFont="1" applyFill="1" applyBorder="1" applyAlignment="1">
      <alignment horizontal="left" vertical="center"/>
    </xf>
    <xf numFmtId="0" fontId="6" fillId="0" borderId="149" xfId="0" applyFont="1" applyFill="1" applyBorder="1" applyAlignment="1">
      <alignment horizontal="left" vertical="center"/>
    </xf>
    <xf numFmtId="0" fontId="6" fillId="0" borderId="114" xfId="0" applyFont="1" applyFill="1" applyBorder="1" applyAlignment="1">
      <alignment horizontal="left" vertical="center"/>
    </xf>
    <xf numFmtId="0" fontId="6" fillId="0" borderId="115" xfId="0" applyFont="1" applyFill="1" applyBorder="1" applyAlignment="1">
      <alignment horizontal="left" vertical="center"/>
    </xf>
    <xf numFmtId="0" fontId="6" fillId="0" borderId="192" xfId="0" applyFont="1" applyFill="1" applyBorder="1" applyAlignment="1">
      <alignment horizontal="center" vertical="center"/>
    </xf>
    <xf numFmtId="0" fontId="6" fillId="0" borderId="174" xfId="0" applyFont="1" applyFill="1" applyBorder="1" applyAlignment="1">
      <alignment horizontal="center" vertical="center"/>
    </xf>
    <xf numFmtId="0" fontId="6" fillId="0" borderId="165" xfId="0" applyFont="1" applyFill="1" applyBorder="1" applyAlignment="1">
      <alignment horizontal="center" vertical="center"/>
    </xf>
    <xf numFmtId="0" fontId="6" fillId="0" borderId="172" xfId="0" applyFont="1" applyFill="1" applyBorder="1" applyAlignment="1">
      <alignment horizontal="center" vertical="center"/>
    </xf>
    <xf numFmtId="0" fontId="5" fillId="0" borderId="0" xfId="0" applyFont="1" applyFill="1" applyBorder="1" applyAlignment="1">
      <alignment horizontal="center" vertical="center" wrapText="1"/>
    </xf>
    <xf numFmtId="0" fontId="6" fillId="0" borderId="141" xfId="0" applyFont="1" applyFill="1" applyBorder="1" applyAlignment="1">
      <alignment horizontal="left" vertical="center"/>
    </xf>
    <xf numFmtId="0" fontId="6" fillId="0" borderId="171" xfId="0" applyFont="1" applyFill="1" applyBorder="1" applyAlignment="1">
      <alignment horizontal="left" vertical="center"/>
    </xf>
    <xf numFmtId="0" fontId="6" fillId="0" borderId="1" xfId="0" applyFont="1" applyFill="1" applyBorder="1" applyAlignment="1">
      <alignment horizontal="left" vertical="center"/>
    </xf>
    <xf numFmtId="0" fontId="6" fillId="0" borderId="142" xfId="0" applyFont="1" applyFill="1" applyBorder="1" applyAlignment="1">
      <alignment horizontal="left" vertical="center"/>
    </xf>
    <xf numFmtId="0" fontId="6" fillId="0" borderId="2" xfId="0" applyFont="1" applyFill="1" applyBorder="1" applyAlignment="1">
      <alignment horizontal="left" vertical="center"/>
    </xf>
    <xf numFmtId="0" fontId="6" fillId="0" borderId="117" xfId="0" applyFont="1" applyFill="1" applyBorder="1" applyAlignment="1">
      <alignment horizontal="left" vertical="center"/>
    </xf>
    <xf numFmtId="0" fontId="6" fillId="0" borderId="118" xfId="0" applyFont="1" applyFill="1" applyBorder="1" applyAlignment="1">
      <alignment horizontal="left" vertical="center"/>
    </xf>
    <xf numFmtId="0" fontId="12" fillId="0" borderId="1" xfId="0" applyFont="1" applyBorder="1" applyAlignment="1">
      <alignment horizontal="left"/>
    </xf>
    <xf numFmtId="0" fontId="12" fillId="0" borderId="5" xfId="0" applyFont="1" applyBorder="1" applyAlignment="1">
      <alignment horizontal="center"/>
    </xf>
    <xf numFmtId="0" fontId="12" fillId="0" borderId="2" xfId="0" applyFont="1" applyBorder="1" applyAlignment="1">
      <alignment horizontal="center"/>
    </xf>
    <xf numFmtId="0" fontId="14" fillId="0" borderId="120" xfId="0" applyFont="1" applyFill="1" applyBorder="1" applyAlignment="1">
      <alignment horizontal="left" vertical="center"/>
    </xf>
    <xf numFmtId="0" fontId="14" fillId="0" borderId="121" xfId="0" applyFont="1" applyFill="1" applyBorder="1" applyAlignment="1">
      <alignment horizontal="left" vertical="center"/>
    </xf>
    <xf numFmtId="0" fontId="0" fillId="0" borderId="192" xfId="0" applyBorder="1" applyAlignment="1">
      <alignment horizontal="left" vertical="top" wrapText="1"/>
    </xf>
    <xf numFmtId="0" fontId="37" fillId="0" borderId="3" xfId="0" applyFont="1" applyBorder="1" applyAlignment="1">
      <alignment horizontal="center" vertical="center" wrapText="1"/>
    </xf>
    <xf numFmtId="0" fontId="37" fillId="0" borderId="45" xfId="0" applyFont="1" applyBorder="1" applyAlignment="1">
      <alignment horizontal="center" vertical="center" wrapText="1"/>
    </xf>
    <xf numFmtId="0" fontId="37" fillId="0" borderId="4" xfId="0" applyFont="1" applyBorder="1" applyAlignment="1">
      <alignment horizontal="center" vertical="center" wrapText="1"/>
    </xf>
    <xf numFmtId="0" fontId="44" fillId="0" borderId="3" xfId="0" applyFont="1" applyBorder="1" applyAlignment="1">
      <alignment horizontal="center" vertical="center" wrapText="1"/>
    </xf>
    <xf numFmtId="0" fontId="44" fillId="0" borderId="45" xfId="0" applyFont="1" applyBorder="1" applyAlignment="1">
      <alignment horizontal="center" vertical="center" wrapText="1"/>
    </xf>
    <xf numFmtId="0" fontId="44" fillId="0" borderId="4" xfId="0" applyFont="1" applyBorder="1" applyAlignment="1">
      <alignment horizontal="center" vertical="center" wrapText="1"/>
    </xf>
    <xf numFmtId="0" fontId="21" fillId="0" borderId="22" xfId="0" applyFont="1" applyFill="1" applyBorder="1" applyAlignment="1">
      <alignment horizontal="center" vertical="center" wrapText="1"/>
    </xf>
    <xf numFmtId="0" fontId="21" fillId="0" borderId="29"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0" fillId="0" borderId="192" xfId="0" applyBorder="1" applyAlignment="1">
      <alignment horizontal="justify" vertical="top" wrapText="1"/>
    </xf>
    <xf numFmtId="0" fontId="0" fillId="0" borderId="0" xfId="0" applyBorder="1" applyAlignment="1">
      <alignment horizontal="justify" vertical="top" wrapText="1"/>
    </xf>
    <xf numFmtId="0" fontId="15" fillId="3" borderId="31" xfId="0" applyFont="1" applyFill="1" applyBorder="1" applyAlignment="1">
      <alignment horizontal="left" vertical="center" wrapText="1" indent="2"/>
    </xf>
    <xf numFmtId="0" fontId="15" fillId="3" borderId="26" xfId="0" applyFont="1" applyFill="1" applyBorder="1" applyAlignment="1">
      <alignment horizontal="left" vertical="center" wrapText="1" indent="2"/>
    </xf>
    <xf numFmtId="4" fontId="21" fillId="0" borderId="4" xfId="0" applyNumberFormat="1" applyFont="1" applyFill="1" applyBorder="1" applyAlignment="1">
      <alignment horizontal="left" vertical="center" wrapText="1" indent="2"/>
    </xf>
    <xf numFmtId="4" fontId="21" fillId="0" borderId="28" xfId="0" applyNumberFormat="1" applyFont="1" applyFill="1" applyBorder="1" applyAlignment="1">
      <alignment horizontal="left" vertical="center" wrapText="1" indent="2"/>
    </xf>
    <xf numFmtId="4" fontId="21" fillId="0" borderId="1" xfId="0" applyNumberFormat="1" applyFont="1" applyFill="1" applyBorder="1" applyAlignment="1">
      <alignment horizontal="left" vertical="center" wrapText="1" indent="2"/>
    </xf>
    <xf numFmtId="4" fontId="21" fillId="0" borderId="15" xfId="0" applyNumberFormat="1" applyFont="1" applyFill="1" applyBorder="1" applyAlignment="1">
      <alignment horizontal="left" vertical="center" wrapText="1" indent="2"/>
    </xf>
    <xf numFmtId="0" fontId="66" fillId="0" borderId="0" xfId="0" applyFont="1" applyBorder="1" applyAlignment="1">
      <alignment horizontal="center"/>
    </xf>
    <xf numFmtId="0" fontId="6" fillId="0" borderId="20" xfId="0" applyFont="1" applyFill="1" applyBorder="1" applyAlignment="1">
      <alignment horizontal="left" vertical="center"/>
    </xf>
    <xf numFmtId="0" fontId="3" fillId="0" borderId="0" xfId="0" applyFont="1" applyBorder="1" applyAlignment="1">
      <alignment horizontal="center"/>
    </xf>
    <xf numFmtId="0" fontId="6" fillId="0" borderId="0" xfId="0" applyFont="1" applyFill="1" applyBorder="1" applyAlignment="1">
      <alignment horizontal="center" vertical="center"/>
    </xf>
    <xf numFmtId="0" fontId="47" fillId="3" borderId="50" xfId="0" applyFont="1" applyFill="1" applyBorder="1" applyAlignment="1">
      <alignment horizontal="center" vertical="center" wrapText="1"/>
    </xf>
    <xf numFmtId="0" fontId="47" fillId="3" borderId="148" xfId="0" applyFont="1" applyFill="1" applyBorder="1" applyAlignment="1">
      <alignment horizontal="center" vertical="center" wrapText="1"/>
    </xf>
    <xf numFmtId="0" fontId="47" fillId="3" borderId="12" xfId="0" applyFont="1" applyFill="1" applyBorder="1" applyAlignment="1">
      <alignment horizontal="center" vertical="center" wrapText="1"/>
    </xf>
    <xf numFmtId="4" fontId="21" fillId="0" borderId="18" xfId="0" applyNumberFormat="1" applyFont="1" applyFill="1" applyBorder="1" applyAlignment="1">
      <alignment horizontal="left" vertical="center" wrapText="1" indent="2"/>
    </xf>
    <xf numFmtId="4" fontId="21" fillId="0" borderId="19" xfId="0" applyNumberFormat="1" applyFont="1" applyFill="1" applyBorder="1" applyAlignment="1">
      <alignment horizontal="left" vertical="center" wrapText="1" indent="2"/>
    </xf>
    <xf numFmtId="0" fontId="21" fillId="0" borderId="46" xfId="0" applyFont="1" applyFill="1" applyBorder="1" applyAlignment="1">
      <alignment horizontal="center" vertical="center" wrapText="1"/>
    </xf>
    <xf numFmtId="3" fontId="6" fillId="0" borderId="1" xfId="0" applyNumberFormat="1" applyFont="1" applyBorder="1" applyAlignment="1">
      <alignment horizontal="left" vertical="center" wrapText="1" indent="2"/>
    </xf>
    <xf numFmtId="3" fontId="6" fillId="0" borderId="1" xfId="0" applyNumberFormat="1" applyFont="1" applyBorder="1" applyAlignment="1">
      <alignment horizontal="left" vertical="center" indent="2"/>
    </xf>
    <xf numFmtId="3" fontId="6" fillId="0" borderId="218" xfId="0" applyNumberFormat="1" applyFont="1" applyBorder="1" applyAlignment="1">
      <alignment horizontal="left" vertical="center" indent="2"/>
    </xf>
    <xf numFmtId="0" fontId="5" fillId="0" borderId="0" xfId="0" applyFont="1" applyBorder="1" applyAlignment="1">
      <alignment horizontal="center" vertical="center" wrapText="1"/>
    </xf>
    <xf numFmtId="0" fontId="4" fillId="3" borderId="142" xfId="0" applyFont="1" applyFill="1" applyBorder="1" applyAlignment="1">
      <alignment horizontal="center"/>
    </xf>
    <xf numFmtId="0" fontId="12" fillId="0" borderId="258" xfId="0" applyFont="1" applyBorder="1" applyAlignment="1">
      <alignment horizontal="left" vertical="center" wrapText="1"/>
    </xf>
    <xf numFmtId="0" fontId="12" fillId="0" borderId="261" xfId="0" applyFont="1" applyBorder="1" applyAlignment="1">
      <alignment horizontal="left" vertical="center"/>
    </xf>
    <xf numFmtId="0" fontId="12" fillId="0" borderId="142" xfId="0" applyFont="1" applyFill="1" applyBorder="1" applyAlignment="1">
      <alignment horizontal="left" vertical="center" wrapText="1"/>
    </xf>
    <xf numFmtId="0" fontId="12" fillId="0" borderId="258" xfId="0" applyFont="1" applyBorder="1" applyAlignment="1">
      <alignment horizontal="left" vertical="center"/>
    </xf>
    <xf numFmtId="0" fontId="4" fillId="0" borderId="0" xfId="0" applyFont="1" applyAlignment="1">
      <alignment horizontal="center" vertical="center"/>
    </xf>
    <xf numFmtId="0" fontId="12" fillId="0" borderId="258" xfId="0" applyFont="1" applyFill="1" applyBorder="1" applyAlignment="1">
      <alignment horizontal="left" vertical="center" wrapText="1"/>
    </xf>
    <xf numFmtId="0" fontId="12" fillId="0" borderId="261" xfId="0" applyFont="1" applyFill="1" applyBorder="1" applyAlignment="1">
      <alignment horizontal="left" vertical="center"/>
    </xf>
    <xf numFmtId="0" fontId="4" fillId="0" borderId="0" xfId="0" applyFont="1" applyBorder="1" applyAlignment="1">
      <alignment horizontal="center" vertical="center"/>
    </xf>
    <xf numFmtId="0" fontId="4" fillId="4" borderId="257" xfId="0" applyFont="1" applyFill="1" applyBorder="1" applyAlignment="1">
      <alignment horizontal="center" vertical="center"/>
    </xf>
    <xf numFmtId="0" fontId="4" fillId="4" borderId="258" xfId="0" applyFont="1" applyFill="1" applyBorder="1" applyAlignment="1">
      <alignment horizontal="center" vertical="center"/>
    </xf>
    <xf numFmtId="0" fontId="4" fillId="4" borderId="259" xfId="0" applyFont="1" applyFill="1" applyBorder="1" applyAlignment="1">
      <alignment horizontal="center" vertical="center"/>
    </xf>
    <xf numFmtId="1" fontId="6" fillId="0" borderId="182" xfId="2" applyNumberFormat="1" applyFont="1" applyFill="1" applyBorder="1" applyAlignment="1">
      <alignment horizontal="center" vertical="center"/>
    </xf>
    <xf numFmtId="1" fontId="6" fillId="0" borderId="181" xfId="2" applyNumberFormat="1" applyFont="1" applyFill="1" applyBorder="1" applyAlignment="1">
      <alignment horizontal="center" vertical="center"/>
    </xf>
    <xf numFmtId="1" fontId="6" fillId="0" borderId="169" xfId="2" applyNumberFormat="1" applyFont="1" applyFill="1" applyBorder="1" applyAlignment="1">
      <alignment horizontal="center" vertical="center"/>
    </xf>
    <xf numFmtId="10" fontId="6" fillId="0" borderId="182" xfId="2" applyNumberFormat="1" applyFont="1" applyFill="1" applyBorder="1" applyAlignment="1">
      <alignment horizontal="center" vertical="center"/>
    </xf>
    <xf numFmtId="10" fontId="6" fillId="0" borderId="181" xfId="2" applyNumberFormat="1" applyFont="1" applyFill="1" applyBorder="1" applyAlignment="1">
      <alignment horizontal="center" vertical="center"/>
    </xf>
    <xf numFmtId="10" fontId="6" fillId="0" borderId="169" xfId="2" applyNumberFormat="1" applyFont="1" applyFill="1" applyBorder="1" applyAlignment="1">
      <alignment horizontal="center" vertical="center"/>
    </xf>
    <xf numFmtId="10" fontId="6" fillId="0" borderId="184" xfId="2" applyNumberFormat="1" applyFont="1" applyFill="1" applyBorder="1" applyAlignment="1">
      <alignment horizontal="center" vertical="center"/>
    </xf>
    <xf numFmtId="10" fontId="6" fillId="0" borderId="183" xfId="2" applyNumberFormat="1" applyFont="1" applyFill="1" applyBorder="1" applyAlignment="1">
      <alignment horizontal="center" vertical="center"/>
    </xf>
    <xf numFmtId="10" fontId="6" fillId="0" borderId="170" xfId="2" applyNumberFormat="1" applyFont="1" applyFill="1" applyBorder="1" applyAlignment="1">
      <alignment horizontal="center" vertical="center"/>
    </xf>
    <xf numFmtId="0" fontId="4" fillId="3" borderId="148" xfId="0" applyFont="1" applyFill="1" applyBorder="1" applyAlignment="1">
      <alignment horizontal="center" vertical="center"/>
    </xf>
    <xf numFmtId="0" fontId="4" fillId="3" borderId="12" xfId="0" applyFont="1" applyFill="1" applyBorder="1" applyAlignment="1">
      <alignment horizontal="center" vertical="center"/>
    </xf>
    <xf numFmtId="1" fontId="6" fillId="0" borderId="184" xfId="2" applyNumberFormat="1" applyFont="1" applyFill="1" applyBorder="1" applyAlignment="1">
      <alignment horizontal="center" vertical="center"/>
    </xf>
    <xf numFmtId="1" fontId="6" fillId="0" borderId="183" xfId="2" applyNumberFormat="1" applyFont="1" applyFill="1" applyBorder="1" applyAlignment="1">
      <alignment horizontal="center" vertical="center"/>
    </xf>
    <xf numFmtId="1" fontId="6" fillId="0" borderId="170" xfId="2" applyNumberFormat="1" applyFont="1" applyFill="1" applyBorder="1" applyAlignment="1">
      <alignment horizontal="center" vertical="center"/>
    </xf>
    <xf numFmtId="10" fontId="6" fillId="0" borderId="180" xfId="2" applyNumberFormat="1" applyFont="1" applyFill="1" applyBorder="1" applyAlignment="1">
      <alignment horizontal="center" vertical="center"/>
    </xf>
    <xf numFmtId="10" fontId="6" fillId="0" borderId="179" xfId="2" applyNumberFormat="1" applyFont="1" applyFill="1" applyBorder="1" applyAlignment="1">
      <alignment horizontal="center" vertical="center"/>
    </xf>
    <xf numFmtId="10" fontId="6" fillId="0" borderId="196" xfId="2" applyNumberFormat="1" applyFont="1" applyFill="1" applyBorder="1" applyAlignment="1">
      <alignment horizontal="center" vertical="center"/>
    </xf>
    <xf numFmtId="0" fontId="12" fillId="0" borderId="116" xfId="0" applyFont="1" applyFill="1" applyBorder="1" applyAlignment="1">
      <alignment horizontal="center" vertical="center"/>
    </xf>
    <xf numFmtId="0" fontId="12" fillId="0" borderId="117" xfId="0" applyFont="1" applyFill="1" applyBorder="1" applyAlignment="1">
      <alignment horizontal="center" vertical="center"/>
    </xf>
    <xf numFmtId="0" fontId="12" fillId="0" borderId="118" xfId="0" applyFont="1" applyFill="1" applyBorder="1" applyAlignment="1">
      <alignment horizontal="center" vertical="center"/>
    </xf>
    <xf numFmtId="2" fontId="6" fillId="0" borderId="184" xfId="2" applyNumberFormat="1" applyFont="1" applyFill="1" applyBorder="1" applyAlignment="1">
      <alignment horizontal="center" vertical="center"/>
    </xf>
    <xf numFmtId="2" fontId="6" fillId="0" borderId="183" xfId="2" applyNumberFormat="1" applyFont="1" applyFill="1" applyBorder="1" applyAlignment="1">
      <alignment horizontal="center" vertical="center"/>
    </xf>
    <xf numFmtId="2" fontId="6" fillId="0" borderId="170" xfId="2" applyNumberFormat="1" applyFont="1" applyFill="1" applyBorder="1" applyAlignment="1">
      <alignment horizontal="center" vertical="center"/>
    </xf>
    <xf numFmtId="1" fontId="14" fillId="0" borderId="180" xfId="2" applyNumberFormat="1" applyFont="1" applyFill="1" applyBorder="1" applyAlignment="1">
      <alignment horizontal="center" vertical="center"/>
    </xf>
    <xf numFmtId="1" fontId="14" fillId="0" borderId="179" xfId="2" applyNumberFormat="1" applyFont="1" applyFill="1" applyBorder="1" applyAlignment="1">
      <alignment horizontal="center" vertical="center"/>
    </xf>
    <xf numFmtId="1" fontId="6" fillId="0" borderId="180" xfId="2" applyNumberFormat="1" applyFont="1" applyFill="1" applyBorder="1" applyAlignment="1">
      <alignment horizontal="center" vertical="center"/>
    </xf>
    <xf numFmtId="1" fontId="6" fillId="0" borderId="179" xfId="2" applyNumberFormat="1" applyFont="1" applyFill="1" applyBorder="1" applyAlignment="1">
      <alignment horizontal="center" vertical="center"/>
    </xf>
    <xf numFmtId="0" fontId="4" fillId="4" borderId="260" xfId="0" applyFont="1" applyFill="1" applyBorder="1" applyAlignment="1">
      <alignment horizontal="center" vertical="center"/>
    </xf>
    <xf numFmtId="0" fontId="4" fillId="4" borderId="261" xfId="0" applyFont="1" applyFill="1" applyBorder="1" applyAlignment="1">
      <alignment horizontal="center" vertical="center"/>
    </xf>
    <xf numFmtId="0" fontId="4" fillId="4" borderId="262" xfId="0" applyFont="1" applyFill="1" applyBorder="1" applyAlignment="1">
      <alignment horizontal="center" vertical="center"/>
    </xf>
    <xf numFmtId="2" fontId="14" fillId="0" borderId="182" xfId="2" applyNumberFormat="1" applyFont="1" applyFill="1" applyBorder="1" applyAlignment="1">
      <alignment horizontal="center" vertical="center"/>
    </xf>
    <xf numFmtId="2" fontId="14" fillId="0" borderId="181" xfId="2" applyNumberFormat="1" applyFont="1" applyFill="1" applyBorder="1" applyAlignment="1">
      <alignment horizontal="center" vertical="center"/>
    </xf>
    <xf numFmtId="1" fontId="14" fillId="0" borderId="182" xfId="2" applyNumberFormat="1" applyFont="1" applyFill="1" applyBorder="1" applyAlignment="1">
      <alignment horizontal="center" vertical="center"/>
    </xf>
    <xf numFmtId="1" fontId="14" fillId="0" borderId="181" xfId="2" applyNumberFormat="1" applyFont="1" applyFill="1" applyBorder="1" applyAlignment="1">
      <alignment horizontal="center" vertical="center"/>
    </xf>
    <xf numFmtId="2" fontId="6" fillId="0" borderId="182" xfId="2" applyNumberFormat="1" applyFont="1" applyFill="1" applyBorder="1" applyAlignment="1">
      <alignment horizontal="center" vertical="center"/>
    </xf>
    <xf numFmtId="2" fontId="6" fillId="0" borderId="181" xfId="2" applyNumberFormat="1" applyFont="1" applyFill="1" applyBorder="1" applyAlignment="1">
      <alignment horizontal="center" vertical="center"/>
    </xf>
    <xf numFmtId="2" fontId="6" fillId="0" borderId="169" xfId="2" applyNumberFormat="1" applyFont="1" applyFill="1" applyBorder="1" applyAlignment="1">
      <alignment horizontal="center" vertical="center"/>
    </xf>
    <xf numFmtId="2" fontId="14" fillId="0" borderId="184" xfId="2" applyNumberFormat="1" applyFont="1" applyFill="1" applyBorder="1" applyAlignment="1">
      <alignment horizontal="center" vertical="center"/>
    </xf>
    <xf numFmtId="2" fontId="14" fillId="0" borderId="183" xfId="2" applyNumberFormat="1" applyFont="1" applyFill="1" applyBorder="1" applyAlignment="1">
      <alignment horizontal="center" vertical="center"/>
    </xf>
    <xf numFmtId="10" fontId="14" fillId="0" borderId="180" xfId="2" applyNumberFormat="1" applyFont="1" applyFill="1" applyBorder="1" applyAlignment="1">
      <alignment horizontal="center" vertical="center"/>
    </xf>
    <xf numFmtId="10" fontId="14" fillId="0" borderId="179" xfId="2" applyNumberFormat="1" applyFont="1" applyFill="1" applyBorder="1" applyAlignment="1">
      <alignment horizontal="center" vertical="center"/>
    </xf>
    <xf numFmtId="1" fontId="14" fillId="4" borderId="260" xfId="0" applyNumberFormat="1" applyFont="1" applyFill="1" applyBorder="1" applyAlignment="1">
      <alignment horizontal="center" vertical="center"/>
    </xf>
    <xf numFmtId="1" fontId="14" fillId="4" borderId="261" xfId="0" applyNumberFormat="1" applyFont="1" applyFill="1" applyBorder="1" applyAlignment="1">
      <alignment horizontal="center" vertical="center"/>
    </xf>
    <xf numFmtId="2" fontId="6" fillId="0" borderId="180" xfId="0" applyNumberFormat="1" applyFont="1" applyFill="1" applyBorder="1" applyAlignment="1">
      <alignment horizontal="center" vertical="center"/>
    </xf>
    <xf numFmtId="2" fontId="6" fillId="0" borderId="179" xfId="0" applyNumberFormat="1" applyFont="1" applyFill="1" applyBorder="1" applyAlignment="1">
      <alignment horizontal="center" vertical="center"/>
    </xf>
    <xf numFmtId="2" fontId="6" fillId="0" borderId="196" xfId="0" applyNumberFormat="1" applyFont="1" applyFill="1" applyBorder="1" applyAlignment="1">
      <alignment horizontal="center" vertical="center"/>
    </xf>
    <xf numFmtId="10" fontId="14" fillId="0" borderId="182" xfId="2" applyNumberFormat="1" applyFont="1" applyFill="1" applyBorder="1" applyAlignment="1">
      <alignment horizontal="center" vertical="center"/>
    </xf>
    <xf numFmtId="10" fontId="14" fillId="0" borderId="181" xfId="2" applyNumberFormat="1" applyFont="1" applyFill="1" applyBorder="1" applyAlignment="1">
      <alignment horizontal="center" vertical="center"/>
    </xf>
    <xf numFmtId="0" fontId="14" fillId="4" borderId="257" xfId="0" applyFont="1" applyFill="1" applyBorder="1" applyAlignment="1">
      <alignment horizontal="center" vertical="center"/>
    </xf>
    <xf numFmtId="0" fontId="14" fillId="4" borderId="258" xfId="0" applyFont="1" applyFill="1" applyBorder="1" applyAlignment="1">
      <alignment horizontal="center" vertical="center"/>
    </xf>
    <xf numFmtId="0" fontId="14" fillId="3" borderId="148" xfId="0" applyFont="1" applyFill="1" applyBorder="1" applyAlignment="1">
      <alignment horizontal="center" vertical="center"/>
    </xf>
    <xf numFmtId="1" fontId="14" fillId="0" borderId="184" xfId="2" applyNumberFormat="1" applyFont="1" applyFill="1" applyBorder="1" applyAlignment="1">
      <alignment horizontal="center" vertical="center"/>
    </xf>
    <xf numFmtId="1" fontId="14" fillId="0" borderId="183" xfId="2" applyNumberFormat="1" applyFont="1" applyFill="1" applyBorder="1" applyAlignment="1">
      <alignment horizontal="center" vertical="center"/>
    </xf>
    <xf numFmtId="0" fontId="14" fillId="4" borderId="268" xfId="0" applyFont="1" applyFill="1" applyBorder="1" applyAlignment="1">
      <alignment horizontal="center" vertical="center"/>
    </xf>
    <xf numFmtId="0" fontId="14" fillId="4" borderId="270" xfId="0" applyFont="1" applyFill="1" applyBorder="1" applyAlignment="1">
      <alignment horizontal="center" vertical="center"/>
    </xf>
    <xf numFmtId="0" fontId="4" fillId="4" borderId="268" xfId="0" applyFont="1" applyFill="1" applyBorder="1" applyAlignment="1">
      <alignment horizontal="center" vertical="center"/>
    </xf>
    <xf numFmtId="0" fontId="4" fillId="4" borderId="270" xfId="0" applyFont="1" applyFill="1" applyBorder="1" applyAlignment="1">
      <alignment horizontal="center" vertical="center"/>
    </xf>
    <xf numFmtId="0" fontId="4" fillId="4" borderId="269" xfId="0" applyFont="1" applyFill="1" applyBorder="1" applyAlignment="1">
      <alignment horizontal="center" vertical="center"/>
    </xf>
    <xf numFmtId="2" fontId="14" fillId="0" borderId="180" xfId="0" applyNumberFormat="1" applyFont="1" applyFill="1" applyBorder="1" applyAlignment="1">
      <alignment horizontal="center" vertical="center"/>
    </xf>
    <xf numFmtId="2" fontId="14" fillId="0" borderId="179" xfId="0" applyNumberFormat="1" applyFont="1" applyFill="1" applyBorder="1" applyAlignment="1">
      <alignment horizontal="center" vertical="center"/>
    </xf>
    <xf numFmtId="1" fontId="6" fillId="0" borderId="196" xfId="2" applyNumberFormat="1" applyFont="1" applyFill="1" applyBorder="1" applyAlignment="1">
      <alignment horizontal="center" vertical="center"/>
    </xf>
    <xf numFmtId="10" fontId="14" fillId="0" borderId="184" xfId="2" applyNumberFormat="1" applyFont="1" applyFill="1" applyBorder="1" applyAlignment="1">
      <alignment horizontal="center" vertical="center"/>
    </xf>
    <xf numFmtId="10" fontId="14" fillId="0" borderId="183" xfId="2" applyNumberFormat="1" applyFont="1" applyFill="1" applyBorder="1" applyAlignment="1">
      <alignment horizontal="center" vertical="center"/>
    </xf>
    <xf numFmtId="1" fontId="14" fillId="4" borderId="268" xfId="0" applyNumberFormat="1" applyFont="1" applyFill="1" applyBorder="1" applyAlignment="1">
      <alignment horizontal="center" vertical="center"/>
    </xf>
    <xf numFmtId="1" fontId="14" fillId="4" borderId="270" xfId="0" applyNumberFormat="1" applyFont="1" applyFill="1" applyBorder="1" applyAlignment="1">
      <alignment horizontal="center" vertical="center"/>
    </xf>
    <xf numFmtId="3" fontId="6" fillId="0" borderId="116" xfId="0" applyNumberFormat="1" applyFont="1" applyFill="1" applyBorder="1" applyAlignment="1">
      <alignment horizontal="center" vertical="center"/>
    </xf>
    <xf numFmtId="3" fontId="6" fillId="0" borderId="117" xfId="0" applyNumberFormat="1" applyFont="1" applyFill="1" applyBorder="1" applyAlignment="1">
      <alignment horizontal="center" vertical="center"/>
    </xf>
    <xf numFmtId="3" fontId="6" fillId="0" borderId="118" xfId="0" applyNumberFormat="1" applyFont="1" applyFill="1" applyBorder="1" applyAlignment="1">
      <alignment horizontal="center" vertical="center"/>
    </xf>
    <xf numFmtId="0" fontId="12" fillId="0" borderId="182" xfId="0" applyFont="1" applyFill="1" applyBorder="1" applyAlignment="1">
      <alignment horizontal="left" vertical="center" wrapText="1"/>
    </xf>
    <xf numFmtId="0" fontId="12" fillId="0" borderId="169" xfId="0" applyFont="1" applyFill="1" applyBorder="1" applyAlignment="1">
      <alignment horizontal="left" vertical="center"/>
    </xf>
    <xf numFmtId="0" fontId="12" fillId="0" borderId="182" xfId="0" applyFont="1" applyFill="1" applyBorder="1" applyAlignment="1">
      <alignment horizontal="left" vertical="center"/>
    </xf>
    <xf numFmtId="0" fontId="12" fillId="0" borderId="184" xfId="0" applyFont="1" applyFill="1" applyBorder="1" applyAlignment="1">
      <alignment horizontal="left" vertical="center"/>
    </xf>
    <xf numFmtId="0" fontId="12" fillId="0" borderId="170" xfId="0" applyFont="1" applyFill="1" applyBorder="1" applyAlignment="1">
      <alignment horizontal="left" vertical="center"/>
    </xf>
    <xf numFmtId="0" fontId="12" fillId="0" borderId="180" xfId="0" applyFont="1" applyFill="1" applyBorder="1" applyAlignment="1">
      <alignment horizontal="left" vertical="center"/>
    </xf>
    <xf numFmtId="0" fontId="12" fillId="0" borderId="196" xfId="0" applyFont="1" applyFill="1" applyBorder="1" applyAlignment="1">
      <alignment horizontal="left" vertical="center"/>
    </xf>
    <xf numFmtId="0" fontId="1" fillId="3" borderId="11" xfId="0" applyFont="1" applyFill="1" applyBorder="1" applyAlignment="1">
      <alignment horizontal="center" vertical="center"/>
    </xf>
    <xf numFmtId="0" fontId="1" fillId="3" borderId="148" xfId="0" applyFont="1" applyFill="1" applyBorder="1" applyAlignment="1">
      <alignment horizontal="center" vertical="center"/>
    </xf>
    <xf numFmtId="1" fontId="14" fillId="4" borderId="257" xfId="0" applyNumberFormat="1" applyFont="1" applyFill="1" applyBorder="1" applyAlignment="1">
      <alignment horizontal="center" vertical="center"/>
    </xf>
    <xf numFmtId="1" fontId="14" fillId="4" borderId="258" xfId="0" applyNumberFormat="1" applyFont="1" applyFill="1" applyBorder="1" applyAlignment="1">
      <alignment horizontal="center" vertical="center"/>
    </xf>
    <xf numFmtId="0" fontId="4" fillId="3" borderId="10" xfId="0" applyFont="1" applyFill="1" applyBorder="1" applyAlignment="1">
      <alignment horizontal="center" vertical="center" wrapText="1"/>
    </xf>
    <xf numFmtId="0" fontId="14" fillId="0" borderId="49" xfId="0" applyFont="1" applyBorder="1" applyAlignment="1">
      <alignment horizontal="center"/>
    </xf>
    <xf numFmtId="0" fontId="12" fillId="2" borderId="116" xfId="0" applyFont="1" applyFill="1" applyBorder="1" applyAlignment="1">
      <alignment horizontal="center"/>
    </xf>
    <xf numFmtId="0" fontId="12" fillId="2" borderId="117" xfId="0" applyFont="1" applyFill="1" applyBorder="1" applyAlignment="1">
      <alignment horizontal="center"/>
    </xf>
    <xf numFmtId="0" fontId="12" fillId="2" borderId="118" xfId="0" applyFont="1" applyFill="1" applyBorder="1" applyAlignment="1">
      <alignment horizontal="center"/>
    </xf>
    <xf numFmtId="0" fontId="12" fillId="2" borderId="61" xfId="0" applyFont="1" applyFill="1" applyBorder="1" applyAlignment="1">
      <alignment horizontal="center"/>
    </xf>
    <xf numFmtId="0" fontId="12" fillId="2" borderId="112" xfId="0" applyFont="1" applyFill="1" applyBorder="1" applyAlignment="1">
      <alignment horizontal="center"/>
    </xf>
    <xf numFmtId="0" fontId="12" fillId="3" borderId="53" xfId="0" applyFont="1" applyFill="1" applyBorder="1" applyAlignment="1">
      <alignment horizontal="center" vertical="center" wrapText="1"/>
    </xf>
    <xf numFmtId="0" fontId="12" fillId="2" borderId="76" xfId="0" applyFont="1" applyFill="1" applyBorder="1" applyAlignment="1">
      <alignment horizontal="center"/>
    </xf>
    <xf numFmtId="0" fontId="14" fillId="0" borderId="21" xfId="0" applyFont="1" applyFill="1" applyBorder="1" applyAlignment="1">
      <alignment horizontal="center"/>
    </xf>
    <xf numFmtId="0" fontId="14" fillId="0" borderId="44" xfId="0" applyFont="1" applyFill="1" applyBorder="1" applyAlignment="1">
      <alignment horizontal="center"/>
    </xf>
    <xf numFmtId="0" fontId="14" fillId="0" borderId="17" xfId="0" applyFont="1" applyFill="1" applyBorder="1" applyAlignment="1">
      <alignment horizontal="center"/>
    </xf>
    <xf numFmtId="0" fontId="5" fillId="0" borderId="119" xfId="0" applyFont="1" applyFill="1" applyBorder="1" applyAlignment="1">
      <alignment horizontal="center" vertical="center"/>
    </xf>
    <xf numFmtId="0" fontId="5" fillId="0" borderId="120" xfId="0" applyFont="1" applyFill="1" applyBorder="1" applyAlignment="1">
      <alignment horizontal="center" vertical="center"/>
    </xf>
    <xf numFmtId="0" fontId="5" fillId="0" borderId="121" xfId="0" applyFont="1" applyFill="1" applyBorder="1" applyAlignment="1">
      <alignment horizontal="center" vertical="center"/>
    </xf>
    <xf numFmtId="0" fontId="12" fillId="0" borderId="113" xfId="0" applyFont="1" applyFill="1" applyBorder="1" applyAlignment="1">
      <alignment horizontal="center" vertical="center"/>
    </xf>
    <xf numFmtId="0" fontId="12" fillId="0" borderId="114" xfId="0" applyFont="1" applyFill="1" applyBorder="1" applyAlignment="1">
      <alignment horizontal="center" vertical="center"/>
    </xf>
    <xf numFmtId="0" fontId="12" fillId="0" borderId="115" xfId="0" applyFont="1" applyFill="1" applyBorder="1" applyAlignment="1">
      <alignment horizontal="center" vertical="center"/>
    </xf>
    <xf numFmtId="0" fontId="4" fillId="3" borderId="9"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14" fillId="0" borderId="34" xfId="0" applyFont="1" applyFill="1" applyBorder="1" applyAlignment="1">
      <alignment horizontal="center"/>
    </xf>
    <xf numFmtId="0" fontId="14" fillId="0" borderId="35" xfId="0" applyFont="1" applyFill="1" applyBorder="1" applyAlignment="1">
      <alignment horizontal="center"/>
    </xf>
    <xf numFmtId="0" fontId="4" fillId="3" borderId="11" xfId="0" applyFont="1" applyFill="1" applyBorder="1" applyAlignment="1">
      <alignment horizontal="center" vertical="center"/>
    </xf>
    <xf numFmtId="0" fontId="5" fillId="3" borderId="48"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0" borderId="116" xfId="0" applyFont="1" applyFill="1" applyBorder="1" applyAlignment="1">
      <alignment horizontal="center" vertical="center"/>
    </xf>
    <xf numFmtId="0" fontId="5" fillId="0" borderId="117" xfId="0" applyFont="1" applyFill="1" applyBorder="1" applyAlignment="1">
      <alignment horizontal="center" vertical="center"/>
    </xf>
    <xf numFmtId="0" fontId="5" fillId="0" borderId="118" xfId="0" applyFont="1" applyFill="1" applyBorder="1" applyAlignment="1">
      <alignment horizontal="center" vertical="center"/>
    </xf>
    <xf numFmtId="0" fontId="14" fillId="0" borderId="113" xfId="0" applyFont="1" applyFill="1" applyBorder="1" applyAlignment="1">
      <alignment horizontal="center" vertical="center"/>
    </xf>
    <xf numFmtId="0" fontId="14" fillId="0" borderId="115" xfId="0" applyFont="1" applyFill="1" applyBorder="1" applyAlignment="1">
      <alignment horizontal="center" vertical="center"/>
    </xf>
    <xf numFmtId="0" fontId="14" fillId="0" borderId="116" xfId="0" applyFont="1" applyFill="1" applyBorder="1" applyAlignment="1">
      <alignment horizontal="center" vertical="center"/>
    </xf>
    <xf numFmtId="0" fontId="14" fillId="0" borderId="118" xfId="0" applyFont="1" applyFill="1" applyBorder="1" applyAlignment="1">
      <alignment horizontal="center" vertical="center"/>
    </xf>
    <xf numFmtId="0" fontId="5" fillId="0" borderId="0" xfId="0" applyFont="1" applyBorder="1" applyAlignment="1">
      <alignment horizontal="center" wrapText="1"/>
    </xf>
    <xf numFmtId="0" fontId="4" fillId="0" borderId="36" xfId="0" applyFont="1" applyBorder="1" applyAlignment="1">
      <alignment horizontal="center"/>
    </xf>
    <xf numFmtId="0" fontId="14" fillId="3" borderId="10"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77" fillId="3" borderId="11" xfId="0" applyFont="1" applyFill="1" applyBorder="1" applyAlignment="1">
      <alignment horizontal="center" vertical="center"/>
    </xf>
    <xf numFmtId="0" fontId="77" fillId="3" borderId="148" xfId="0" applyFont="1" applyFill="1" applyBorder="1" applyAlignment="1">
      <alignment horizontal="center" vertical="center"/>
    </xf>
    <xf numFmtId="0" fontId="77" fillId="3" borderId="12" xfId="0" applyFont="1" applyFill="1" applyBorder="1" applyAlignment="1">
      <alignment horizontal="center" vertical="center"/>
    </xf>
    <xf numFmtId="0" fontId="6" fillId="0" borderId="113" xfId="0" applyFont="1" applyFill="1" applyBorder="1" applyAlignment="1">
      <alignment horizontal="center"/>
    </xf>
    <xf numFmtId="0" fontId="6" fillId="0" borderId="115" xfId="0" applyFont="1" applyFill="1" applyBorder="1" applyAlignment="1">
      <alignment horizontal="center"/>
    </xf>
    <xf numFmtId="0" fontId="12" fillId="2" borderId="113" xfId="0" applyFont="1" applyFill="1" applyBorder="1" applyAlignment="1">
      <alignment horizontal="center"/>
    </xf>
    <xf numFmtId="0" fontId="12" fillId="2" borderId="114" xfId="0" applyFont="1" applyFill="1" applyBorder="1" applyAlignment="1">
      <alignment horizontal="center"/>
    </xf>
    <xf numFmtId="0" fontId="12" fillId="2" borderId="115" xfId="0" applyFont="1" applyFill="1" applyBorder="1" applyAlignment="1">
      <alignment horizontal="center"/>
    </xf>
    <xf numFmtId="0" fontId="6" fillId="0" borderId="116" xfId="0" applyFont="1" applyFill="1" applyBorder="1" applyAlignment="1">
      <alignment horizontal="center"/>
    </xf>
    <xf numFmtId="0" fontId="6" fillId="0" borderId="118" xfId="0" applyFont="1" applyFill="1" applyBorder="1" applyAlignment="1">
      <alignment horizontal="center"/>
    </xf>
    <xf numFmtId="0" fontId="6" fillId="0" borderId="107" xfId="0" applyFont="1" applyFill="1" applyBorder="1" applyAlignment="1">
      <alignment horizontal="center"/>
    </xf>
    <xf numFmtId="0" fontId="6" fillId="0" borderId="76" xfId="0" applyFont="1" applyFill="1" applyBorder="1" applyAlignment="1">
      <alignment horizontal="center"/>
    </xf>
    <xf numFmtId="0" fontId="14" fillId="0" borderId="51" xfId="0" applyFont="1" applyBorder="1" applyAlignment="1">
      <alignment horizontal="center"/>
    </xf>
    <xf numFmtId="0" fontId="6" fillId="0" borderId="111" xfId="0" applyFont="1" applyFill="1" applyBorder="1" applyAlignment="1">
      <alignment horizontal="center" vertical="center"/>
    </xf>
    <xf numFmtId="0" fontId="6" fillId="0" borderId="112" xfId="0" applyFont="1" applyFill="1" applyBorder="1" applyAlignment="1">
      <alignment horizontal="center" vertical="center"/>
    </xf>
    <xf numFmtId="0" fontId="6" fillId="0" borderId="103" xfId="0" applyFont="1" applyFill="1" applyBorder="1" applyAlignment="1">
      <alignment horizontal="center" vertical="center"/>
    </xf>
    <xf numFmtId="0" fontId="6" fillId="0" borderId="61" xfId="0" applyFont="1" applyFill="1" applyBorder="1" applyAlignment="1">
      <alignment horizontal="center" vertical="center"/>
    </xf>
    <xf numFmtId="0" fontId="14" fillId="3" borderId="53" xfId="0" applyFont="1" applyFill="1" applyBorder="1" applyAlignment="1">
      <alignment horizontal="center" vertical="center" wrapText="1"/>
    </xf>
    <xf numFmtId="0" fontId="14" fillId="3" borderId="41" xfId="0" applyFont="1" applyFill="1" applyBorder="1" applyAlignment="1">
      <alignment horizontal="center" vertical="center" wrapText="1"/>
    </xf>
    <xf numFmtId="1" fontId="14" fillId="0" borderId="116" xfId="0" applyNumberFormat="1" applyFont="1" applyFill="1" applyBorder="1" applyAlignment="1">
      <alignment horizontal="center" vertical="center"/>
    </xf>
    <xf numFmtId="1" fontId="14" fillId="0" borderId="117" xfId="0" applyNumberFormat="1" applyFont="1" applyFill="1" applyBorder="1" applyAlignment="1">
      <alignment horizontal="center" vertical="center"/>
    </xf>
    <xf numFmtId="1" fontId="14" fillId="0" borderId="116" xfId="0" applyNumberFormat="1" applyFont="1" applyBorder="1" applyAlignment="1">
      <alignment horizontal="center"/>
    </xf>
    <xf numFmtId="1" fontId="14" fillId="0" borderId="117" xfId="0" applyNumberFormat="1" applyFont="1" applyBorder="1" applyAlignment="1">
      <alignment horizontal="center"/>
    </xf>
    <xf numFmtId="0" fontId="14" fillId="0" borderId="61" xfId="0" applyFont="1" applyBorder="1" applyAlignment="1">
      <alignment horizontal="center"/>
    </xf>
    <xf numFmtId="0" fontId="14" fillId="0" borderId="116" xfId="0" applyFont="1" applyBorder="1" applyAlignment="1">
      <alignment horizontal="center"/>
    </xf>
    <xf numFmtId="0" fontId="14" fillId="2" borderId="116" xfId="0" applyFont="1" applyFill="1" applyBorder="1" applyAlignment="1">
      <alignment horizontal="center"/>
    </xf>
    <xf numFmtId="0" fontId="14" fillId="2" borderId="117" xfId="0" applyFont="1" applyFill="1" applyBorder="1" applyAlignment="1">
      <alignment horizontal="center"/>
    </xf>
    <xf numFmtId="0" fontId="14" fillId="0" borderId="117" xfId="0" applyFont="1" applyBorder="1" applyAlignment="1">
      <alignment horizontal="center"/>
    </xf>
    <xf numFmtId="0" fontId="14" fillId="0" borderId="76" xfId="0" applyFont="1" applyBorder="1" applyAlignment="1">
      <alignment horizontal="center"/>
    </xf>
    <xf numFmtId="0" fontId="14" fillId="0" borderId="119" xfId="0" applyFont="1" applyBorder="1" applyAlignment="1">
      <alignment horizontal="center"/>
    </xf>
    <xf numFmtId="1" fontId="14" fillId="0" borderId="21" xfId="0" applyNumberFormat="1" applyFont="1" applyFill="1" applyBorder="1" applyAlignment="1">
      <alignment horizontal="center"/>
    </xf>
    <xf numFmtId="1" fontId="14" fillId="0" borderId="44" xfId="0" applyNumberFormat="1" applyFont="1" applyFill="1" applyBorder="1" applyAlignment="1">
      <alignment horizontal="center"/>
    </xf>
    <xf numFmtId="1" fontId="14" fillId="0" borderId="21" xfId="0" applyNumberFormat="1" applyFont="1" applyBorder="1" applyAlignment="1">
      <alignment horizontal="center"/>
    </xf>
    <xf numFmtId="1" fontId="14" fillId="0" borderId="44" xfId="0" applyNumberFormat="1" applyFont="1" applyBorder="1" applyAlignment="1">
      <alignment horizontal="center"/>
    </xf>
    <xf numFmtId="0" fontId="14" fillId="3" borderId="148" xfId="0" applyFont="1" applyFill="1" applyBorder="1" applyAlignment="1">
      <alignment horizontal="center" vertical="center" wrapText="1"/>
    </xf>
    <xf numFmtId="1" fontId="14" fillId="0" borderId="112" xfId="0" applyNumberFormat="1" applyFont="1" applyBorder="1" applyAlignment="1">
      <alignment horizontal="center"/>
    </xf>
    <xf numFmtId="1" fontId="14" fillId="0" borderId="113" xfId="0" applyNumberFormat="1" applyFont="1" applyBorder="1" applyAlignment="1">
      <alignment horizontal="center"/>
    </xf>
    <xf numFmtId="1" fontId="14" fillId="0" borderId="119" xfId="0" applyNumberFormat="1" applyFont="1" applyBorder="1" applyAlignment="1">
      <alignment horizontal="center"/>
    </xf>
    <xf numFmtId="1" fontId="14" fillId="0" borderId="120" xfId="0" applyNumberFormat="1" applyFont="1" applyBorder="1" applyAlignment="1">
      <alignment horizontal="center"/>
    </xf>
    <xf numFmtId="1" fontId="14" fillId="2" borderId="116" xfId="0" applyNumberFormat="1" applyFont="1" applyFill="1" applyBorder="1" applyAlignment="1">
      <alignment horizontal="center"/>
    </xf>
    <xf numFmtId="1" fontId="14" fillId="2" borderId="117" xfId="0" applyNumberFormat="1" applyFont="1" applyFill="1" applyBorder="1" applyAlignment="1">
      <alignment horizontal="center"/>
    </xf>
    <xf numFmtId="0" fontId="14" fillId="0" borderId="52" xfId="0" applyFont="1" applyBorder="1" applyAlignment="1">
      <alignment horizontal="center"/>
    </xf>
    <xf numFmtId="0" fontId="14" fillId="0" borderId="112" xfId="0" applyFont="1" applyBorder="1" applyAlignment="1">
      <alignment horizontal="center"/>
    </xf>
    <xf numFmtId="0" fontId="14" fillId="0" borderId="113" xfId="0" applyFont="1" applyBorder="1" applyAlignment="1">
      <alignment horizontal="center"/>
    </xf>
    <xf numFmtId="1" fontId="14" fillId="0" borderId="119" xfId="0" applyNumberFormat="1" applyFont="1" applyFill="1" applyBorder="1" applyAlignment="1">
      <alignment horizontal="center" vertical="center"/>
    </xf>
    <xf numFmtId="1" fontId="14" fillId="0" borderId="120" xfId="0" applyNumberFormat="1" applyFont="1" applyFill="1" applyBorder="1" applyAlignment="1">
      <alignment horizontal="center" vertical="center"/>
    </xf>
    <xf numFmtId="0" fontId="14" fillId="0" borderId="119" xfId="0" applyFont="1" applyFill="1" applyBorder="1" applyAlignment="1">
      <alignment horizontal="center" vertical="center"/>
    </xf>
    <xf numFmtId="0" fontId="14" fillId="0" borderId="121" xfId="0" applyFont="1" applyFill="1" applyBorder="1" applyAlignment="1">
      <alignment horizontal="center" vertical="center"/>
    </xf>
    <xf numFmtId="0" fontId="14" fillId="3" borderId="42"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174" xfId="0" applyFont="1" applyFill="1" applyBorder="1" applyAlignment="1">
      <alignment horizontal="center" vertical="center" wrapText="1"/>
    </xf>
    <xf numFmtId="3" fontId="12" fillId="0" borderId="116" xfId="0" applyNumberFormat="1" applyFont="1" applyBorder="1" applyAlignment="1">
      <alignment horizontal="center"/>
    </xf>
    <xf numFmtId="3" fontId="12" fillId="0" borderId="117" xfId="0" applyNumberFormat="1" applyFont="1" applyBorder="1" applyAlignment="1">
      <alignment horizontal="center"/>
    </xf>
    <xf numFmtId="3" fontId="12" fillId="0" borderId="118" xfId="0" applyNumberFormat="1" applyFont="1" applyBorder="1" applyAlignment="1">
      <alignment horizontal="center"/>
    </xf>
    <xf numFmtId="0" fontId="4" fillId="3" borderId="11" xfId="0" applyFont="1" applyFill="1" applyBorder="1" applyAlignment="1">
      <alignment horizontal="center" vertical="center" wrapText="1"/>
    </xf>
    <xf numFmtId="0" fontId="4" fillId="3" borderId="148" xfId="0" applyFont="1" applyFill="1" applyBorder="1" applyAlignment="1">
      <alignment horizontal="center" vertical="center" wrapText="1"/>
    </xf>
    <xf numFmtId="0" fontId="4" fillId="3" borderId="12" xfId="0" applyFont="1" applyFill="1" applyBorder="1" applyAlignment="1">
      <alignment horizontal="center" vertical="center" wrapText="1"/>
    </xf>
    <xf numFmtId="3" fontId="14" fillId="0" borderId="119" xfId="0" applyNumberFormat="1" applyFont="1" applyFill="1" applyBorder="1" applyAlignment="1">
      <alignment horizontal="center" vertical="center"/>
    </xf>
    <xf numFmtId="3" fontId="14" fillId="0" borderId="120" xfId="0" applyNumberFormat="1" applyFont="1" applyFill="1" applyBorder="1" applyAlignment="1">
      <alignment horizontal="center" vertical="center"/>
    </xf>
    <xf numFmtId="3" fontId="14" fillId="0" borderId="121" xfId="0" applyNumberFormat="1" applyFont="1" applyFill="1" applyBorder="1" applyAlignment="1">
      <alignment horizontal="center" vertical="center"/>
    </xf>
    <xf numFmtId="0" fontId="5" fillId="0" borderId="142" xfId="0" applyFont="1" applyFill="1" applyBorder="1" applyAlignment="1">
      <alignment horizontal="center" vertical="center"/>
    </xf>
    <xf numFmtId="0" fontId="14" fillId="0" borderId="25" xfId="0" applyFont="1" applyBorder="1" applyAlignment="1">
      <alignment horizontal="center"/>
    </xf>
    <xf numFmtId="3" fontId="6" fillId="5" borderId="113" xfId="0" applyNumberFormat="1" applyFont="1" applyFill="1" applyBorder="1" applyAlignment="1">
      <alignment horizontal="center" vertical="center"/>
    </xf>
    <xf numFmtId="3" fontId="6" fillId="5" borderId="114" xfId="0" applyNumberFormat="1" applyFont="1" applyFill="1" applyBorder="1" applyAlignment="1">
      <alignment horizontal="center" vertical="center"/>
    </xf>
    <xf numFmtId="3" fontId="6" fillId="5" borderId="115" xfId="0" applyNumberFormat="1" applyFont="1" applyFill="1" applyBorder="1" applyAlignment="1">
      <alignment horizontal="center" vertical="center"/>
    </xf>
    <xf numFmtId="3" fontId="6" fillId="0" borderId="113" xfId="0" applyNumberFormat="1" applyFont="1" applyFill="1" applyBorder="1" applyAlignment="1">
      <alignment horizontal="center" vertical="center"/>
    </xf>
    <xf numFmtId="3" fontId="6" fillId="0" borderId="114" xfId="0" applyNumberFormat="1" applyFont="1" applyFill="1" applyBorder="1" applyAlignment="1">
      <alignment horizontal="center" vertical="center"/>
    </xf>
    <xf numFmtId="0" fontId="14" fillId="3" borderId="12" xfId="0" applyFont="1" applyFill="1" applyBorder="1" applyAlignment="1">
      <alignment horizontal="center" vertical="center" wrapText="1"/>
    </xf>
    <xf numFmtId="0" fontId="4" fillId="3" borderId="25" xfId="0" applyFont="1" applyFill="1" applyBorder="1" applyAlignment="1">
      <alignment horizontal="center" vertical="center" wrapText="1"/>
    </xf>
    <xf numFmtId="3" fontId="12" fillId="0" borderId="113" xfId="0" applyNumberFormat="1" applyFont="1" applyBorder="1" applyAlignment="1">
      <alignment horizontal="center"/>
    </xf>
    <xf numFmtId="3" fontId="12" fillId="0" borderId="115" xfId="0" applyNumberFormat="1" applyFont="1" applyBorder="1" applyAlignment="1">
      <alignment horizontal="center"/>
    </xf>
    <xf numFmtId="3" fontId="5" fillId="0" borderId="142" xfId="0" applyNumberFormat="1" applyFont="1" applyFill="1" applyBorder="1" applyAlignment="1">
      <alignment horizontal="center" vertical="center"/>
    </xf>
    <xf numFmtId="3" fontId="12" fillId="0" borderId="114" xfId="0" applyNumberFormat="1" applyFont="1" applyBorder="1" applyAlignment="1">
      <alignment horizontal="center"/>
    </xf>
    <xf numFmtId="0" fontId="12" fillId="2" borderId="0" xfId="0" applyFont="1" applyFill="1" applyBorder="1" applyAlignment="1">
      <alignment horizontal="center"/>
    </xf>
    <xf numFmtId="0" fontId="14" fillId="0" borderId="21" xfId="0" applyFont="1" applyBorder="1" applyAlignment="1">
      <alignment horizontal="center" vertical="center"/>
    </xf>
    <xf numFmtId="0" fontId="14" fillId="0" borderId="44" xfId="0" applyFont="1" applyBorder="1" applyAlignment="1">
      <alignment horizontal="center" vertical="center"/>
    </xf>
    <xf numFmtId="1" fontId="14" fillId="0" borderId="21" xfId="0" applyNumberFormat="1" applyFont="1" applyBorder="1" applyAlignment="1">
      <alignment horizontal="center" vertical="center"/>
    </xf>
    <xf numFmtId="1" fontId="14" fillId="0" borderId="44" xfId="0" applyNumberFormat="1" applyFont="1" applyBorder="1" applyAlignment="1">
      <alignment horizontal="center" vertical="center"/>
    </xf>
    <xf numFmtId="0" fontId="4" fillId="3" borderId="53" xfId="0" applyFont="1" applyFill="1" applyBorder="1" applyAlignment="1">
      <alignment horizontal="center" vertical="center" wrapText="1"/>
    </xf>
    <xf numFmtId="0" fontId="14" fillId="3" borderId="25" xfId="0" applyFont="1" applyFill="1" applyBorder="1" applyAlignment="1">
      <alignment horizontal="center" vertical="center" wrapText="1"/>
    </xf>
    <xf numFmtId="0" fontId="14" fillId="3" borderId="27" xfId="0" applyFont="1" applyFill="1" applyBorder="1" applyAlignment="1">
      <alignment horizontal="center" vertical="center" wrapText="1"/>
    </xf>
    <xf numFmtId="0" fontId="14" fillId="0" borderId="21" xfId="0" applyFont="1" applyFill="1" applyBorder="1" applyAlignment="1">
      <alignment horizontal="center" wrapText="1"/>
    </xf>
    <xf numFmtId="0" fontId="14" fillId="0" borderId="44" xfId="0" applyFont="1" applyFill="1" applyBorder="1" applyAlignment="1">
      <alignment horizontal="center" wrapText="1"/>
    </xf>
    <xf numFmtId="0" fontId="14" fillId="0" borderId="17" xfId="0" applyFont="1" applyFill="1" applyBorder="1" applyAlignment="1">
      <alignment horizontal="center" wrapText="1"/>
    </xf>
    <xf numFmtId="1" fontId="14" fillId="0" borderId="25" xfId="0" applyNumberFormat="1" applyFont="1" applyBorder="1" applyAlignment="1">
      <alignment horizontal="center"/>
    </xf>
    <xf numFmtId="1" fontId="14" fillId="0" borderId="27" xfId="0" applyNumberFormat="1" applyFont="1" applyBorder="1" applyAlignment="1">
      <alignment horizontal="center"/>
    </xf>
    <xf numFmtId="3" fontId="6" fillId="0" borderId="115" xfId="0" applyNumberFormat="1" applyFont="1" applyFill="1" applyBorder="1" applyAlignment="1">
      <alignment horizontal="center" vertical="center"/>
    </xf>
    <xf numFmtId="0" fontId="14" fillId="0" borderId="75" xfId="0" applyFont="1" applyFill="1" applyBorder="1" applyAlignment="1">
      <alignment horizontal="center" vertical="center"/>
    </xf>
    <xf numFmtId="0" fontId="6" fillId="0" borderId="51" xfId="0" applyFont="1" applyFill="1" applyBorder="1" applyAlignment="1">
      <alignment horizontal="center" vertical="center"/>
    </xf>
    <xf numFmtId="0" fontId="6" fillId="0" borderId="49" xfId="0" applyFont="1" applyFill="1" applyBorder="1" applyAlignment="1">
      <alignment horizontal="center" vertical="center"/>
    </xf>
    <xf numFmtId="0" fontId="14" fillId="0" borderId="74" xfId="0" applyFont="1" applyFill="1" applyBorder="1" applyAlignment="1">
      <alignment horizontal="center" vertical="center"/>
    </xf>
    <xf numFmtId="0" fontId="5" fillId="3" borderId="31"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14" fillId="0" borderId="51" xfId="0" applyFont="1" applyFill="1" applyBorder="1" applyAlignment="1">
      <alignment horizontal="center"/>
    </xf>
    <xf numFmtId="0" fontId="14" fillId="0" borderId="49" xfId="0" applyFont="1" applyFill="1" applyBorder="1" applyAlignment="1">
      <alignment horizontal="center"/>
    </xf>
    <xf numFmtId="0" fontId="14" fillId="0" borderId="16" xfId="0" applyFont="1" applyFill="1" applyBorder="1" applyAlignment="1">
      <alignment horizontal="center" vertical="center"/>
    </xf>
    <xf numFmtId="0" fontId="14" fillId="0" borderId="17" xfId="0" applyFont="1" applyFill="1" applyBorder="1" applyAlignment="1">
      <alignment horizontal="center" vertical="center"/>
    </xf>
    <xf numFmtId="0" fontId="6" fillId="0" borderId="107" xfId="0" applyFont="1" applyFill="1" applyBorder="1" applyAlignment="1">
      <alignment horizontal="center" vertical="center"/>
    </xf>
    <xf numFmtId="0" fontId="6" fillId="0" borderId="76" xfId="0" applyFont="1" applyFill="1" applyBorder="1" applyAlignment="1">
      <alignment horizontal="center" vertical="center"/>
    </xf>
    <xf numFmtId="1" fontId="4" fillId="4" borderId="268" xfId="0" applyNumberFormat="1" applyFont="1" applyFill="1" applyBorder="1" applyAlignment="1">
      <alignment horizontal="center" vertical="center"/>
    </xf>
    <xf numFmtId="1" fontId="4" fillId="4" borderId="270" xfId="0" applyNumberFormat="1" applyFont="1" applyFill="1" applyBorder="1" applyAlignment="1">
      <alignment horizontal="center" vertical="center"/>
    </xf>
    <xf numFmtId="1" fontId="4" fillId="4" borderId="269" xfId="0" applyNumberFormat="1" applyFont="1" applyFill="1" applyBorder="1" applyAlignment="1">
      <alignment horizontal="center" vertical="center"/>
    </xf>
    <xf numFmtId="1" fontId="4" fillId="4" borderId="268" xfId="0" applyNumberFormat="1" applyFont="1" applyFill="1" applyBorder="1" applyAlignment="1">
      <alignment horizontal="center" vertical="center" wrapText="1"/>
    </xf>
    <xf numFmtId="1" fontId="4" fillId="4" borderId="270" xfId="0" applyNumberFormat="1" applyFont="1" applyFill="1" applyBorder="1" applyAlignment="1">
      <alignment horizontal="center" vertical="center" wrapText="1"/>
    </xf>
    <xf numFmtId="1" fontId="4" fillId="4" borderId="269" xfId="0" applyNumberFormat="1" applyFont="1" applyFill="1" applyBorder="1" applyAlignment="1">
      <alignment horizontal="center" vertical="center" wrapText="1"/>
    </xf>
    <xf numFmtId="0" fontId="14" fillId="3" borderId="4" xfId="0" applyFont="1" applyFill="1" applyBorder="1" applyAlignment="1">
      <alignment horizontal="center" vertical="center" wrapText="1"/>
    </xf>
    <xf numFmtId="4" fontId="6" fillId="0" borderId="204" xfId="0" applyNumberFormat="1" applyFont="1" applyFill="1" applyBorder="1" applyAlignment="1">
      <alignment horizontal="center" vertical="center"/>
    </xf>
    <xf numFmtId="4" fontId="6" fillId="0" borderId="255" xfId="0" applyNumberFormat="1" applyFont="1" applyFill="1" applyBorder="1" applyAlignment="1">
      <alignment horizontal="center" vertical="center"/>
    </xf>
    <xf numFmtId="4" fontId="6" fillId="0" borderId="256" xfId="0" applyNumberFormat="1" applyFont="1" applyFill="1" applyBorder="1" applyAlignment="1">
      <alignment horizontal="center" vertical="center"/>
    </xf>
    <xf numFmtId="10" fontId="6" fillId="0" borderId="252" xfId="2" applyNumberFormat="1" applyFont="1" applyFill="1" applyBorder="1" applyAlignment="1">
      <alignment horizontal="center" vertical="center"/>
    </xf>
    <xf numFmtId="10" fontId="6" fillId="0" borderId="253" xfId="2" applyNumberFormat="1" applyFont="1" applyFill="1" applyBorder="1" applyAlignment="1">
      <alignment horizontal="center" vertical="center"/>
    </xf>
    <xf numFmtId="10" fontId="6" fillId="0" borderId="254" xfId="2" applyNumberFormat="1" applyFont="1" applyFill="1" applyBorder="1" applyAlignment="1">
      <alignment horizontal="center" vertical="center"/>
    </xf>
    <xf numFmtId="0" fontId="4" fillId="4" borderId="257" xfId="0" applyFont="1" applyFill="1" applyBorder="1" applyAlignment="1">
      <alignment horizontal="center" vertical="center" wrapText="1"/>
    </xf>
    <xf numFmtId="0" fontId="4" fillId="4" borderId="258" xfId="0" applyFont="1" applyFill="1" applyBorder="1" applyAlignment="1">
      <alignment horizontal="center" vertical="center" wrapText="1"/>
    </xf>
    <xf numFmtId="0" fontId="4" fillId="4" borderId="259" xfId="0" applyFont="1" applyFill="1" applyBorder="1" applyAlignment="1">
      <alignment horizontal="center" vertical="center" wrapText="1"/>
    </xf>
    <xf numFmtId="0" fontId="4" fillId="4" borderId="268" xfId="0" applyFont="1" applyFill="1" applyBorder="1" applyAlignment="1">
      <alignment horizontal="center" vertical="center" wrapText="1"/>
    </xf>
    <xf numFmtId="0" fontId="4" fillId="4" borderId="270" xfId="0" applyFont="1" applyFill="1" applyBorder="1" applyAlignment="1">
      <alignment horizontal="center" vertical="center" wrapText="1"/>
    </xf>
    <xf numFmtId="0" fontId="4" fillId="4" borderId="269" xfId="0" applyFont="1" applyFill="1" applyBorder="1" applyAlignment="1">
      <alignment horizontal="center" vertical="center" wrapText="1"/>
    </xf>
    <xf numFmtId="0" fontId="4" fillId="4" borderId="260" xfId="0" applyFont="1" applyFill="1" applyBorder="1" applyAlignment="1">
      <alignment horizontal="center" vertical="center" wrapText="1"/>
    </xf>
    <xf numFmtId="0" fontId="4" fillId="4" borderId="261" xfId="0" applyFont="1" applyFill="1" applyBorder="1" applyAlignment="1">
      <alignment horizontal="center" vertical="center" wrapText="1"/>
    </xf>
    <xf numFmtId="0" fontId="4" fillId="4" borderId="262"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142"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5" fillId="0" borderId="0" xfId="0" applyFont="1" applyBorder="1" applyAlignment="1">
      <alignment horizontal="center" vertical="center"/>
    </xf>
    <xf numFmtId="0" fontId="14" fillId="0" borderId="23" xfId="0" applyFont="1" applyBorder="1" applyAlignment="1">
      <alignment horizontal="center"/>
    </xf>
    <xf numFmtId="0" fontId="14" fillId="0" borderId="24" xfId="0" applyFont="1" applyBorder="1" applyAlignment="1">
      <alignment horizontal="center"/>
    </xf>
    <xf numFmtId="0" fontId="4" fillId="3" borderId="41" xfId="0" applyFont="1" applyFill="1" applyBorder="1" applyAlignment="1">
      <alignment horizontal="center" vertical="center"/>
    </xf>
    <xf numFmtId="0" fontId="4" fillId="3" borderId="42" xfId="0" applyFont="1" applyFill="1" applyBorder="1" applyAlignment="1">
      <alignment horizontal="center" vertical="center"/>
    </xf>
    <xf numFmtId="0" fontId="4" fillId="3" borderId="54" xfId="0" applyFont="1" applyFill="1" applyBorder="1" applyAlignment="1">
      <alignment horizontal="center" vertical="center"/>
    </xf>
    <xf numFmtId="0" fontId="5" fillId="3" borderId="54" xfId="0" applyFont="1" applyFill="1" applyBorder="1" applyAlignment="1">
      <alignment horizontal="center" vertical="center" wrapText="1"/>
    </xf>
    <xf numFmtId="0" fontId="5" fillId="3" borderId="149" xfId="0" applyFont="1" applyFill="1" applyBorder="1" applyAlignment="1">
      <alignment horizontal="center" vertical="center" wrapText="1"/>
    </xf>
    <xf numFmtId="0" fontId="17" fillId="0" borderId="217" xfId="0" applyFont="1" applyFill="1" applyBorder="1" applyAlignment="1">
      <alignment horizontal="left" vertical="center" wrapText="1"/>
    </xf>
    <xf numFmtId="0" fontId="17" fillId="0" borderId="169" xfId="0" applyFont="1" applyFill="1" applyBorder="1" applyAlignment="1">
      <alignment horizontal="left" vertical="center" wrapText="1"/>
    </xf>
    <xf numFmtId="3" fontId="6" fillId="0" borderId="182" xfId="2" applyNumberFormat="1" applyFont="1" applyFill="1" applyBorder="1" applyAlignment="1">
      <alignment horizontal="center" vertical="center"/>
    </xf>
    <xf numFmtId="3" fontId="6" fillId="0" borderId="181" xfId="2" applyNumberFormat="1" applyFont="1" applyFill="1" applyBorder="1" applyAlignment="1">
      <alignment horizontal="center" vertical="center"/>
    </xf>
    <xf numFmtId="3" fontId="6" fillId="0" borderId="169" xfId="2" applyNumberFormat="1" applyFont="1" applyFill="1" applyBorder="1" applyAlignment="1">
      <alignment horizontal="center" vertical="center"/>
    </xf>
    <xf numFmtId="3" fontId="6" fillId="0" borderId="184" xfId="2" applyNumberFormat="1" applyFont="1" applyFill="1" applyBorder="1" applyAlignment="1">
      <alignment horizontal="center" vertical="center"/>
    </xf>
    <xf numFmtId="3" fontId="6" fillId="0" borderId="183" xfId="2" applyNumberFormat="1" applyFont="1" applyFill="1" applyBorder="1" applyAlignment="1">
      <alignment horizontal="center" vertical="center"/>
    </xf>
    <xf numFmtId="3" fontId="6" fillId="0" borderId="170" xfId="2" applyNumberFormat="1" applyFont="1" applyFill="1" applyBorder="1" applyAlignment="1">
      <alignment horizontal="center" vertical="center"/>
    </xf>
    <xf numFmtId="0" fontId="3" fillId="0" borderId="36" xfId="0" applyFont="1" applyBorder="1" applyAlignment="1">
      <alignment horizontal="center"/>
    </xf>
    <xf numFmtId="0" fontId="4" fillId="3" borderId="10" xfId="0" applyFont="1" applyFill="1" applyBorder="1" applyAlignment="1">
      <alignment horizontal="center" vertical="center"/>
    </xf>
    <xf numFmtId="0" fontId="36" fillId="3" borderId="10" xfId="0" applyFont="1" applyFill="1" applyBorder="1" applyAlignment="1">
      <alignment horizontal="center" vertical="center" wrapText="1"/>
    </xf>
    <xf numFmtId="0" fontId="36" fillId="3" borderId="18" xfId="0" applyFont="1" applyFill="1" applyBorder="1" applyAlignment="1">
      <alignment horizontal="center" vertical="center" wrapText="1"/>
    </xf>
    <xf numFmtId="0" fontId="36" fillId="3" borderId="9" xfId="0" applyFont="1" applyFill="1" applyBorder="1" applyAlignment="1">
      <alignment horizontal="center" vertical="center" wrapText="1"/>
    </xf>
    <xf numFmtId="0" fontId="36" fillId="3" borderId="30" xfId="0" applyFont="1" applyFill="1" applyBorder="1" applyAlignment="1">
      <alignment horizontal="center" vertical="center" wrapText="1"/>
    </xf>
    <xf numFmtId="0" fontId="15" fillId="0" borderId="51" xfId="0" applyFont="1" applyBorder="1" applyAlignment="1">
      <alignment horizontal="center"/>
    </xf>
    <xf numFmtId="0" fontId="15" fillId="0" borderId="49" xfId="0" applyFont="1" applyBorder="1" applyAlignment="1">
      <alignment horizontal="center"/>
    </xf>
    <xf numFmtId="3" fontId="12" fillId="0" borderId="175" xfId="0" applyNumberFormat="1" applyFont="1" applyFill="1" applyBorder="1" applyAlignment="1">
      <alignment horizontal="center"/>
    </xf>
    <xf numFmtId="3" fontId="12" fillId="0" borderId="176" xfId="0" applyNumberFormat="1" applyFont="1" applyFill="1" applyBorder="1" applyAlignment="1">
      <alignment horizontal="center"/>
    </xf>
    <xf numFmtId="3" fontId="12" fillId="0" borderId="177" xfId="0" applyNumberFormat="1" applyFont="1" applyFill="1" applyBorder="1" applyAlignment="1">
      <alignment horizontal="center"/>
    </xf>
    <xf numFmtId="0" fontId="5" fillId="3" borderId="50"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12" fillId="0" borderId="179" xfId="0" applyFont="1" applyFill="1" applyBorder="1" applyAlignment="1">
      <alignment horizontal="left" vertical="center"/>
    </xf>
    <xf numFmtId="0" fontId="2" fillId="0" borderId="0" xfId="0" applyFont="1" applyBorder="1" applyAlignment="1">
      <alignment horizontal="center"/>
    </xf>
    <xf numFmtId="0" fontId="14" fillId="0" borderId="248" xfId="0" applyFont="1" applyFill="1" applyBorder="1" applyAlignment="1">
      <alignment horizontal="center" vertical="center"/>
    </xf>
    <xf numFmtId="0" fontId="14" fillId="0" borderId="249" xfId="0" applyFont="1" applyFill="1" applyBorder="1" applyAlignment="1">
      <alignment horizontal="center" vertical="center"/>
    </xf>
    <xf numFmtId="3" fontId="14" fillId="0" borderId="52" xfId="0" applyNumberFormat="1" applyFont="1" applyFill="1" applyBorder="1" applyAlignment="1">
      <alignment horizontal="center" vertical="center"/>
    </xf>
    <xf numFmtId="3" fontId="14" fillId="0" borderId="36" xfId="0" applyNumberFormat="1" applyFont="1" applyFill="1" applyBorder="1" applyAlignment="1">
      <alignment horizontal="center" vertical="center"/>
    </xf>
    <xf numFmtId="3" fontId="14" fillId="0" borderId="35" xfId="0" applyNumberFormat="1" applyFont="1" applyFill="1" applyBorder="1" applyAlignment="1">
      <alignment horizontal="center" vertical="center"/>
    </xf>
    <xf numFmtId="0" fontId="14" fillId="3" borderId="10" xfId="0" applyFont="1" applyFill="1" applyBorder="1" applyAlignment="1">
      <alignment horizontal="center" vertical="center"/>
    </xf>
    <xf numFmtId="0" fontId="14" fillId="3" borderId="11" xfId="0" applyFont="1" applyFill="1" applyBorder="1" applyAlignment="1">
      <alignment horizontal="center" vertical="center"/>
    </xf>
    <xf numFmtId="0" fontId="97" fillId="4" borderId="257" xfId="0" applyFont="1" applyFill="1" applyBorder="1" applyAlignment="1">
      <alignment horizontal="center" vertical="center"/>
    </xf>
    <xf numFmtId="0" fontId="97" fillId="4" borderId="259" xfId="0" applyFont="1" applyFill="1" applyBorder="1" applyAlignment="1">
      <alignment horizontal="center" vertical="center"/>
    </xf>
    <xf numFmtId="0" fontId="97" fillId="4" borderId="260" xfId="0" applyFont="1" applyFill="1" applyBorder="1" applyAlignment="1">
      <alignment horizontal="center" vertical="center"/>
    </xf>
    <xf numFmtId="0" fontId="97" fillId="4" borderId="262" xfId="0" applyFont="1" applyFill="1" applyBorder="1" applyAlignment="1">
      <alignment horizontal="center" vertical="center"/>
    </xf>
    <xf numFmtId="0" fontId="97" fillId="4" borderId="268" xfId="0" applyFont="1" applyFill="1" applyBorder="1" applyAlignment="1">
      <alignment horizontal="center" vertical="center"/>
    </xf>
    <xf numFmtId="0" fontId="97" fillId="4" borderId="269" xfId="0" applyFont="1" applyFill="1" applyBorder="1" applyAlignment="1">
      <alignment horizontal="center" vertical="center"/>
    </xf>
    <xf numFmtId="0" fontId="14" fillId="3" borderId="38" xfId="0" applyFont="1" applyFill="1" applyBorder="1" applyAlignment="1">
      <alignment horizontal="center" vertical="center" wrapText="1"/>
    </xf>
    <xf numFmtId="0" fontId="14" fillId="3" borderId="52" xfId="0" applyFont="1" applyFill="1" applyBorder="1" applyAlignment="1">
      <alignment horizontal="center" vertical="center" wrapText="1"/>
    </xf>
    <xf numFmtId="3" fontId="31" fillId="0" borderId="175" xfId="0" applyNumberFormat="1" applyFont="1" applyBorder="1" applyAlignment="1">
      <alignment horizontal="center"/>
    </xf>
    <xf numFmtId="3" fontId="31" fillId="0" borderId="176" xfId="0" applyNumberFormat="1" applyFont="1" applyBorder="1" applyAlignment="1">
      <alignment horizontal="center"/>
    </xf>
    <xf numFmtId="3" fontId="31" fillId="0" borderId="177" xfId="0" applyNumberFormat="1" applyFont="1" applyBorder="1" applyAlignment="1">
      <alignment horizontal="center"/>
    </xf>
    <xf numFmtId="0" fontId="12" fillId="0" borderId="169" xfId="0" applyFont="1" applyFill="1" applyBorder="1" applyAlignment="1">
      <alignment horizontal="left" vertical="center" wrapText="1"/>
    </xf>
    <xf numFmtId="0" fontId="14" fillId="4" borderId="257" xfId="0" applyFont="1" applyFill="1" applyBorder="1" applyAlignment="1">
      <alignment horizontal="center" vertical="center" wrapText="1"/>
    </xf>
    <xf numFmtId="0" fontId="14" fillId="4" borderId="258" xfId="0" applyFont="1" applyFill="1" applyBorder="1" applyAlignment="1">
      <alignment horizontal="center" vertical="center" wrapText="1"/>
    </xf>
    <xf numFmtId="1" fontId="14" fillId="4" borderId="268" xfId="0" applyNumberFormat="1" applyFont="1" applyFill="1" applyBorder="1" applyAlignment="1">
      <alignment horizontal="center" vertical="center" wrapText="1"/>
    </xf>
    <xf numFmtId="1" fontId="14" fillId="4" borderId="270" xfId="0" applyNumberFormat="1" applyFont="1" applyFill="1" applyBorder="1" applyAlignment="1">
      <alignment horizontal="center" vertical="center" wrapText="1"/>
    </xf>
    <xf numFmtId="1" fontId="14" fillId="4" borderId="260" xfId="0" applyNumberFormat="1" applyFont="1" applyFill="1" applyBorder="1" applyAlignment="1">
      <alignment horizontal="center" vertical="center" wrapText="1"/>
    </xf>
    <xf numFmtId="1" fontId="14" fillId="4" borderId="261" xfId="0" applyNumberFormat="1" applyFont="1" applyFill="1" applyBorder="1" applyAlignment="1">
      <alignment horizontal="center" vertical="center" wrapText="1"/>
    </xf>
    <xf numFmtId="0" fontId="12" fillId="0" borderId="181" xfId="0" applyFont="1" applyFill="1" applyBorder="1" applyAlignment="1">
      <alignment horizontal="left" vertical="center"/>
    </xf>
    <xf numFmtId="0" fontId="12" fillId="0" borderId="183" xfId="0" applyFont="1" applyFill="1" applyBorder="1" applyAlignment="1">
      <alignment horizontal="left" vertical="center"/>
    </xf>
    <xf numFmtId="3" fontId="6" fillId="0" borderId="180" xfId="2" applyNumberFormat="1" applyFont="1" applyFill="1" applyBorder="1" applyAlignment="1">
      <alignment horizontal="center" vertical="center"/>
    </xf>
    <xf numFmtId="3" fontId="6" fillId="0" borderId="179" xfId="2" applyNumberFormat="1" applyFont="1" applyFill="1" applyBorder="1" applyAlignment="1">
      <alignment horizontal="center" vertical="center"/>
    </xf>
    <xf numFmtId="3" fontId="6" fillId="0" borderId="196" xfId="2" applyNumberFormat="1" applyFont="1" applyFill="1" applyBorder="1" applyAlignment="1">
      <alignment horizontal="center" vertical="center"/>
    </xf>
    <xf numFmtId="3" fontId="14" fillId="0" borderId="180" xfId="2" applyNumberFormat="1" applyFont="1" applyFill="1" applyBorder="1" applyAlignment="1">
      <alignment horizontal="center" vertical="center"/>
    </xf>
    <xf numFmtId="3" fontId="14" fillId="0" borderId="179" xfId="2" applyNumberFormat="1" applyFont="1" applyFill="1" applyBorder="1" applyAlignment="1">
      <alignment horizontal="center" vertical="center"/>
    </xf>
    <xf numFmtId="3" fontId="14" fillId="0" borderId="184" xfId="2" applyNumberFormat="1" applyFont="1" applyFill="1" applyBorder="1" applyAlignment="1">
      <alignment horizontal="center" vertical="center"/>
    </xf>
    <xf numFmtId="3" fontId="14" fillId="0" borderId="183" xfId="2" applyNumberFormat="1" applyFont="1" applyFill="1" applyBorder="1" applyAlignment="1">
      <alignment horizontal="center" vertical="center"/>
    </xf>
    <xf numFmtId="2" fontId="14" fillId="0" borderId="180" xfId="2" applyNumberFormat="1" applyFont="1" applyFill="1" applyBorder="1" applyAlignment="1">
      <alignment horizontal="center" vertical="center"/>
    </xf>
    <xf numFmtId="2" fontId="14" fillId="0" borderId="179" xfId="2" applyNumberFormat="1" applyFont="1" applyFill="1" applyBorder="1" applyAlignment="1">
      <alignment horizontal="center" vertical="center"/>
    </xf>
    <xf numFmtId="3" fontId="14" fillId="0" borderId="182" xfId="2" applyNumberFormat="1" applyFont="1" applyFill="1" applyBorder="1" applyAlignment="1">
      <alignment horizontal="center" vertical="center"/>
    </xf>
    <xf numFmtId="3" fontId="14" fillId="0" borderId="181" xfId="2" applyNumberFormat="1" applyFont="1" applyFill="1" applyBorder="1" applyAlignment="1">
      <alignment horizontal="center" vertical="center"/>
    </xf>
    <xf numFmtId="0" fontId="5" fillId="3" borderId="11" xfId="0" applyFont="1" applyFill="1" applyBorder="1" applyAlignment="1">
      <alignment horizontal="center" vertical="center" wrapText="1"/>
    </xf>
    <xf numFmtId="0" fontId="5" fillId="3" borderId="148" xfId="0" applyFont="1" applyFill="1" applyBorder="1" applyAlignment="1">
      <alignment horizontal="center" vertical="center" wrapText="1"/>
    </xf>
    <xf numFmtId="1" fontId="14" fillId="4" borderId="257" xfId="0" applyNumberFormat="1" applyFont="1" applyFill="1" applyBorder="1" applyAlignment="1">
      <alignment horizontal="center" vertical="center" wrapText="1"/>
    </xf>
    <xf numFmtId="1" fontId="14" fillId="4" borderId="258" xfId="0" applyNumberFormat="1" applyFont="1" applyFill="1" applyBorder="1" applyAlignment="1">
      <alignment horizontal="center" vertical="center" wrapText="1"/>
    </xf>
    <xf numFmtId="0" fontId="5" fillId="2" borderId="0" xfId="0" applyFont="1" applyFill="1" applyBorder="1" applyAlignment="1">
      <alignment horizontal="center" wrapText="1"/>
    </xf>
    <xf numFmtId="3" fontId="6" fillId="0" borderId="136" xfId="0" applyNumberFormat="1" applyFont="1" applyFill="1" applyBorder="1" applyAlignment="1">
      <alignment horizontal="center" vertical="center"/>
    </xf>
    <xf numFmtId="3" fontId="6" fillId="0" borderId="70" xfId="0" applyNumberFormat="1" applyFont="1" applyFill="1" applyBorder="1" applyAlignment="1">
      <alignment horizontal="center" vertical="center"/>
    </xf>
    <xf numFmtId="3" fontId="6" fillId="0" borderId="74" xfId="0" applyNumberFormat="1" applyFont="1" applyFill="1" applyBorder="1" applyAlignment="1">
      <alignment horizontal="center"/>
    </xf>
    <xf numFmtId="3" fontId="6" fillId="0" borderId="118" xfId="0" applyNumberFormat="1" applyFont="1" applyFill="1" applyBorder="1" applyAlignment="1">
      <alignment horizontal="center"/>
    </xf>
    <xf numFmtId="3" fontId="6" fillId="0" borderId="74" xfId="0" applyNumberFormat="1" applyFont="1" applyFill="1" applyBorder="1" applyAlignment="1">
      <alignment horizontal="center" vertical="center"/>
    </xf>
    <xf numFmtId="0" fontId="5" fillId="3" borderId="23" xfId="0" applyFont="1" applyFill="1" applyBorder="1" applyAlignment="1">
      <alignment horizontal="center" vertical="center" wrapText="1"/>
    </xf>
    <xf numFmtId="0" fontId="5" fillId="3" borderId="24" xfId="0" applyFont="1" applyFill="1" applyBorder="1" applyAlignment="1">
      <alignment horizontal="center" vertical="center" wrapText="1"/>
    </xf>
    <xf numFmtId="3" fontId="14" fillId="0" borderId="23" xfId="0" applyNumberFormat="1" applyFont="1" applyBorder="1" applyAlignment="1">
      <alignment horizontal="center"/>
    </xf>
    <xf numFmtId="3" fontId="14" fillId="0" borderId="24" xfId="0" applyNumberFormat="1" applyFont="1" applyBorder="1" applyAlignment="1">
      <alignment horizontal="center"/>
    </xf>
    <xf numFmtId="3" fontId="6" fillId="0" borderId="131" xfId="0" applyNumberFormat="1" applyFont="1" applyFill="1" applyBorder="1" applyAlignment="1">
      <alignment horizontal="center" vertical="center"/>
    </xf>
    <xf numFmtId="3" fontId="6" fillId="0" borderId="132" xfId="0" applyNumberFormat="1" applyFont="1" applyFill="1" applyBorder="1" applyAlignment="1">
      <alignment horizontal="center" vertical="center"/>
    </xf>
    <xf numFmtId="164" fontId="15" fillId="0" borderId="27" xfId="2" applyNumberFormat="1" applyFont="1" applyFill="1" applyBorder="1" applyAlignment="1">
      <alignment horizontal="center" vertical="center"/>
    </xf>
    <xf numFmtId="164" fontId="15" fillId="0" borderId="32" xfId="2" applyNumberFormat="1" applyFont="1" applyFill="1" applyBorder="1" applyAlignment="1">
      <alignment horizontal="center" vertical="center"/>
    </xf>
    <xf numFmtId="0" fontId="15" fillId="3" borderId="27" xfId="0" applyFont="1" applyFill="1" applyBorder="1" applyAlignment="1">
      <alignment horizontal="center" vertical="center" wrapText="1"/>
    </xf>
    <xf numFmtId="0" fontId="15" fillId="3" borderId="32" xfId="0" applyFont="1" applyFill="1" applyBorder="1" applyAlignment="1">
      <alignment horizontal="center" vertical="center" wrapText="1"/>
    </xf>
    <xf numFmtId="0" fontId="14" fillId="0" borderId="23" xfId="0" applyFont="1" applyFill="1" applyBorder="1" applyAlignment="1">
      <alignment horizontal="right" vertical="center"/>
    </xf>
    <xf numFmtId="0" fontId="14" fillId="0" borderId="24" xfId="0" applyFont="1" applyFill="1" applyBorder="1" applyAlignment="1">
      <alignment horizontal="right" vertical="center"/>
    </xf>
    <xf numFmtId="3" fontId="6" fillId="0" borderId="136" xfId="0" applyNumberFormat="1" applyFont="1" applyFill="1" applyBorder="1" applyAlignment="1">
      <alignment horizontal="center"/>
    </xf>
    <xf numFmtId="3" fontId="6" fillId="0" borderId="70" xfId="0" applyNumberFormat="1" applyFont="1" applyFill="1" applyBorder="1" applyAlignment="1">
      <alignment horizontal="center"/>
    </xf>
    <xf numFmtId="0" fontId="4" fillId="0" borderId="36" xfId="0" applyFont="1" applyBorder="1" applyAlignment="1">
      <alignment horizontal="center" vertical="center"/>
    </xf>
    <xf numFmtId="0" fontId="15" fillId="3" borderId="23" xfId="0" applyFont="1" applyFill="1" applyBorder="1" applyAlignment="1" applyProtection="1">
      <alignment horizontal="center" vertical="center"/>
      <protection locked="0"/>
    </xf>
    <xf numFmtId="0" fontId="15" fillId="3" borderId="32" xfId="0" applyFont="1" applyFill="1" applyBorder="1" applyAlignment="1" applyProtection="1">
      <alignment horizontal="center" vertical="center"/>
      <protection locked="0"/>
    </xf>
    <xf numFmtId="164" fontId="6" fillId="0" borderId="68" xfId="2" applyNumberFormat="1" applyFont="1" applyFill="1" applyBorder="1" applyAlignment="1">
      <alignment horizontal="center" vertical="center"/>
    </xf>
    <xf numFmtId="164" fontId="6" fillId="0" borderId="69" xfId="2" applyNumberFormat="1" applyFont="1" applyFill="1" applyBorder="1" applyAlignment="1">
      <alignment horizontal="center" vertical="center"/>
    </xf>
    <xf numFmtId="164" fontId="6" fillId="0" borderId="133" xfId="2" applyNumberFormat="1" applyFont="1" applyFill="1" applyBorder="1" applyAlignment="1">
      <alignment horizontal="center" vertical="center"/>
    </xf>
    <xf numFmtId="164" fontId="6" fillId="0" borderId="245" xfId="2" applyNumberFormat="1" applyFont="1" applyFill="1" applyBorder="1" applyAlignment="1">
      <alignment horizontal="center" vertical="center"/>
    </xf>
    <xf numFmtId="0" fontId="6" fillId="0" borderId="20"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217" xfId="0" applyFont="1" applyFill="1" applyBorder="1" applyAlignment="1">
      <alignment horizontal="left" vertical="center" wrapText="1"/>
    </xf>
    <xf numFmtId="0" fontId="6" fillId="0" borderId="169" xfId="0" applyFont="1" applyFill="1" applyBorder="1" applyAlignment="1">
      <alignment horizontal="left" vertical="center" wrapText="1"/>
    </xf>
    <xf numFmtId="3" fontId="6" fillId="0" borderId="131" xfId="0" applyNumberFormat="1" applyFont="1" applyFill="1" applyBorder="1" applyAlignment="1">
      <alignment horizontal="center"/>
    </xf>
    <xf numFmtId="3" fontId="6" fillId="0" borderId="132" xfId="0" applyNumberFormat="1" applyFont="1" applyFill="1" applyBorder="1" applyAlignment="1">
      <alignment horizontal="center"/>
    </xf>
    <xf numFmtId="3" fontId="12" fillId="0" borderId="116" xfId="0" applyNumberFormat="1" applyFont="1" applyFill="1" applyBorder="1" applyAlignment="1">
      <alignment horizontal="center"/>
    </xf>
    <xf numFmtId="3" fontId="12" fillId="0" borderId="117" xfId="0" applyNumberFormat="1" applyFont="1" applyFill="1" applyBorder="1" applyAlignment="1">
      <alignment horizontal="center"/>
    </xf>
    <xf numFmtId="3" fontId="12" fillId="0" borderId="118" xfId="0" applyNumberFormat="1" applyFont="1" applyFill="1" applyBorder="1" applyAlignment="1">
      <alignment horizontal="center"/>
    </xf>
    <xf numFmtId="3" fontId="31" fillId="0" borderId="119" xfId="0" applyNumberFormat="1" applyFont="1" applyBorder="1" applyAlignment="1">
      <alignment horizontal="center"/>
    </xf>
    <xf numFmtId="3" fontId="31" fillId="0" borderId="120" xfId="0" applyNumberFormat="1" applyFont="1" applyBorder="1" applyAlignment="1">
      <alignment horizontal="center"/>
    </xf>
    <xf numFmtId="3" fontId="31" fillId="0" borderId="121" xfId="0" applyNumberFormat="1" applyFont="1" applyBorder="1" applyAlignment="1">
      <alignment horizontal="center"/>
    </xf>
    <xf numFmtId="3" fontId="12" fillId="0" borderId="6" xfId="0" applyNumberFormat="1" applyFont="1" applyBorder="1" applyAlignment="1">
      <alignment horizontal="center"/>
    </xf>
    <xf numFmtId="3" fontId="12" fillId="0" borderId="174" xfId="0" applyNumberFormat="1" applyFont="1" applyBorder="1" applyAlignment="1">
      <alignment horizontal="center"/>
    </xf>
    <xf numFmtId="3" fontId="12" fillId="0" borderId="149" xfId="0" applyNumberFormat="1" applyFont="1" applyBorder="1" applyAlignment="1">
      <alignment horizontal="center"/>
    </xf>
    <xf numFmtId="10" fontId="14" fillId="0" borderId="201" xfId="2" applyNumberFormat="1" applyFont="1" applyFill="1" applyBorder="1" applyAlignment="1">
      <alignment horizontal="center" vertical="center"/>
    </xf>
    <xf numFmtId="10" fontId="14" fillId="0" borderId="202" xfId="2" applyNumberFormat="1" applyFont="1" applyFill="1" applyBorder="1" applyAlignment="1">
      <alignment horizontal="center" vertical="center"/>
    </xf>
    <xf numFmtId="0" fontId="31" fillId="0" borderId="74" xfId="0" applyFont="1" applyFill="1" applyBorder="1" applyAlignment="1">
      <alignment horizontal="center" vertical="center"/>
    </xf>
    <xf numFmtId="0" fontId="31" fillId="0" borderId="118" xfId="0" applyFont="1" applyFill="1" applyBorder="1" applyAlignment="1">
      <alignment horizontal="center" vertical="center"/>
    </xf>
    <xf numFmtId="0" fontId="31" fillId="0" borderId="75" xfId="0" applyFont="1" applyFill="1" applyBorder="1" applyAlignment="1">
      <alignment horizontal="center" vertical="center"/>
    </xf>
    <xf numFmtId="0" fontId="31" fillId="0" borderId="121" xfId="0" applyFont="1" applyFill="1" applyBorder="1" applyAlignment="1">
      <alignment horizontal="center" vertical="center"/>
    </xf>
    <xf numFmtId="3" fontId="12" fillId="2" borderId="52" xfId="0" applyNumberFormat="1" applyFont="1" applyFill="1" applyBorder="1" applyAlignment="1">
      <alignment horizontal="center"/>
    </xf>
    <xf numFmtId="3" fontId="12" fillId="2" borderId="36" xfId="0" applyNumberFormat="1" applyFont="1" applyFill="1" applyBorder="1" applyAlignment="1">
      <alignment horizontal="center"/>
    </xf>
    <xf numFmtId="3" fontId="12" fillId="2" borderId="35" xfId="0" applyNumberFormat="1" applyFont="1" applyFill="1" applyBorder="1" applyAlignment="1">
      <alignment horizontal="center"/>
    </xf>
    <xf numFmtId="0" fontId="4" fillId="3" borderId="27" xfId="0" applyFont="1" applyFill="1" applyBorder="1" applyAlignment="1">
      <alignment horizontal="center" vertical="center"/>
    </xf>
    <xf numFmtId="0" fontId="4" fillId="3" borderId="32" xfId="0" applyFont="1" applyFill="1" applyBorder="1" applyAlignment="1">
      <alignment horizontal="center" vertical="center"/>
    </xf>
    <xf numFmtId="0" fontId="4" fillId="3" borderId="24" xfId="0" applyFont="1" applyFill="1" applyBorder="1" applyAlignment="1">
      <alignment horizontal="center" vertical="center"/>
    </xf>
    <xf numFmtId="0" fontId="6" fillId="0" borderId="23" xfId="0" applyFont="1" applyFill="1" applyBorder="1" applyAlignment="1">
      <alignment horizontal="center"/>
    </xf>
    <xf numFmtId="0" fontId="6" fillId="0" borderId="24" xfId="0" applyFont="1" applyFill="1" applyBorder="1" applyAlignment="1">
      <alignment horizontal="center"/>
    </xf>
    <xf numFmtId="3" fontId="12" fillId="2" borderId="52" xfId="0" applyNumberFormat="1" applyFont="1" applyFill="1" applyBorder="1" applyAlignment="1">
      <alignment horizontal="center" vertical="center"/>
    </xf>
    <xf numFmtId="3" fontId="12" fillId="2" borderId="36" xfId="0" applyNumberFormat="1" applyFont="1" applyFill="1" applyBorder="1" applyAlignment="1">
      <alignment horizontal="center" vertical="center"/>
    </xf>
    <xf numFmtId="3" fontId="12" fillId="2" borderId="35" xfId="0" applyNumberFormat="1" applyFont="1" applyFill="1" applyBorder="1" applyAlignment="1">
      <alignment horizontal="center" vertical="center"/>
    </xf>
    <xf numFmtId="0" fontId="14" fillId="0" borderId="34" xfId="0" applyFont="1" applyBorder="1" applyAlignment="1">
      <alignment horizontal="center"/>
    </xf>
    <xf numFmtId="0" fontId="14" fillId="0" borderId="35" xfId="0" applyFont="1" applyBorder="1" applyAlignment="1">
      <alignment horizontal="center"/>
    </xf>
    <xf numFmtId="3" fontId="14" fillId="2" borderId="5" xfId="0" applyNumberFormat="1" applyFont="1" applyFill="1" applyBorder="1" applyAlignment="1">
      <alignment horizontal="center" vertical="center"/>
    </xf>
    <xf numFmtId="3" fontId="14" fillId="2" borderId="142" xfId="0" applyNumberFormat="1" applyFont="1" applyFill="1" applyBorder="1" applyAlignment="1">
      <alignment horizontal="center" vertical="center"/>
    </xf>
    <xf numFmtId="3" fontId="14" fillId="2" borderId="2" xfId="0" applyNumberFormat="1" applyFont="1" applyFill="1" applyBorder="1" applyAlignment="1">
      <alignment horizontal="center" vertical="center"/>
    </xf>
    <xf numFmtId="0" fontId="14" fillId="0" borderId="20" xfId="0" applyFont="1" applyBorder="1" applyAlignment="1">
      <alignment horizontal="center" vertical="center"/>
    </xf>
    <xf numFmtId="0" fontId="14" fillId="0" borderId="2" xfId="0" applyFont="1" applyBorder="1" applyAlignment="1">
      <alignment horizontal="center" vertical="center"/>
    </xf>
    <xf numFmtId="0" fontId="5" fillId="3" borderId="9"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4" fillId="0" borderId="165" xfId="0" applyFont="1" applyBorder="1" applyAlignment="1">
      <alignment horizontal="center" vertical="center"/>
    </xf>
    <xf numFmtId="0" fontId="14" fillId="0" borderId="8" xfId="0" applyFont="1" applyBorder="1" applyAlignment="1">
      <alignment horizontal="center" vertical="center"/>
    </xf>
    <xf numFmtId="0" fontId="4" fillId="3" borderId="25" xfId="0" applyFont="1" applyFill="1" applyBorder="1" applyAlignment="1">
      <alignment horizontal="center" vertical="center"/>
    </xf>
    <xf numFmtId="3" fontId="14" fillId="0" borderId="7" xfId="0" applyNumberFormat="1" applyFont="1" applyBorder="1" applyAlignment="1">
      <alignment horizontal="center" vertical="center"/>
    </xf>
    <xf numFmtId="3" fontId="14" fillId="0" borderId="38" xfId="0" applyNumberFormat="1" applyFont="1" applyBorder="1" applyAlignment="1">
      <alignment horizontal="center" vertical="center"/>
    </xf>
    <xf numFmtId="3" fontId="14" fillId="0" borderId="52" xfId="0" applyNumberFormat="1" applyFont="1" applyBorder="1" applyAlignment="1">
      <alignment horizontal="center" vertical="center"/>
    </xf>
    <xf numFmtId="164" fontId="5" fillId="2" borderId="223" xfId="2" applyNumberFormat="1" applyFont="1" applyFill="1" applyBorder="1" applyAlignment="1">
      <alignment horizontal="center" vertical="center"/>
    </xf>
    <xf numFmtId="164" fontId="5" fillId="2" borderId="132" xfId="2" applyNumberFormat="1" applyFont="1" applyFill="1" applyBorder="1" applyAlignment="1">
      <alignment horizontal="center" vertical="center"/>
    </xf>
    <xf numFmtId="0" fontId="4" fillId="3" borderId="199" xfId="0" applyFont="1" applyFill="1" applyBorder="1" applyAlignment="1">
      <alignment horizontal="center" vertical="center"/>
    </xf>
    <xf numFmtId="0" fontId="4" fillId="3" borderId="121" xfId="0" applyFont="1" applyFill="1" applyBorder="1" applyAlignment="1">
      <alignment horizontal="center" vertical="center"/>
    </xf>
    <xf numFmtId="164" fontId="5" fillId="2" borderId="222" xfId="2" applyNumberFormat="1" applyFont="1" applyFill="1" applyBorder="1" applyAlignment="1">
      <alignment horizontal="center" vertical="center"/>
    </xf>
    <xf numFmtId="164" fontId="5" fillId="2" borderId="115" xfId="2" applyNumberFormat="1" applyFont="1" applyFill="1" applyBorder="1" applyAlignment="1">
      <alignment horizontal="center" vertical="center"/>
    </xf>
    <xf numFmtId="164" fontId="4" fillId="2" borderId="223" xfId="2" applyNumberFormat="1" applyFont="1" applyFill="1" applyBorder="1" applyAlignment="1">
      <alignment horizontal="center" vertical="center"/>
    </xf>
    <xf numFmtId="164" fontId="4" fillId="2" borderId="132" xfId="2" applyNumberFormat="1" applyFont="1" applyFill="1" applyBorder="1" applyAlignment="1">
      <alignment horizontal="center" vertical="center"/>
    </xf>
    <xf numFmtId="164" fontId="4" fillId="2" borderId="222" xfId="2" applyNumberFormat="1" applyFont="1" applyFill="1" applyBorder="1" applyAlignment="1">
      <alignment horizontal="center" vertical="center"/>
    </xf>
    <xf numFmtId="164" fontId="4" fillId="2" borderId="115" xfId="2" applyNumberFormat="1" applyFont="1" applyFill="1" applyBorder="1" applyAlignment="1">
      <alignment horizontal="center" vertical="center"/>
    </xf>
    <xf numFmtId="0" fontId="4" fillId="3" borderId="53" xfId="0" applyFont="1" applyFill="1" applyBorder="1" applyAlignment="1">
      <alignment horizontal="center" vertical="center"/>
    </xf>
    <xf numFmtId="0" fontId="4" fillId="0" borderId="0" xfId="0" applyFont="1" applyBorder="1" applyAlignment="1">
      <alignment horizontal="center"/>
    </xf>
    <xf numFmtId="3" fontId="14" fillId="2" borderId="134" xfId="0" applyNumberFormat="1" applyFont="1" applyFill="1" applyBorder="1" applyAlignment="1">
      <alignment horizontal="center" vertical="center"/>
    </xf>
    <xf numFmtId="3" fontId="14" fillId="2" borderId="38" xfId="0" applyNumberFormat="1" applyFont="1" applyFill="1" applyBorder="1" applyAlignment="1">
      <alignment horizontal="center" vertical="center"/>
    </xf>
    <xf numFmtId="3" fontId="14" fillId="2" borderId="133" xfId="0" applyNumberFormat="1" applyFont="1" applyFill="1" applyBorder="1" applyAlignment="1">
      <alignment horizontal="center" vertical="center"/>
    </xf>
    <xf numFmtId="0" fontId="14" fillId="3" borderId="68" xfId="0" applyFont="1" applyFill="1" applyBorder="1" applyAlignment="1">
      <alignment horizontal="center" vertical="center" wrapText="1"/>
    </xf>
    <xf numFmtId="0" fontId="14" fillId="3" borderId="119" xfId="0" applyFont="1" applyFill="1" applyBorder="1" applyAlignment="1">
      <alignment horizontal="center" vertical="center" wrapText="1"/>
    </xf>
    <xf numFmtId="0" fontId="14" fillId="0" borderId="5" xfId="0" applyFont="1" applyBorder="1" applyAlignment="1">
      <alignment horizontal="center"/>
    </xf>
    <xf numFmtId="0" fontId="14" fillId="0" borderId="2" xfId="0" applyFont="1" applyBorder="1" applyAlignment="1">
      <alignment horizontal="center"/>
    </xf>
    <xf numFmtId="0" fontId="5" fillId="3" borderId="14" xfId="0" applyFont="1" applyFill="1" applyBorder="1" applyAlignment="1">
      <alignment horizontal="center" vertical="center" wrapText="1"/>
    </xf>
    <xf numFmtId="0" fontId="5" fillId="3" borderId="1" xfId="0" applyFont="1" applyFill="1" applyBorder="1" applyAlignment="1">
      <alignment horizontal="center" vertical="center" wrapText="1"/>
    </xf>
    <xf numFmtId="3" fontId="31" fillId="0" borderId="119" xfId="0" applyNumberFormat="1" applyFont="1" applyFill="1" applyBorder="1" applyAlignment="1">
      <alignment horizontal="center" vertical="center"/>
    </xf>
    <xf numFmtId="3" fontId="31" fillId="0" borderId="120" xfId="0" applyNumberFormat="1" applyFont="1" applyFill="1" applyBorder="1" applyAlignment="1">
      <alignment horizontal="center" vertical="center"/>
    </xf>
    <xf numFmtId="3" fontId="31" fillId="0" borderId="121" xfId="0" applyNumberFormat="1" applyFont="1" applyFill="1" applyBorder="1" applyAlignment="1">
      <alignment horizontal="center" vertical="center"/>
    </xf>
    <xf numFmtId="0" fontId="6" fillId="0" borderId="51" xfId="0" applyFont="1" applyFill="1" applyBorder="1" applyAlignment="1">
      <alignment horizontal="center"/>
    </xf>
    <xf numFmtId="0" fontId="6" fillId="0" borderId="49" xfId="0" applyFont="1" applyFill="1" applyBorder="1" applyAlignment="1">
      <alignment horizontal="center"/>
    </xf>
    <xf numFmtId="0" fontId="5" fillId="3" borderId="9"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20" xfId="0" applyFont="1" applyFill="1" applyBorder="1" applyAlignment="1">
      <alignment horizontal="center" vertical="center" wrapText="1"/>
    </xf>
    <xf numFmtId="0" fontId="4" fillId="3" borderId="68" xfId="0" applyFont="1" applyFill="1" applyBorder="1" applyAlignment="1">
      <alignment horizontal="center" vertical="center"/>
    </xf>
    <xf numFmtId="0" fontId="4" fillId="3" borderId="69" xfId="0" applyFont="1" applyFill="1" applyBorder="1" applyAlignment="1">
      <alignment horizontal="center" vertical="center"/>
    </xf>
    <xf numFmtId="0" fontId="4" fillId="3" borderId="70" xfId="0" applyFont="1" applyFill="1" applyBorder="1" applyAlignment="1">
      <alignment horizontal="center" vertical="center"/>
    </xf>
    <xf numFmtId="0" fontId="6" fillId="0" borderId="92" xfId="0" applyFont="1" applyFill="1" applyBorder="1" applyAlignment="1">
      <alignment horizontal="center"/>
    </xf>
    <xf numFmtId="0" fontId="6" fillId="0" borderId="86" xfId="0" applyFont="1" applyFill="1" applyBorder="1" applyAlignment="1">
      <alignment horizontal="center"/>
    </xf>
    <xf numFmtId="0" fontId="14" fillId="3" borderId="5" xfId="0" applyFont="1" applyFill="1" applyBorder="1" applyAlignment="1">
      <alignment horizontal="center" vertical="center" wrapText="1"/>
    </xf>
    <xf numFmtId="0" fontId="41" fillId="3" borderId="11" xfId="0" applyFont="1" applyFill="1" applyBorder="1" applyAlignment="1">
      <alignment horizontal="center" vertical="center" wrapText="1"/>
    </xf>
    <xf numFmtId="0" fontId="41" fillId="3" borderId="148"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12" fillId="0" borderId="113" xfId="0" applyFont="1" applyBorder="1" applyAlignment="1">
      <alignment horizontal="center"/>
    </xf>
    <xf numFmtId="0" fontId="12" fillId="0" borderId="114" xfId="0" applyFont="1" applyBorder="1" applyAlignment="1">
      <alignment horizontal="center"/>
    </xf>
    <xf numFmtId="0" fontId="12" fillId="0" borderId="115" xfId="0" applyFont="1" applyBorder="1" applyAlignment="1">
      <alignment horizontal="center"/>
    </xf>
    <xf numFmtId="0" fontId="31" fillId="0" borderId="195" xfId="0" applyFont="1" applyFill="1" applyBorder="1" applyAlignment="1">
      <alignment horizontal="center" vertical="center"/>
    </xf>
    <xf numFmtId="0" fontId="31" fillId="0" borderId="171" xfId="0" applyFont="1" applyFill="1" applyBorder="1" applyAlignment="1">
      <alignment horizontal="center" vertical="center"/>
    </xf>
    <xf numFmtId="0" fontId="12" fillId="0" borderId="36" xfId="0" applyFont="1" applyBorder="1" applyAlignment="1">
      <alignment horizontal="center"/>
    </xf>
    <xf numFmtId="0" fontId="4" fillId="0" borderId="0" xfId="0" applyFont="1" applyFill="1" applyBorder="1" applyAlignment="1">
      <alignment horizontal="center" wrapText="1"/>
    </xf>
    <xf numFmtId="0" fontId="36" fillId="3" borderId="23" xfId="0" applyFont="1" applyFill="1" applyBorder="1" applyAlignment="1">
      <alignment horizontal="center" vertical="center" wrapText="1"/>
    </xf>
    <xf numFmtId="0" fontId="36" fillId="3" borderId="32" xfId="0" applyFont="1" applyFill="1" applyBorder="1" applyAlignment="1">
      <alignment horizontal="center" vertical="center" wrapText="1"/>
    </xf>
    <xf numFmtId="0" fontId="1" fillId="0" borderId="0" xfId="0" applyFont="1" applyBorder="1" applyAlignment="1">
      <alignment horizontal="center" vertical="center"/>
    </xf>
    <xf numFmtId="0" fontId="14" fillId="0" borderId="34" xfId="0" applyFont="1" applyFill="1" applyBorder="1" applyAlignment="1">
      <alignment horizontal="center" vertical="center"/>
    </xf>
    <xf numFmtId="0" fontId="14" fillId="0" borderId="36" xfId="0" applyFont="1" applyFill="1" applyBorder="1" applyAlignment="1">
      <alignment horizontal="center" vertical="center"/>
    </xf>
    <xf numFmtId="0" fontId="14" fillId="0" borderId="35" xfId="0" applyFont="1" applyFill="1" applyBorder="1" applyAlignment="1">
      <alignment horizontal="center" vertical="center"/>
    </xf>
    <xf numFmtId="17" fontId="3" fillId="0" borderId="0" xfId="0" applyNumberFormat="1" applyFont="1" applyBorder="1" applyAlignment="1">
      <alignment horizontal="center"/>
    </xf>
    <xf numFmtId="0" fontId="49" fillId="0" borderId="34" xfId="0" applyFont="1" applyFill="1" applyBorder="1" applyAlignment="1">
      <alignment horizontal="center" vertical="center"/>
    </xf>
    <xf numFmtId="0" fontId="49" fillId="0" borderId="36" xfId="0" applyFont="1" applyFill="1" applyBorder="1" applyAlignment="1">
      <alignment horizontal="center" vertical="center"/>
    </xf>
    <xf numFmtId="0" fontId="49" fillId="0" borderId="35" xfId="0" applyFont="1" applyFill="1" applyBorder="1" applyAlignment="1">
      <alignment horizontal="center" vertical="center"/>
    </xf>
    <xf numFmtId="0" fontId="15" fillId="3" borderId="42" xfId="0" applyFont="1" applyFill="1" applyBorder="1" applyAlignment="1" applyProtection="1">
      <alignment horizontal="center" vertical="center" wrapText="1"/>
      <protection locked="0"/>
    </xf>
    <xf numFmtId="0" fontId="15" fillId="3" borderId="149" xfId="0" applyFont="1" applyFill="1" applyBorder="1" applyAlignment="1" applyProtection="1">
      <alignment horizontal="center" vertical="center" wrapText="1"/>
      <protection locked="0"/>
    </xf>
    <xf numFmtId="0" fontId="70" fillId="3" borderId="186" xfId="0" applyNumberFormat="1" applyFont="1" applyFill="1" applyBorder="1" applyAlignment="1">
      <alignment horizontal="center" vertical="center" textRotation="90" wrapText="1"/>
    </xf>
    <xf numFmtId="0" fontId="70" fillId="3" borderId="220" xfId="0" applyNumberFormat="1" applyFont="1" applyFill="1" applyBorder="1" applyAlignment="1">
      <alignment horizontal="center" vertical="center" textRotation="90" wrapText="1"/>
    </xf>
    <xf numFmtId="0" fontId="70" fillId="3" borderId="221" xfId="0" applyNumberFormat="1" applyFont="1" applyFill="1" applyBorder="1" applyAlignment="1">
      <alignment horizontal="center" vertical="center" textRotation="90" wrapText="1"/>
    </xf>
    <xf numFmtId="0" fontId="42" fillId="2" borderId="22" xfId="0" applyNumberFormat="1" applyFont="1" applyFill="1" applyBorder="1" applyAlignment="1">
      <alignment horizontal="center" vertical="center" wrapText="1"/>
    </xf>
    <xf numFmtId="0" fontId="42" fillId="2" borderId="46" xfId="0" applyNumberFormat="1" applyFont="1" applyFill="1" applyBorder="1" applyAlignment="1">
      <alignment horizontal="center" vertical="center" wrapText="1"/>
    </xf>
    <xf numFmtId="0" fontId="42" fillId="2" borderId="29" xfId="0" applyNumberFormat="1" applyFont="1" applyFill="1" applyBorder="1" applyAlignment="1">
      <alignment horizontal="center" vertical="center" wrapText="1"/>
    </xf>
    <xf numFmtId="0" fontId="42" fillId="2" borderId="22" xfId="0" applyNumberFormat="1" applyFont="1" applyFill="1" applyBorder="1" applyAlignment="1">
      <alignment horizontal="center" vertical="center"/>
    </xf>
    <xf numFmtId="0" fontId="42" fillId="2" borderId="46" xfId="0" applyNumberFormat="1" applyFont="1" applyFill="1" applyBorder="1" applyAlignment="1">
      <alignment horizontal="center" vertical="center"/>
    </xf>
    <xf numFmtId="0" fontId="42" fillId="2" borderId="29" xfId="0" applyNumberFormat="1" applyFont="1" applyFill="1" applyBorder="1" applyAlignment="1">
      <alignment horizontal="center" vertical="center"/>
    </xf>
    <xf numFmtId="0" fontId="0" fillId="2" borderId="22" xfId="0" applyNumberFormat="1" applyFill="1" applyBorder="1" applyAlignment="1">
      <alignment horizontal="center" vertical="center"/>
    </xf>
    <xf numFmtId="0" fontId="0" fillId="2" borderId="46" xfId="0" applyNumberFormat="1" applyFill="1" applyBorder="1" applyAlignment="1">
      <alignment horizontal="center" vertical="center"/>
    </xf>
    <xf numFmtId="0" fontId="0" fillId="2" borderId="29" xfId="0" applyNumberFormat="1" applyFill="1" applyBorder="1" applyAlignment="1">
      <alignment horizontal="center" vertical="center"/>
    </xf>
    <xf numFmtId="0" fontId="42" fillId="0" borderId="22" xfId="0" applyNumberFormat="1" applyFont="1" applyFill="1" applyBorder="1" applyAlignment="1">
      <alignment horizontal="center" vertical="center"/>
    </xf>
    <xf numFmtId="0" fontId="42" fillId="0" borderId="46" xfId="0" applyNumberFormat="1" applyFont="1" applyFill="1" applyBorder="1" applyAlignment="1">
      <alignment horizontal="center" vertical="center"/>
    </xf>
    <xf numFmtId="0" fontId="42" fillId="0" borderId="29" xfId="0" applyNumberFormat="1" applyFont="1" applyFill="1" applyBorder="1" applyAlignment="1">
      <alignment horizontal="center" vertical="center"/>
    </xf>
    <xf numFmtId="0" fontId="71" fillId="3" borderId="220" xfId="0" applyNumberFormat="1" applyFont="1" applyFill="1" applyBorder="1" applyAlignment="1">
      <alignment horizontal="center" vertical="center" textRotation="90"/>
    </xf>
    <xf numFmtId="0" fontId="71" fillId="3" borderId="187" xfId="0" applyNumberFormat="1" applyFont="1" applyFill="1" applyBorder="1" applyAlignment="1">
      <alignment horizontal="center" vertical="center" textRotation="90"/>
    </xf>
    <xf numFmtId="0" fontId="42" fillId="0" borderId="8" xfId="0" applyNumberFormat="1" applyFont="1" applyBorder="1" applyAlignment="1">
      <alignment horizontal="center" vertical="center" wrapText="1"/>
    </xf>
    <xf numFmtId="0" fontId="42" fillId="0" borderId="39" xfId="0" applyNumberFormat="1" applyFont="1" applyBorder="1" applyAlignment="1">
      <alignment horizontal="center" vertical="center" wrapText="1"/>
    </xf>
    <xf numFmtId="0" fontId="42" fillId="0" borderId="149" xfId="0" applyNumberFormat="1" applyFont="1" applyBorder="1" applyAlignment="1">
      <alignment horizontal="center" vertical="center" wrapText="1"/>
    </xf>
    <xf numFmtId="0" fontId="42" fillId="2" borderId="8" xfId="0" applyNumberFormat="1" applyFont="1" applyFill="1" applyBorder="1" applyAlignment="1">
      <alignment horizontal="center" vertical="center"/>
    </xf>
    <xf numFmtId="0" fontId="42" fillId="2" borderId="39" xfId="0" applyNumberFormat="1" applyFont="1" applyFill="1" applyBorder="1" applyAlignment="1">
      <alignment horizontal="center" vertical="center"/>
    </xf>
    <xf numFmtId="0" fontId="42" fillId="2" borderId="149" xfId="0" applyNumberFormat="1" applyFont="1" applyFill="1" applyBorder="1" applyAlignment="1">
      <alignment horizontal="center" vertical="center"/>
    </xf>
    <xf numFmtId="0" fontId="42" fillId="2" borderId="8" xfId="0" applyNumberFormat="1" applyFont="1" applyFill="1" applyBorder="1" applyAlignment="1">
      <alignment horizontal="center" vertical="center" wrapText="1"/>
    </xf>
    <xf numFmtId="0" fontId="42" fillId="2" borderId="39" xfId="0" applyNumberFormat="1" applyFont="1" applyFill="1" applyBorder="1" applyAlignment="1">
      <alignment horizontal="center" vertical="center" wrapText="1"/>
    </xf>
    <xf numFmtId="0" fontId="42" fillId="2" borderId="149" xfId="0" applyNumberFormat="1" applyFont="1" applyFill="1" applyBorder="1" applyAlignment="1">
      <alignment horizontal="center" vertical="center" wrapText="1"/>
    </xf>
    <xf numFmtId="0" fontId="42" fillId="2" borderId="192" xfId="0" applyNumberFormat="1" applyFont="1" applyFill="1" applyBorder="1" applyAlignment="1">
      <alignment horizontal="center" vertical="center"/>
    </xf>
    <xf numFmtId="0" fontId="42" fillId="2" borderId="0" xfId="0" applyNumberFormat="1" applyFont="1" applyFill="1" applyBorder="1" applyAlignment="1">
      <alignment horizontal="center" vertical="center"/>
    </xf>
    <xf numFmtId="0" fontId="42" fillId="2" borderId="174" xfId="0" applyNumberFormat="1" applyFont="1" applyFill="1" applyBorder="1" applyAlignment="1">
      <alignment horizontal="center" vertical="center"/>
    </xf>
    <xf numFmtId="0" fontId="42" fillId="2" borderId="165" xfId="0" applyNumberFormat="1" applyFont="1" applyFill="1" applyBorder="1" applyAlignment="1">
      <alignment horizontal="center" vertical="center" wrapText="1"/>
    </xf>
    <xf numFmtId="0" fontId="42" fillId="2" borderId="192" xfId="0" applyNumberFormat="1" applyFont="1" applyFill="1" applyBorder="1" applyAlignment="1">
      <alignment horizontal="center" vertical="center" wrapText="1"/>
    </xf>
    <xf numFmtId="0" fontId="42" fillId="2" borderId="37" xfId="0" applyNumberFormat="1" applyFont="1" applyFill="1" applyBorder="1" applyAlignment="1">
      <alignment horizontal="center" vertical="center" wrapText="1"/>
    </xf>
    <xf numFmtId="0" fontId="42" fillId="2" borderId="0" xfId="0" applyNumberFormat="1" applyFont="1" applyFill="1" applyBorder="1" applyAlignment="1">
      <alignment horizontal="center" vertical="center" wrapText="1"/>
    </xf>
    <xf numFmtId="0" fontId="42" fillId="2" borderId="172" xfId="0" applyNumberFormat="1" applyFont="1" applyFill="1" applyBorder="1" applyAlignment="1">
      <alignment horizontal="center" vertical="center" wrapText="1"/>
    </xf>
    <xf numFmtId="0" fontId="42" fillId="2" borderId="174" xfId="0" applyNumberFormat="1" applyFont="1" applyFill="1" applyBorder="1" applyAlignment="1">
      <alignment horizontal="center" vertical="center" wrapText="1"/>
    </xf>
    <xf numFmtId="10" fontId="6" fillId="0" borderId="192" xfId="2" applyNumberFormat="1" applyFont="1" applyFill="1" applyBorder="1" applyAlignment="1">
      <alignment horizontal="center" vertical="center"/>
    </xf>
    <xf numFmtId="0" fontId="43" fillId="3" borderId="42" xfId="0" applyNumberFormat="1" applyFont="1" applyFill="1" applyBorder="1" applyAlignment="1">
      <alignment horizontal="center" vertical="center" wrapText="1"/>
    </xf>
    <xf numFmtId="0" fontId="43" fillId="3" borderId="54" xfId="0" applyNumberFormat="1" applyFont="1" applyFill="1" applyBorder="1" applyAlignment="1">
      <alignment horizontal="center" vertical="center" wrapText="1"/>
    </xf>
    <xf numFmtId="0" fontId="12" fillId="0" borderId="7" xfId="0" applyFont="1" applyFill="1" applyBorder="1" applyAlignment="1">
      <alignment horizontal="center" vertical="center"/>
    </xf>
    <xf numFmtId="0" fontId="12" fillId="0" borderId="38" xfId="0" applyFont="1" applyFill="1" applyBorder="1" applyAlignment="1">
      <alignment horizontal="center" vertical="center"/>
    </xf>
    <xf numFmtId="0" fontId="43" fillId="3" borderId="174" xfId="0" applyNumberFormat="1" applyFont="1" applyFill="1" applyBorder="1" applyAlignment="1">
      <alignment horizontal="center" vertical="center" wrapText="1"/>
    </xf>
    <xf numFmtId="0" fontId="43" fillId="3" borderId="149" xfId="0" applyNumberFormat="1" applyFont="1" applyFill="1" applyBorder="1" applyAlignment="1">
      <alignment horizontal="center" vertical="center" wrapText="1"/>
    </xf>
    <xf numFmtId="1" fontId="14" fillId="0" borderId="5" xfId="2" applyNumberFormat="1" applyFont="1" applyFill="1" applyBorder="1" applyAlignment="1">
      <alignment horizontal="center" vertical="center"/>
    </xf>
    <xf numFmtId="1" fontId="14" fillId="0" borderId="142" xfId="2" applyNumberFormat="1" applyFont="1" applyFill="1" applyBorder="1" applyAlignment="1">
      <alignment horizontal="center" vertical="center"/>
    </xf>
    <xf numFmtId="1" fontId="14" fillId="0" borderId="2" xfId="2" applyNumberFormat="1" applyFont="1" applyFill="1" applyBorder="1" applyAlignment="1">
      <alignment horizontal="center" vertical="center"/>
    </xf>
    <xf numFmtId="0" fontId="15" fillId="3" borderId="11" xfId="0" applyFont="1" applyFill="1" applyBorder="1" applyAlignment="1">
      <alignment horizontal="center" vertical="center" wrapText="1"/>
    </xf>
    <xf numFmtId="0" fontId="15" fillId="3" borderId="12" xfId="0" applyFont="1" applyFill="1" applyBorder="1" applyAlignment="1">
      <alignment horizontal="center" vertical="center" wrapText="1"/>
    </xf>
    <xf numFmtId="1" fontId="14" fillId="0" borderId="196" xfId="2" applyNumberFormat="1" applyFont="1" applyFill="1" applyBorder="1" applyAlignment="1">
      <alignment horizontal="center" vertical="center"/>
    </xf>
    <xf numFmtId="1" fontId="14" fillId="0" borderId="169" xfId="2" applyNumberFormat="1" applyFont="1" applyFill="1" applyBorder="1" applyAlignment="1">
      <alignment horizontal="center" vertical="center"/>
    </xf>
    <xf numFmtId="1" fontId="14" fillId="0" borderId="170" xfId="2" applyNumberFormat="1" applyFont="1" applyFill="1" applyBorder="1" applyAlignment="1">
      <alignment horizontal="center" vertical="center"/>
    </xf>
    <xf numFmtId="0" fontId="15" fillId="3" borderId="148" xfId="0" applyFont="1" applyFill="1" applyBorder="1" applyAlignment="1">
      <alignment horizontal="center" vertical="center" wrapText="1"/>
    </xf>
    <xf numFmtId="0" fontId="14" fillId="4" borderId="268" xfId="0" applyFont="1" applyFill="1" applyBorder="1" applyAlignment="1">
      <alignment horizontal="center" vertical="center" wrapText="1"/>
    </xf>
    <xf numFmtId="0" fontId="14" fillId="4" borderId="270" xfId="0" applyFont="1" applyFill="1" applyBorder="1" applyAlignment="1">
      <alignment horizontal="center" vertical="center" wrapText="1"/>
    </xf>
    <xf numFmtId="0" fontId="4" fillId="3" borderId="1"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5" xfId="0" applyFont="1" applyFill="1" applyBorder="1" applyAlignment="1">
      <alignment horizontal="center" vertical="center"/>
    </xf>
    <xf numFmtId="0" fontId="12" fillId="2" borderId="133" xfId="0" applyFont="1" applyFill="1" applyBorder="1" applyAlignment="1">
      <alignment horizontal="center"/>
    </xf>
    <xf numFmtId="0" fontId="12" fillId="2" borderId="132" xfId="0" applyFont="1" applyFill="1" applyBorder="1" applyAlignment="1">
      <alignment horizontal="center"/>
    </xf>
    <xf numFmtId="3" fontId="14" fillId="0" borderId="27" xfId="0" applyNumberFormat="1" applyFont="1" applyBorder="1" applyAlignment="1">
      <alignment horizontal="center"/>
    </xf>
    <xf numFmtId="0" fontId="14" fillId="3" borderId="36" xfId="0" applyFont="1" applyFill="1" applyBorder="1" applyAlignment="1">
      <alignment horizontal="center" vertical="center" wrapText="1"/>
    </xf>
    <xf numFmtId="0" fontId="12" fillId="2" borderId="68" xfId="0" applyFont="1" applyFill="1" applyBorder="1" applyAlignment="1">
      <alignment horizontal="center"/>
    </xf>
    <xf numFmtId="0" fontId="12" fillId="2" borderId="70" xfId="0" applyFont="1" applyFill="1" applyBorder="1" applyAlignment="1">
      <alignment horizontal="center"/>
    </xf>
    <xf numFmtId="0" fontId="14" fillId="3" borderId="27" xfId="0" applyFont="1" applyFill="1" applyBorder="1" applyAlignment="1">
      <alignment horizontal="center" vertical="center"/>
    </xf>
    <xf numFmtId="0" fontId="14" fillId="3" borderId="32" xfId="0" applyFont="1" applyFill="1" applyBorder="1" applyAlignment="1">
      <alignment horizontal="center" vertical="center"/>
    </xf>
    <xf numFmtId="0" fontId="14" fillId="2" borderId="68" xfId="0" applyFont="1" applyFill="1" applyBorder="1" applyAlignment="1">
      <alignment horizontal="center"/>
    </xf>
    <xf numFmtId="0" fontId="14" fillId="2" borderId="69" xfId="0" applyFont="1" applyFill="1" applyBorder="1" applyAlignment="1">
      <alignment horizontal="center"/>
    </xf>
    <xf numFmtId="10" fontId="12" fillId="2" borderId="133" xfId="2" applyNumberFormat="1" applyFont="1" applyFill="1" applyBorder="1" applyAlignment="1">
      <alignment horizontal="center"/>
    </xf>
    <xf numFmtId="10" fontId="12" fillId="2" borderId="132" xfId="2" applyNumberFormat="1" applyFont="1" applyFill="1" applyBorder="1" applyAlignment="1">
      <alignment horizontal="center"/>
    </xf>
    <xf numFmtId="0" fontId="2" fillId="0" borderId="0" xfId="0" applyFont="1" applyBorder="1" applyAlignment="1">
      <alignment horizontal="left"/>
    </xf>
    <xf numFmtId="0" fontId="5" fillId="3" borderId="40"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12" fillId="3" borderId="11" xfId="0" applyFont="1" applyFill="1" applyBorder="1" applyAlignment="1">
      <alignment horizontal="center"/>
    </xf>
    <xf numFmtId="0" fontId="12" fillId="3" borderId="12" xfId="0" applyFont="1" applyFill="1" applyBorder="1" applyAlignment="1">
      <alignment horizontal="center"/>
    </xf>
    <xf numFmtId="0" fontId="14" fillId="3" borderId="41" xfId="0" applyFont="1" applyFill="1" applyBorder="1" applyAlignment="1">
      <alignment horizontal="center" vertical="center"/>
    </xf>
    <xf numFmtId="0" fontId="14" fillId="3" borderId="47" xfId="0" applyFont="1" applyFill="1" applyBorder="1" applyAlignment="1">
      <alignment horizontal="center" vertical="center"/>
    </xf>
    <xf numFmtId="10" fontId="14" fillId="2" borderId="133" xfId="2" applyNumberFormat="1" applyFont="1" applyFill="1" applyBorder="1" applyAlignment="1">
      <alignment horizontal="center"/>
    </xf>
    <xf numFmtId="10" fontId="14" fillId="2" borderId="245" xfId="2" applyNumberFormat="1" applyFont="1" applyFill="1" applyBorder="1" applyAlignment="1">
      <alignment horizontal="center"/>
    </xf>
    <xf numFmtId="0" fontId="5" fillId="0" borderId="0" xfId="0" applyFont="1" applyBorder="1" applyAlignment="1">
      <alignment horizontal="center"/>
    </xf>
    <xf numFmtId="0" fontId="14" fillId="3" borderId="12" xfId="0" applyFont="1" applyFill="1" applyBorder="1" applyAlignment="1">
      <alignment horizontal="center" vertical="center"/>
    </xf>
    <xf numFmtId="9" fontId="12" fillId="2" borderId="116" xfId="2" applyFont="1" applyFill="1" applyBorder="1" applyAlignment="1">
      <alignment horizontal="center"/>
    </xf>
    <xf numFmtId="9" fontId="12" fillId="2" borderId="117" xfId="2" applyFont="1" applyFill="1" applyBorder="1" applyAlignment="1">
      <alignment horizontal="center"/>
    </xf>
    <xf numFmtId="9" fontId="12" fillId="2" borderId="118" xfId="2" applyFont="1" applyFill="1" applyBorder="1" applyAlignment="1">
      <alignment horizontal="center"/>
    </xf>
    <xf numFmtId="165" fontId="14" fillId="0" borderId="5" xfId="1" applyNumberFormat="1" applyFont="1" applyFill="1" applyBorder="1" applyAlignment="1">
      <alignment horizontal="center"/>
    </xf>
    <xf numFmtId="165" fontId="14" fillId="0" borderId="142" xfId="1" applyNumberFormat="1" applyFont="1" applyFill="1" applyBorder="1" applyAlignment="1">
      <alignment horizontal="center"/>
    </xf>
    <xf numFmtId="165" fontId="14" fillId="0" borderId="2" xfId="1" applyNumberFormat="1" applyFont="1" applyFill="1" applyBorder="1" applyAlignment="1">
      <alignment horizontal="center"/>
    </xf>
    <xf numFmtId="9" fontId="12" fillId="2" borderId="113" xfId="2" applyFont="1" applyFill="1" applyBorder="1" applyAlignment="1">
      <alignment horizontal="center"/>
    </xf>
    <xf numFmtId="9" fontId="12" fillId="2" borderId="114" xfId="2" applyFont="1" applyFill="1" applyBorder="1" applyAlignment="1">
      <alignment horizontal="center"/>
    </xf>
    <xf numFmtId="9" fontId="12" fillId="2" borderId="115" xfId="2" applyFont="1" applyFill="1" applyBorder="1" applyAlignment="1">
      <alignment horizontal="center"/>
    </xf>
    <xf numFmtId="9" fontId="14" fillId="2" borderId="52" xfId="2" applyNumberFormat="1" applyFont="1" applyFill="1" applyBorder="1" applyAlignment="1">
      <alignment horizontal="center"/>
    </xf>
    <xf numFmtId="9" fontId="14" fillId="2" borderId="36" xfId="2" applyNumberFormat="1" applyFont="1" applyFill="1" applyBorder="1" applyAlignment="1">
      <alignment horizontal="center"/>
    </xf>
    <xf numFmtId="9" fontId="14" fillId="2" borderId="35" xfId="2" applyNumberFormat="1" applyFont="1" applyFill="1" applyBorder="1" applyAlignment="1">
      <alignment horizontal="center"/>
    </xf>
    <xf numFmtId="9" fontId="12" fillId="2" borderId="119" xfId="2" applyFont="1" applyFill="1" applyBorder="1" applyAlignment="1">
      <alignment horizontal="center"/>
    </xf>
    <xf numFmtId="9" fontId="12" fillId="2" borderId="120" xfId="2" applyFont="1" applyFill="1" applyBorder="1" applyAlignment="1">
      <alignment horizontal="center"/>
    </xf>
    <xf numFmtId="9" fontId="12" fillId="2" borderId="121" xfId="2" applyFont="1" applyFill="1" applyBorder="1" applyAlignment="1">
      <alignment horizontal="center"/>
    </xf>
    <xf numFmtId="9" fontId="12" fillId="0" borderId="119" xfId="2" applyFont="1" applyFill="1" applyBorder="1" applyAlignment="1">
      <alignment horizontal="center"/>
    </xf>
    <xf numFmtId="9" fontId="12" fillId="0" borderId="120" xfId="2" applyFont="1" applyFill="1" applyBorder="1" applyAlignment="1">
      <alignment horizontal="center"/>
    </xf>
    <xf numFmtId="9" fontId="12" fillId="0" borderId="121" xfId="2" applyFont="1" applyFill="1" applyBorder="1" applyAlignment="1">
      <alignment horizontal="center"/>
    </xf>
    <xf numFmtId="9" fontId="12" fillId="0" borderId="116" xfId="2" applyFont="1" applyFill="1" applyBorder="1" applyAlignment="1">
      <alignment horizontal="center"/>
    </xf>
    <xf numFmtId="9" fontId="12" fillId="0" borderId="117" xfId="2" applyFont="1" applyFill="1" applyBorder="1" applyAlignment="1">
      <alignment horizontal="center"/>
    </xf>
    <xf numFmtId="9" fontId="12" fillId="0" borderId="118" xfId="2" applyFont="1" applyFill="1" applyBorder="1" applyAlignment="1">
      <alignment horizontal="center"/>
    </xf>
    <xf numFmtId="0" fontId="14" fillId="3" borderId="41" xfId="0" applyFont="1" applyFill="1" applyBorder="1" applyAlignment="1">
      <alignment horizontal="center" wrapText="1"/>
    </xf>
    <xf numFmtId="0" fontId="14" fillId="3" borderId="38" xfId="0" applyFont="1" applyFill="1" applyBorder="1" applyAlignment="1">
      <alignment horizontal="center" wrapText="1"/>
    </xf>
    <xf numFmtId="0" fontId="14" fillId="3" borderId="21" xfId="0" applyFont="1" applyFill="1" applyBorder="1" applyAlignment="1">
      <alignment horizontal="center" vertical="center" wrapText="1"/>
    </xf>
    <xf numFmtId="165" fontId="14" fillId="0" borderId="7" xfId="1" applyNumberFormat="1" applyFont="1" applyBorder="1" applyAlignment="1">
      <alignment horizontal="center" vertical="center"/>
    </xf>
    <xf numFmtId="165" fontId="14" fillId="0" borderId="38" xfId="1" applyNumberFormat="1" applyFont="1" applyBorder="1" applyAlignment="1">
      <alignment horizontal="center" vertical="center"/>
    </xf>
    <xf numFmtId="165" fontId="14" fillId="0" borderId="52" xfId="1" applyNumberFormat="1" applyFont="1" applyBorder="1" applyAlignment="1">
      <alignment horizontal="center" vertical="center"/>
    </xf>
    <xf numFmtId="0" fontId="14" fillId="0" borderId="165"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172" xfId="0" applyFont="1" applyFill="1" applyBorder="1" applyAlignment="1">
      <alignment horizontal="center" vertical="center"/>
    </xf>
    <xf numFmtId="0" fontId="14" fillId="0" borderId="149" xfId="0" applyFont="1" applyFill="1" applyBorder="1" applyAlignment="1">
      <alignment horizontal="center" vertical="center"/>
    </xf>
    <xf numFmtId="165" fontId="14" fillId="0" borderId="3" xfId="1" applyNumberFormat="1" applyFont="1" applyBorder="1" applyAlignment="1">
      <alignment horizontal="center" vertical="center"/>
    </xf>
    <xf numFmtId="165" fontId="14" fillId="0" borderId="45" xfId="1" applyNumberFormat="1" applyFont="1" applyBorder="1" applyAlignment="1">
      <alignment horizontal="center" vertical="center"/>
    </xf>
    <xf numFmtId="165" fontId="14" fillId="0" borderId="49" xfId="1" applyNumberFormat="1" applyFont="1" applyBorder="1" applyAlignment="1">
      <alignment horizontal="center" vertical="center"/>
    </xf>
    <xf numFmtId="0" fontId="14" fillId="3" borderId="13"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41" fillId="3" borderId="9" xfId="0" applyFont="1" applyFill="1" applyBorder="1" applyAlignment="1">
      <alignment horizontal="center" vertical="center" wrapText="1"/>
    </xf>
    <xf numFmtId="0" fontId="41" fillId="3" borderId="30" xfId="0" applyFont="1" applyFill="1" applyBorder="1" applyAlignment="1">
      <alignment horizontal="center" vertical="center" wrapText="1"/>
    </xf>
    <xf numFmtId="0" fontId="4" fillId="3" borderId="18" xfId="0" applyFont="1" applyFill="1" applyBorder="1" applyAlignment="1">
      <alignment horizontal="center" vertical="center" wrapText="1"/>
    </xf>
    <xf numFmtId="0" fontId="7" fillId="0" borderId="34" xfId="0" applyFont="1" applyFill="1" applyBorder="1" applyAlignment="1">
      <alignment horizontal="center"/>
    </xf>
    <xf numFmtId="0" fontId="7" fillId="0" borderId="35" xfId="0" applyFont="1" applyFill="1" applyBorder="1" applyAlignment="1">
      <alignment horizontal="center"/>
    </xf>
    <xf numFmtId="4" fontId="30" fillId="0" borderId="52" xfId="0" applyNumberFormat="1" applyFont="1" applyBorder="1" applyAlignment="1">
      <alignment horizontal="center"/>
    </xf>
    <xf numFmtId="4" fontId="30" fillId="0" borderId="35" xfId="0" applyNumberFormat="1" applyFont="1" applyBorder="1" applyAlignment="1">
      <alignment horizontal="center"/>
    </xf>
    <xf numFmtId="0" fontId="12" fillId="0" borderId="11" xfId="0" applyFont="1" applyBorder="1" applyAlignment="1">
      <alignment horizontal="center"/>
    </xf>
    <xf numFmtId="0" fontId="12" fillId="0" borderId="12" xfId="0" applyFont="1" applyBorder="1" applyAlignment="1">
      <alignment horizontal="center"/>
    </xf>
    <xf numFmtId="0" fontId="12" fillId="0" borderId="21" xfId="0" applyFont="1" applyBorder="1" applyAlignment="1">
      <alignment horizontal="center"/>
    </xf>
    <xf numFmtId="0" fontId="12" fillId="0" borderId="17" xfId="0" applyFont="1" applyBorder="1" applyAlignment="1">
      <alignment horizontal="center"/>
    </xf>
    <xf numFmtId="0" fontId="4" fillId="3" borderId="41"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6" fillId="0" borderId="75" xfId="0" applyFont="1" applyFill="1" applyBorder="1" applyAlignment="1">
      <alignment horizontal="center" vertical="center"/>
    </xf>
    <xf numFmtId="0" fontId="6" fillId="0" borderId="121" xfId="0" applyFont="1" applyFill="1" applyBorder="1" applyAlignment="1">
      <alignment horizontal="center" vertical="center"/>
    </xf>
    <xf numFmtId="0" fontId="14" fillId="0" borderId="34" xfId="0" applyFont="1" applyFill="1" applyBorder="1" applyAlignment="1">
      <alignment horizontal="right" vertical="center"/>
    </xf>
    <xf numFmtId="0" fontId="14" fillId="0" borderId="35" xfId="0" applyFont="1" applyFill="1" applyBorder="1" applyAlignment="1">
      <alignment horizontal="right" vertical="center"/>
    </xf>
    <xf numFmtId="0" fontId="5" fillId="3" borderId="27" xfId="0" applyFont="1" applyFill="1" applyBorder="1" applyAlignment="1">
      <alignment horizontal="center" vertical="center" wrapText="1"/>
    </xf>
    <xf numFmtId="0" fontId="6" fillId="0" borderId="74" xfId="0" applyFont="1" applyFill="1" applyBorder="1" applyAlignment="1">
      <alignment horizontal="center" vertical="center"/>
    </xf>
    <xf numFmtId="0" fontId="6" fillId="0" borderId="118" xfId="0" applyFont="1" applyFill="1" applyBorder="1" applyAlignment="1">
      <alignment horizontal="center" vertical="center"/>
    </xf>
    <xf numFmtId="0" fontId="5" fillId="0" borderId="36" xfId="0" applyFont="1" applyFill="1" applyBorder="1" applyAlignment="1">
      <alignment horizontal="center" vertical="center" wrapText="1"/>
    </xf>
    <xf numFmtId="0" fontId="47" fillId="0" borderId="0" xfId="0" applyFont="1" applyBorder="1" applyAlignment="1">
      <alignment horizontal="left"/>
    </xf>
    <xf numFmtId="0" fontId="14" fillId="0" borderId="23" xfId="0" applyFont="1" applyFill="1" applyBorder="1" applyAlignment="1">
      <alignment horizontal="center" vertical="center"/>
    </xf>
    <xf numFmtId="0" fontId="14" fillId="0" borderId="24" xfId="0" applyFont="1" applyFill="1" applyBorder="1" applyAlignment="1">
      <alignment horizontal="center" vertical="center"/>
    </xf>
    <xf numFmtId="0" fontId="6" fillId="0" borderId="130" xfId="0" applyFont="1" applyFill="1" applyBorder="1" applyAlignment="1">
      <alignment horizontal="center" vertical="center"/>
    </xf>
    <xf numFmtId="0" fontId="6" fillId="0" borderId="115" xfId="0" applyFont="1" applyFill="1" applyBorder="1" applyAlignment="1">
      <alignment horizontal="center" vertical="center"/>
    </xf>
    <xf numFmtId="0" fontId="6" fillId="0" borderId="195" xfId="0" applyFont="1" applyFill="1" applyBorder="1" applyAlignment="1">
      <alignment horizontal="center" vertical="center"/>
    </xf>
    <xf numFmtId="0" fontId="6" fillId="0" borderId="171" xfId="0" applyFont="1" applyFill="1" applyBorder="1" applyAlignment="1">
      <alignment horizontal="center" vertical="center"/>
    </xf>
    <xf numFmtId="0" fontId="48" fillId="0" borderId="0" xfId="0" applyFont="1" applyBorder="1" applyAlignment="1">
      <alignment horizontal="center" vertical="center"/>
    </xf>
    <xf numFmtId="0" fontId="86" fillId="0" borderId="0" xfId="0" applyFont="1" applyFill="1" applyBorder="1" applyAlignment="1">
      <alignment horizontal="left" vertical="top"/>
    </xf>
    <xf numFmtId="0" fontId="6" fillId="0" borderId="50" xfId="0" applyFont="1" applyFill="1" applyBorder="1" applyAlignment="1">
      <alignment horizontal="left" vertical="center"/>
    </xf>
    <xf numFmtId="0" fontId="6" fillId="0" borderId="12" xfId="0" applyFont="1" applyFill="1" applyBorder="1" applyAlignment="1">
      <alignment horizontal="left" vertical="center"/>
    </xf>
    <xf numFmtId="0" fontId="6" fillId="0" borderId="131" xfId="0" applyFont="1" applyFill="1" applyBorder="1" applyAlignment="1">
      <alignment horizontal="center" vertical="center"/>
    </xf>
    <xf numFmtId="0" fontId="6" fillId="0" borderId="132" xfId="0" applyFont="1" applyFill="1" applyBorder="1" applyAlignment="1">
      <alignment horizontal="center" vertical="center"/>
    </xf>
    <xf numFmtId="0" fontId="4" fillId="0" borderId="0" xfId="0" applyFont="1" applyBorder="1" applyAlignment="1">
      <alignment horizontal="center" wrapText="1"/>
    </xf>
    <xf numFmtId="0" fontId="12" fillId="0" borderId="0" xfId="0" applyFont="1" applyBorder="1" applyAlignment="1">
      <alignment horizontal="center"/>
    </xf>
    <xf numFmtId="0" fontId="5" fillId="0" borderId="0" xfId="0" applyFont="1" applyBorder="1" applyAlignment="1">
      <alignment horizontal="left"/>
    </xf>
    <xf numFmtId="1" fontId="0" fillId="0" borderId="61" xfId="0" applyNumberFormat="1" applyFont="1" applyFill="1" applyBorder="1" applyAlignment="1" applyProtection="1">
      <alignment horizontal="center" vertical="center"/>
    </xf>
    <xf numFmtId="1" fontId="0" fillId="0" borderId="76" xfId="0" applyNumberFormat="1" applyFont="1" applyFill="1" applyBorder="1" applyAlignment="1" applyProtection="1">
      <alignment horizontal="center" vertical="center"/>
    </xf>
    <xf numFmtId="1" fontId="1" fillId="3" borderId="1" xfId="0" applyNumberFormat="1" applyFont="1" applyFill="1" applyBorder="1" applyAlignment="1" applyProtection="1">
      <alignment horizontal="center" vertical="top"/>
    </xf>
    <xf numFmtId="0" fontId="43" fillId="3" borderId="41" xfId="0" applyFont="1" applyFill="1" applyBorder="1" applyAlignment="1">
      <alignment horizontal="center" vertical="center" wrapText="1"/>
    </xf>
    <xf numFmtId="0" fontId="43" fillId="3" borderId="42" xfId="0" applyFont="1" applyFill="1" applyBorder="1" applyAlignment="1">
      <alignment horizontal="center" vertical="center" wrapText="1"/>
    </xf>
    <xf numFmtId="0" fontId="43" fillId="3" borderId="54" xfId="0" applyFont="1" applyFill="1" applyBorder="1" applyAlignment="1">
      <alignment horizontal="center" vertical="center" wrapText="1"/>
    </xf>
    <xf numFmtId="1" fontId="0" fillId="0" borderId="112" xfId="0" applyNumberFormat="1" applyFont="1" applyFill="1" applyBorder="1" applyAlignment="1" applyProtection="1">
      <alignment horizontal="center" vertical="center"/>
    </xf>
    <xf numFmtId="0" fontId="62" fillId="3" borderId="38" xfId="0" applyFont="1" applyFill="1" applyBorder="1" applyAlignment="1">
      <alignment horizontal="center" vertical="center" wrapText="1"/>
    </xf>
    <xf numFmtId="0" fontId="62" fillId="3" borderId="6" xfId="0" applyFont="1" applyFill="1" applyBorder="1" applyAlignment="1">
      <alignment horizontal="center" vertical="center" wrapText="1"/>
    </xf>
    <xf numFmtId="0" fontId="63" fillId="3" borderId="16" xfId="0" applyFont="1" applyFill="1" applyBorder="1" applyAlignment="1">
      <alignment horizontal="center" vertical="center"/>
    </xf>
    <xf numFmtId="0" fontId="63" fillId="3" borderId="44" xfId="0" applyFont="1" applyFill="1" applyBorder="1" applyAlignment="1">
      <alignment horizontal="center" vertical="center"/>
    </xf>
    <xf numFmtId="0" fontId="63" fillId="3" borderId="20" xfId="0" applyFont="1" applyFill="1" applyBorder="1" applyAlignment="1">
      <alignment horizontal="center" vertical="center"/>
    </xf>
    <xf numFmtId="0" fontId="63" fillId="3" borderId="142" xfId="0" applyFont="1" applyFill="1" applyBorder="1" applyAlignment="1">
      <alignment horizontal="center" vertical="center"/>
    </xf>
    <xf numFmtId="0" fontId="43" fillId="3" borderId="5" xfId="0" applyFont="1" applyFill="1" applyBorder="1" applyAlignment="1">
      <alignment horizontal="center" vertical="center" wrapText="1"/>
    </xf>
    <xf numFmtId="0" fontId="43" fillId="3" borderId="142" xfId="0" applyFont="1" applyFill="1" applyBorder="1" applyAlignment="1">
      <alignment horizontal="center" vertical="center" wrapText="1"/>
    </xf>
    <xf numFmtId="0" fontId="43" fillId="3" borderId="2" xfId="0" applyFont="1" applyFill="1" applyBorder="1" applyAlignment="1">
      <alignment horizontal="center" vertical="center" wrapText="1"/>
    </xf>
    <xf numFmtId="0" fontId="2" fillId="0" borderId="0" xfId="0" applyFont="1" applyBorder="1" applyAlignment="1">
      <alignment horizontal="center" vertical="center" wrapText="1"/>
    </xf>
    <xf numFmtId="0" fontId="60" fillId="3" borderId="4" xfId="0" applyFont="1" applyFill="1" applyBorder="1" applyAlignment="1">
      <alignment horizontal="center" vertical="center" wrapText="1"/>
    </xf>
    <xf numFmtId="0" fontId="60" fillId="3" borderId="38" xfId="0" applyFont="1" applyFill="1" applyBorder="1" applyAlignment="1">
      <alignment horizontal="center" vertical="center" wrapText="1"/>
    </xf>
    <xf numFmtId="0" fontId="60" fillId="3" borderId="6" xfId="0" applyFont="1" applyFill="1" applyBorder="1" applyAlignment="1">
      <alignment horizontal="center" vertical="center" wrapText="1"/>
    </xf>
    <xf numFmtId="0" fontId="43" fillId="3" borderId="0" xfId="0" applyFont="1" applyFill="1" applyBorder="1" applyAlignment="1">
      <alignment horizontal="center" vertical="center" wrapText="1"/>
    </xf>
    <xf numFmtId="0" fontId="43" fillId="3" borderId="47" xfId="0" applyFont="1" applyFill="1" applyBorder="1" applyAlignment="1">
      <alignment horizontal="center" vertical="center" wrapText="1"/>
    </xf>
    <xf numFmtId="0" fontId="47" fillId="0" borderId="0" xfId="0" applyFont="1" applyBorder="1" applyAlignment="1">
      <alignment horizontal="center" vertical="center"/>
    </xf>
    <xf numFmtId="0" fontId="52" fillId="3" borderId="10" xfId="0" applyFont="1" applyFill="1" applyBorder="1" applyAlignment="1">
      <alignment horizontal="center" vertical="center"/>
    </xf>
    <xf numFmtId="0" fontId="30" fillId="3" borderId="10" xfId="0" applyFont="1" applyFill="1" applyBorder="1" applyAlignment="1">
      <alignment horizontal="center" vertical="center"/>
    </xf>
    <xf numFmtId="0" fontId="30" fillId="3" borderId="11" xfId="0" applyFont="1" applyFill="1" applyBorder="1" applyAlignment="1">
      <alignment horizontal="center" vertical="center"/>
    </xf>
    <xf numFmtId="0" fontId="5" fillId="3" borderId="51" xfId="0" applyFont="1" applyFill="1" applyBorder="1" applyAlignment="1">
      <alignment horizontal="center" vertical="center" wrapText="1"/>
    </xf>
    <xf numFmtId="3" fontId="4" fillId="0" borderId="49" xfId="0" applyNumberFormat="1" applyFont="1" applyBorder="1" applyAlignment="1">
      <alignment horizontal="center"/>
    </xf>
    <xf numFmtId="3" fontId="5" fillId="0" borderId="49" xfId="0" applyNumberFormat="1" applyFont="1" applyFill="1" applyBorder="1" applyAlignment="1">
      <alignment horizontal="center" vertical="center"/>
    </xf>
    <xf numFmtId="0" fontId="52" fillId="3" borderId="25" xfId="0" applyFont="1" applyFill="1" applyBorder="1" applyAlignment="1">
      <alignment horizontal="center" vertical="center"/>
    </xf>
    <xf numFmtId="3" fontId="5" fillId="0" borderId="49" xfId="0" applyNumberFormat="1" applyFont="1" applyFill="1" applyBorder="1" applyAlignment="1">
      <alignment horizontal="center" vertical="center" wrapText="1"/>
    </xf>
    <xf numFmtId="0" fontId="52" fillId="3" borderId="27" xfId="0" applyFont="1" applyFill="1" applyBorder="1" applyAlignment="1">
      <alignment horizontal="center" vertical="center"/>
    </xf>
    <xf numFmtId="0" fontId="52" fillId="3" borderId="32" xfId="0" applyFont="1" applyFill="1" applyBorder="1" applyAlignment="1">
      <alignment horizontal="center" vertical="center"/>
    </xf>
    <xf numFmtId="0" fontId="52" fillId="3" borderId="24" xfId="0" applyFont="1" applyFill="1" applyBorder="1" applyAlignment="1">
      <alignment horizontal="center" vertical="center"/>
    </xf>
    <xf numFmtId="0" fontId="5" fillId="0" borderId="36" xfId="0" applyFont="1" applyFill="1" applyBorder="1" applyAlignment="1">
      <alignment horizontal="center" vertical="center"/>
    </xf>
    <xf numFmtId="3" fontId="4" fillId="0" borderId="49" xfId="0" applyNumberFormat="1" applyFont="1" applyFill="1" applyBorder="1" applyAlignment="1">
      <alignment horizontal="center"/>
    </xf>
    <xf numFmtId="0" fontId="30" fillId="3" borderId="27" xfId="0" applyFont="1" applyFill="1" applyBorder="1" applyAlignment="1">
      <alignment horizontal="center" vertical="center"/>
    </xf>
    <xf numFmtId="0" fontId="30" fillId="3" borderId="24" xfId="0" applyFont="1" applyFill="1" applyBorder="1" applyAlignment="1">
      <alignment horizontal="center" vertical="center"/>
    </xf>
    <xf numFmtId="0" fontId="30" fillId="3" borderId="32" xfId="0" applyFont="1" applyFill="1" applyBorder="1" applyAlignment="1">
      <alignment horizontal="center" vertical="center"/>
    </xf>
    <xf numFmtId="3" fontId="15" fillId="0" borderId="27" xfId="0" applyNumberFormat="1" applyFont="1" applyBorder="1" applyAlignment="1">
      <alignment horizontal="center"/>
    </xf>
    <xf numFmtId="3" fontId="15" fillId="0" borderId="24" xfId="0" applyNumberFormat="1" applyFont="1" applyBorder="1" applyAlignment="1">
      <alignment horizontal="center"/>
    </xf>
    <xf numFmtId="3" fontId="15" fillId="0" borderId="32" xfId="0" applyNumberFormat="1" applyFont="1" applyBorder="1" applyAlignment="1">
      <alignment horizontal="center"/>
    </xf>
    <xf numFmtId="0" fontId="0" fillId="2" borderId="22"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0" fillId="2" borderId="46" xfId="0" applyNumberFormat="1" applyFont="1" applyFill="1" applyBorder="1" applyAlignment="1">
      <alignment horizontal="center" vertical="center" wrapText="1"/>
    </xf>
    <xf numFmtId="49" fontId="42" fillId="2" borderId="2" xfId="0" applyNumberFormat="1" applyFont="1" applyFill="1" applyBorder="1" applyAlignment="1">
      <alignment horizontal="center" vertical="top" wrapText="1"/>
    </xf>
    <xf numFmtId="0" fontId="0" fillId="0" borderId="22" xfId="0" applyNumberFormat="1" applyFont="1" applyFill="1" applyBorder="1" applyAlignment="1">
      <alignment horizontal="center" vertical="center" textRotation="90" wrapText="1"/>
    </xf>
    <xf numFmtId="0" fontId="0" fillId="0" borderId="46" xfId="0" applyNumberFormat="1" applyFont="1" applyFill="1" applyBorder="1" applyAlignment="1">
      <alignment horizontal="center" vertical="center" textRotation="90" wrapText="1"/>
    </xf>
    <xf numFmtId="0" fontId="84" fillId="0" borderId="0" xfId="0" applyFont="1"/>
    <xf numFmtId="0" fontId="0" fillId="0" borderId="29" xfId="0" applyNumberFormat="1" applyFont="1" applyFill="1" applyBorder="1" applyAlignment="1">
      <alignment horizontal="center" vertical="center" textRotation="90" wrapText="1"/>
    </xf>
    <xf numFmtId="0" fontId="0" fillId="2" borderId="29" xfId="0" applyNumberFormat="1" applyFont="1" applyFill="1" applyBorder="1" applyAlignment="1">
      <alignment horizontal="center" vertical="center" wrapText="1"/>
    </xf>
    <xf numFmtId="0" fontId="0" fillId="2" borderId="3" xfId="0" applyNumberFormat="1" applyFont="1" applyFill="1" applyBorder="1" applyAlignment="1">
      <alignment horizontal="center" vertical="center" wrapText="1"/>
    </xf>
    <xf numFmtId="0" fontId="0" fillId="2" borderId="45" xfId="0" applyNumberFormat="1" applyFont="1" applyFill="1" applyBorder="1" applyAlignment="1">
      <alignment horizontal="center" vertical="center" wrapText="1"/>
    </xf>
    <xf numFmtId="0" fontId="0" fillId="2" borderId="4" xfId="0" applyNumberFormat="1" applyFont="1" applyFill="1" applyBorder="1" applyAlignment="1">
      <alignment horizontal="center" vertical="center" wrapText="1"/>
    </xf>
    <xf numFmtId="0" fontId="0" fillId="0" borderId="3" xfId="0" applyNumberFormat="1" applyBorder="1" applyAlignment="1">
      <alignment horizontal="center" vertical="center" wrapText="1"/>
    </xf>
    <xf numFmtId="0" fontId="0" fillId="0" borderId="45"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3" xfId="0" applyNumberFormat="1" applyBorder="1" applyAlignment="1">
      <alignment horizontal="center" vertical="center" wrapText="1"/>
    </xf>
    <xf numFmtId="0" fontId="8" fillId="0" borderId="3" xfId="0" applyFont="1" applyFill="1" applyBorder="1" applyAlignment="1">
      <alignment horizontal="left" vertical="center" wrapText="1"/>
    </xf>
    <xf numFmtId="0" fontId="42" fillId="0" borderId="1" xfId="0" applyFont="1" applyBorder="1" applyAlignment="1">
      <alignment wrapText="1"/>
    </xf>
    <xf numFmtId="0" fontId="1" fillId="7" borderId="20" xfId="0" applyNumberFormat="1" applyFont="1" applyFill="1" applyBorder="1" applyAlignment="1">
      <alignment vertical="top"/>
    </xf>
    <xf numFmtId="0" fontId="36" fillId="4" borderId="1" xfId="0" applyNumberFormat="1" applyFont="1" applyFill="1" applyBorder="1" applyAlignment="1">
      <alignment horizontal="center" vertical="center" wrapText="1"/>
    </xf>
    <xf numFmtId="0" fontId="36" fillId="4" borderId="1" xfId="0" applyFont="1" applyFill="1" applyBorder="1" applyAlignment="1">
      <alignment vertical="center" wrapText="1"/>
    </xf>
    <xf numFmtId="0" fontId="36" fillId="4" borderId="3" xfId="0" applyNumberFormat="1" applyFont="1" applyFill="1" applyBorder="1" applyAlignment="1">
      <alignment horizontal="center" vertical="center" wrapText="1"/>
    </xf>
    <xf numFmtId="0" fontId="36" fillId="4" borderId="3" xfId="0" applyFont="1" applyFill="1" applyBorder="1" applyAlignment="1">
      <alignment vertical="center" wrapText="1"/>
    </xf>
    <xf numFmtId="0" fontId="36" fillId="4" borderId="39" xfId="0" applyNumberFormat="1" applyFont="1" applyFill="1" applyBorder="1" applyAlignment="1">
      <alignment horizontal="center" vertical="center" wrapText="1"/>
    </xf>
    <xf numFmtId="1" fontId="9" fillId="4" borderId="174" xfId="0" applyNumberFormat="1" applyFont="1" applyFill="1" applyBorder="1" applyAlignment="1" applyProtection="1">
      <alignment horizontal="center" vertical="center"/>
    </xf>
    <xf numFmtId="10" fontId="100" fillId="0" borderId="18" xfId="2" applyNumberFormat="1" applyFont="1" applyFill="1" applyBorder="1" applyAlignment="1">
      <alignment horizontal="center" vertical="center"/>
    </xf>
  </cellXfs>
  <cellStyles count="4">
    <cellStyle name="Hiperlink" xfId="3" builtinId="8"/>
    <cellStyle name="Normal" xfId="0" builtinId="0"/>
    <cellStyle name="Porcentagem" xfId="2" builtinId="5"/>
    <cellStyle name="Vírgula" xfId="1" builtinId="3"/>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PRODUÇÃO</a:t>
            </a:r>
            <a:r>
              <a:rPr lang="en-US" sz="1200" baseline="0">
                <a:solidFill>
                  <a:schemeClr val="tx1"/>
                </a:solidFill>
                <a:latin typeface="Times New Roman" panose="02020603050405020304" pitchFamily="18" charset="0"/>
                <a:cs typeface="Times New Roman" panose="02020603050405020304" pitchFamily="18" charset="0"/>
              </a:rPr>
              <a:t> ASSISTENCIAL</a:t>
            </a:r>
          </a:p>
        </c:rich>
      </c:tx>
      <c:overlay val="0"/>
      <c:spPr>
        <a:noFill/>
        <a:ln>
          <a:noFill/>
        </a:ln>
        <a:effectLst/>
      </c:spPr>
    </c:title>
    <c:autoTitleDeleted val="0"/>
    <c:plotArea>
      <c:layout>
        <c:manualLayout>
          <c:layoutTarget val="inner"/>
          <c:xMode val="edge"/>
          <c:yMode val="edge"/>
          <c:x val="2.6554950986345336E-2"/>
          <c:y val="9.5279481954583425E-2"/>
          <c:w val="0.95913085582921342"/>
          <c:h val="0.68218830171283917"/>
        </c:manualLayout>
      </c:layout>
      <c:lineChart>
        <c:grouping val="standard"/>
        <c:varyColors val="0"/>
        <c:ser>
          <c:idx val="0"/>
          <c:order val="0"/>
          <c:tx>
            <c:strRef>
              <c:f>HC_GERAL!$S$4</c:f>
              <c:strCache>
                <c:ptCount val="1"/>
                <c:pt idx="0">
                  <c:v>Número de novos pacientes registrados</c:v>
                </c:pt>
              </c:strCache>
            </c:strRef>
          </c:tx>
          <c:marker>
            <c:symbol val="circle"/>
            <c:size val="5"/>
            <c:spPr>
              <a:solidFill>
                <a:schemeClr val="accent6">
                  <a:lumMod val="60000"/>
                  <a:lumOff val="40000"/>
                </a:schemeClr>
              </a:solidFill>
              <a:ln w="12700">
                <a:solidFill>
                  <a:schemeClr val="accent6">
                    <a:lumMod val="60000"/>
                    <a:lumOff val="40000"/>
                  </a:schemeClr>
                </a:solidFill>
                <a:round/>
              </a:ln>
              <a:effectLst/>
            </c:spPr>
          </c:marker>
          <c:dLbls>
            <c:dLbl>
              <c:idx val="0"/>
              <c:layout>
                <c:manualLayout>
                  <c:x val="-1.2273291241165229E-2"/>
                  <c:y val="-2.3027221495682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9F-44A9-8FE4-BAF398F85D88}"/>
                </c:ext>
              </c:extLst>
            </c:dLbl>
            <c:dLbl>
              <c:idx val="1"/>
              <c:layout>
                <c:manualLayout>
                  <c:x val="-1.9692664812367748E-2"/>
                  <c:y val="-2.8500225140548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7C-4260-B32E-9E3ED1B44EDF}"/>
                </c:ext>
              </c:extLst>
            </c:dLbl>
            <c:dLbl>
              <c:idx val="2"/>
              <c:layout>
                <c:manualLayout>
                  <c:x val="-2.2846732621500405E-2"/>
                  <c:y val="-2.9646670338126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7C-4260-B32E-9E3ED1B44EDF}"/>
                </c:ext>
              </c:extLst>
            </c:dLbl>
            <c:dLbl>
              <c:idx val="3"/>
              <c:layout>
                <c:manualLayout>
                  <c:x val="-1.4451099932795381E-2"/>
                  <c:y val="-3.4912133808836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2C-4104-A902-225B7033F5E3}"/>
                </c:ext>
              </c:extLst>
            </c:dLbl>
            <c:dLbl>
              <c:idx val="4"/>
              <c:layout>
                <c:manualLayout>
                  <c:x val="-1.6961071440154359E-2"/>
                  <c:y val="-1.744458950124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2C-4104-A902-225B7033F5E3}"/>
                </c:ext>
              </c:extLst>
            </c:dLbl>
            <c:dLbl>
              <c:idx val="5"/>
              <c:layout>
                <c:manualLayout>
                  <c:x val="-1.5586226209935676E-2"/>
                  <c:y val="-2.0896419452026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2C-4104-A902-225B7033F5E3}"/>
                </c:ext>
              </c:extLst>
            </c:dLbl>
            <c:dLbl>
              <c:idx val="6"/>
              <c:layout>
                <c:manualLayout>
                  <c:x val="-1.8315793183569892E-2"/>
                  <c:y val="-2.31344966872117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2C-4104-A902-225B7033F5E3}"/>
                </c:ext>
              </c:extLst>
            </c:dLbl>
            <c:dLbl>
              <c:idx val="7"/>
              <c:layout>
                <c:manualLayout>
                  <c:x val="-1.1961210826063919E-2"/>
                  <c:y val="-2.56638442359892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2C-4104-A902-225B7033F5E3}"/>
                </c:ext>
              </c:extLst>
            </c:dLbl>
            <c:dLbl>
              <c:idx val="8"/>
              <c:layout>
                <c:manualLayout>
                  <c:x val="-1.5266798415642067E-2"/>
                  <c:y val="-2.7942173202274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2C-4104-A902-225B7033F5E3}"/>
                </c:ext>
              </c:extLst>
            </c:dLbl>
            <c:dLbl>
              <c:idx val="9"/>
              <c:layout>
                <c:manualLayout>
                  <c:x val="-1.2643284893852885E-2"/>
                  <c:y val="-2.2180790317088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2C-4104-A902-225B7033F5E3}"/>
                </c:ext>
              </c:extLst>
            </c:dLbl>
            <c:dLbl>
              <c:idx val="10"/>
              <c:layout>
                <c:manualLayout>
                  <c:x val="-1.4163585912611342E-2"/>
                  <c:y val="-1.7467279987824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2C-4104-A902-225B7033F5E3}"/>
                </c:ext>
              </c:extLst>
            </c:dLbl>
            <c:spPr>
              <a:noFill/>
              <a:ln>
                <a:noFill/>
              </a:ln>
              <a:effectLst/>
            </c:spPr>
            <c:txPr>
              <a:bodyPr wrap="square" lIns="38100" tIns="19050" rIns="38100" bIns="19050" anchor="ctr">
                <a:spAutoFit/>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HC_GERAL!$T$3:$AE$3</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HC_GERAL!$T$4:$AE$4</c:f>
              <c:numCache>
                <c:formatCode>#,##0</c:formatCode>
                <c:ptCount val="12"/>
                <c:pt idx="0">
                  <c:v>1517</c:v>
                </c:pt>
              </c:numCache>
            </c:numRef>
          </c:val>
          <c:smooth val="0"/>
          <c:extLst>
            <c:ext xmlns:c16="http://schemas.microsoft.com/office/drawing/2014/chart" uri="{C3380CC4-5D6E-409C-BE32-E72D297353CC}">
              <c16:uniqueId val="{00000000-2347-4E5B-AC2F-FB3AC41AED50}"/>
            </c:ext>
          </c:extLst>
        </c:ser>
        <c:ser>
          <c:idx val="3"/>
          <c:order val="1"/>
          <c:tx>
            <c:strRef>
              <c:f>HC_GERAL!$S$8</c:f>
              <c:strCache>
                <c:ptCount val="1"/>
                <c:pt idx="0">
                  <c:v>Atendimento de Urgência
Pronto Socorro-Maternidade</c:v>
                </c:pt>
              </c:strCache>
            </c:strRef>
          </c:tx>
          <c:marker>
            <c:symbol val="circle"/>
            <c:size val="5"/>
            <c:spPr>
              <a:solidFill>
                <a:srgbClr val="00B050"/>
              </a:solidFill>
              <a:ln>
                <a:noFill/>
              </a:ln>
            </c:spPr>
          </c:marker>
          <c:dLbls>
            <c:dLbl>
              <c:idx val="0"/>
              <c:layout>
                <c:manualLayout>
                  <c:x val="-1.2191902165395766E-2"/>
                  <c:y val="2.6417401834348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9F-44A9-8FE4-BAF398F85D88}"/>
                </c:ext>
              </c:extLst>
            </c:dLbl>
            <c:dLbl>
              <c:idx val="1"/>
              <c:layout>
                <c:manualLayout>
                  <c:x val="-1.5134330709135831E-2"/>
                  <c:y val="2.7276453251751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7C-4260-B32E-9E3ED1B44EDF}"/>
                </c:ext>
              </c:extLst>
            </c:dLbl>
            <c:dLbl>
              <c:idx val="2"/>
              <c:layout>
                <c:manualLayout>
                  <c:x val="-1.2355281187529352E-2"/>
                  <c:y val="2.5076941236130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7C-4260-B32E-9E3ED1B44EDF}"/>
                </c:ext>
              </c:extLst>
            </c:dLbl>
            <c:dLbl>
              <c:idx val="3"/>
              <c:layout>
                <c:manualLayout>
                  <c:x val="-1.4160266892201297E-2"/>
                  <c:y val="3.02132490830009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E3-4A68-8075-9D65EB831F21}"/>
                </c:ext>
              </c:extLst>
            </c:dLbl>
            <c:dLbl>
              <c:idx val="4"/>
              <c:layout>
                <c:manualLayout>
                  <c:x val="-1.4951040073472104E-2"/>
                  <c:y val="3.2494695080808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AB-46EB-9C17-57CEE75B9D05}"/>
                </c:ext>
              </c:extLst>
            </c:dLbl>
            <c:dLbl>
              <c:idx val="5"/>
              <c:layout>
                <c:manualLayout>
                  <c:x val="-1.1554993840453168E-2"/>
                  <c:y val="2.4379839640714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B8-4357-B20A-237404181875}"/>
                </c:ext>
              </c:extLst>
            </c:dLbl>
            <c:dLbl>
              <c:idx val="6"/>
              <c:layout>
                <c:manualLayout>
                  <c:x val="-1.2924790973934843E-2"/>
                  <c:y val="2.310066233930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69-4B5D-84FD-CA1DCC2F78AD}"/>
                </c:ext>
              </c:extLst>
            </c:dLbl>
            <c:dLbl>
              <c:idx val="7"/>
              <c:layout>
                <c:manualLayout>
                  <c:x val="-1.289398483167449E-2"/>
                  <c:y val="2.511431382446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8C-44D5-B9F5-66126ABDE5DA}"/>
                </c:ext>
              </c:extLst>
            </c:dLbl>
            <c:dLbl>
              <c:idx val="8"/>
              <c:layout>
                <c:manualLayout>
                  <c:x val="-1.3289420007109752E-2"/>
                  <c:y val="2.9225291068892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FD-466E-A9FC-E2DD3E940A19}"/>
                </c:ext>
              </c:extLst>
            </c:dLbl>
            <c:dLbl>
              <c:idx val="9"/>
              <c:layout>
                <c:manualLayout>
                  <c:x val="-1.0808881228511421E-2"/>
                  <c:y val="3.2697936535842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FD-466E-A9FC-E2DD3E940A19}"/>
                </c:ext>
              </c:extLst>
            </c:dLbl>
            <c:dLbl>
              <c:idx val="10"/>
              <c:layout>
                <c:manualLayout>
                  <c:x val="-1.312507006319244E-2"/>
                  <c:y val="2.4335389295056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BD-4F97-B7E3-307C88400840}"/>
                </c:ext>
              </c:extLst>
            </c:dLbl>
            <c:dLbl>
              <c:idx val="11"/>
              <c:layout>
                <c:manualLayout>
                  <c:x val="-1.1580944173405208E-2"/>
                  <c:y val="2.0858905110048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2D-46EE-AD84-2803991C9A81}"/>
                </c:ext>
              </c:extLst>
            </c:dLbl>
            <c:spPr>
              <a:noFill/>
              <a:ln>
                <a:noFill/>
              </a:ln>
              <a:effectLst/>
            </c:spPr>
            <c:txPr>
              <a:bodyPr wrap="square" lIns="38100" tIns="19050" rIns="38100" bIns="19050" anchor="ctr">
                <a:spAutoFit/>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HC_GERAL!$T$3:$AE$3</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HC_GERAL!$T$8:$AE$8</c:f>
              <c:numCache>
                <c:formatCode>#,##0</c:formatCode>
                <c:ptCount val="12"/>
                <c:pt idx="0">
                  <c:v>662</c:v>
                </c:pt>
              </c:numCache>
            </c:numRef>
          </c:val>
          <c:smooth val="0"/>
          <c:extLst>
            <c:ext xmlns:c16="http://schemas.microsoft.com/office/drawing/2014/chart" uri="{C3380CC4-5D6E-409C-BE32-E72D297353CC}">
              <c16:uniqueId val="{00000008-2347-4E5B-AC2F-FB3AC41AED50}"/>
            </c:ext>
          </c:extLst>
        </c:ser>
        <c:ser>
          <c:idx val="2"/>
          <c:order val="2"/>
          <c:tx>
            <c:strRef>
              <c:f>HC_GERAL!$S$9</c:f>
              <c:strCache>
                <c:ptCount val="1"/>
                <c:pt idx="0">
                  <c:v>Atendimento de Urgência
Pronto Socorro-Adulto e Pediatria</c:v>
                </c:pt>
              </c:strCache>
            </c:strRef>
          </c:tx>
          <c:marker>
            <c:symbol val="circle"/>
            <c:size val="5"/>
          </c:marker>
          <c:dLbls>
            <c:dLbl>
              <c:idx val="0"/>
              <c:layout>
                <c:manualLayout>
                  <c:x val="-1.7426924089272766E-2"/>
                  <c:y val="-1.1764346082524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9F-44A9-8FE4-BAF398F85D88}"/>
                </c:ext>
              </c:extLst>
            </c:dLbl>
            <c:dLbl>
              <c:idx val="1"/>
              <c:layout>
                <c:manualLayout>
                  <c:x val="-9.4752577709603502E-3"/>
                  <c:y val="2.58568219308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7C-4260-B32E-9E3ED1B44EDF}"/>
                </c:ext>
              </c:extLst>
            </c:dLbl>
            <c:dLbl>
              <c:idx val="2"/>
              <c:layout>
                <c:manualLayout>
                  <c:x val="-1.3927976262184907E-2"/>
                  <c:y val="2.4511989759068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7C-4260-B32E-9E3ED1B44EDF}"/>
                </c:ext>
              </c:extLst>
            </c:dLbl>
            <c:dLbl>
              <c:idx val="3"/>
              <c:layout>
                <c:manualLayout>
                  <c:x val="-1.0791312376091648E-2"/>
                  <c:y val="2.174313732825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E3-4A68-8075-9D65EB831F21}"/>
                </c:ext>
              </c:extLst>
            </c:dLbl>
            <c:dLbl>
              <c:idx val="4"/>
              <c:layout>
                <c:manualLayout>
                  <c:x val="-1.4952069670791485E-2"/>
                  <c:y val="2.0649522536793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AB-46EB-9C17-57CEE75B9D05}"/>
                </c:ext>
              </c:extLst>
            </c:dLbl>
            <c:dLbl>
              <c:idx val="5"/>
              <c:layout>
                <c:manualLayout>
                  <c:x val="-1.3093871317495424E-2"/>
                  <c:y val="2.4179945917267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B8-4357-B20A-237404181875}"/>
                </c:ext>
              </c:extLst>
            </c:dLbl>
            <c:dLbl>
              <c:idx val="6"/>
              <c:layout>
                <c:manualLayout>
                  <c:x val="-1.1328869032846094E-2"/>
                  <c:y val="2.18518161514753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69-4B5D-84FD-CA1DCC2F78AD}"/>
                </c:ext>
              </c:extLst>
            </c:dLbl>
            <c:dLbl>
              <c:idx val="7"/>
              <c:layout>
                <c:manualLayout>
                  <c:x val="-1.2664142405855243E-2"/>
                  <c:y val="-1.9257258734735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8C-44D5-B9F5-66126ABDE5DA}"/>
                </c:ext>
              </c:extLst>
            </c:dLbl>
            <c:dLbl>
              <c:idx val="8"/>
              <c:layout>
                <c:manualLayout>
                  <c:x val="-1.3036692178079094E-2"/>
                  <c:y val="7.66370998589969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FD-466E-A9FC-E2DD3E940A19}"/>
                </c:ext>
              </c:extLst>
            </c:dLbl>
            <c:dLbl>
              <c:idx val="9"/>
              <c:layout>
                <c:manualLayout>
                  <c:x val="-6.9589416498371534E-3"/>
                  <c:y val="1.5912604681712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FD-466E-A9FC-E2DD3E940A19}"/>
                </c:ext>
              </c:extLst>
            </c:dLbl>
            <c:dLbl>
              <c:idx val="10"/>
              <c:layout>
                <c:manualLayout>
                  <c:x val="-1.1580928904191837E-2"/>
                  <c:y val="-2.4342924519788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BD-4F97-B7E3-307C88400840}"/>
                </c:ext>
              </c:extLst>
            </c:dLbl>
            <c:dLbl>
              <c:idx val="11"/>
              <c:layout>
                <c:manualLayout>
                  <c:x val="-1.2353019137271505E-2"/>
                  <c:y val="-1.3868600763787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75-4680-97D4-3DFC4F7FAFAC}"/>
                </c:ext>
              </c:extLst>
            </c:dLbl>
            <c:spPr>
              <a:noFill/>
              <a:ln>
                <a:noFill/>
              </a:ln>
              <a:effectLst/>
            </c:spPr>
            <c:txPr>
              <a:bodyPr wrap="square" lIns="38100" tIns="19050" rIns="38100" bIns="19050" anchor="ctr">
                <a:spAutoFit/>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HC_GERAL!$T$3:$AE$3</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HC_GERAL!$T$9:$AE$9</c:f>
              <c:numCache>
                <c:formatCode>#,##0</c:formatCode>
                <c:ptCount val="12"/>
                <c:pt idx="0">
                  <c:v>1136</c:v>
                </c:pt>
              </c:numCache>
            </c:numRef>
          </c:val>
          <c:smooth val="0"/>
          <c:extLst>
            <c:ext xmlns:c16="http://schemas.microsoft.com/office/drawing/2014/chart" uri="{C3380CC4-5D6E-409C-BE32-E72D297353CC}">
              <c16:uniqueId val="{00000009-2347-4E5B-AC2F-FB3AC41AED50}"/>
            </c:ext>
          </c:extLst>
        </c:ser>
        <c:ser>
          <c:idx val="4"/>
          <c:order val="3"/>
          <c:tx>
            <c:strRef>
              <c:f>HC_GERAL!$S$10</c:f>
              <c:strCache>
                <c:ptCount val="1"/>
                <c:pt idx="0">
                  <c:v>Número de Internações Hospitalares </c:v>
                </c:pt>
              </c:strCache>
            </c:strRef>
          </c:tx>
          <c:spPr>
            <a:ln>
              <a:solidFill>
                <a:schemeClr val="accent6">
                  <a:lumMod val="75000"/>
                </a:schemeClr>
              </a:solidFill>
            </a:ln>
          </c:spPr>
          <c:marker>
            <c:symbol val="circle"/>
            <c:size val="5"/>
            <c:spPr>
              <a:solidFill>
                <a:schemeClr val="accent6">
                  <a:lumMod val="75000"/>
                </a:schemeClr>
              </a:solidFill>
              <a:ln>
                <a:noFill/>
              </a:ln>
            </c:spPr>
          </c:marker>
          <c:dLbls>
            <c:dLbl>
              <c:idx val="0"/>
              <c:layout>
                <c:manualLayout>
                  <c:x val="-9.946005539503245E-3"/>
                  <c:y val="-1.7165792821572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7C-4260-B32E-9E3ED1B44EDF}"/>
                </c:ext>
              </c:extLst>
            </c:dLbl>
            <c:dLbl>
              <c:idx val="1"/>
              <c:layout>
                <c:manualLayout>
                  <c:x val="-7.0889913243539961E-3"/>
                  <c:y val="-1.92285871229221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7C-4260-B32E-9E3ED1B44EDF}"/>
                </c:ext>
              </c:extLst>
            </c:dLbl>
            <c:dLbl>
              <c:idx val="2"/>
              <c:layout>
                <c:manualLayout>
                  <c:x val="-6.6009998795293545E-3"/>
                  <c:y val="-1.577290167269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7C-4260-B32E-9E3ED1B44EDF}"/>
                </c:ext>
              </c:extLst>
            </c:dLbl>
            <c:dLbl>
              <c:idx val="3"/>
              <c:layout>
                <c:manualLayout>
                  <c:x val="-1.0281793987683047E-2"/>
                  <c:y val="-1.6324760722271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B6-40EE-9D21-0D0057BFBC62}"/>
                </c:ext>
              </c:extLst>
            </c:dLbl>
            <c:dLbl>
              <c:idx val="4"/>
              <c:layout>
                <c:manualLayout>
                  <c:x val="-8.307242539607072E-3"/>
                  <c:y val="-2.6733079075858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B6-40EE-9D21-0D0057BFBC62}"/>
                </c:ext>
              </c:extLst>
            </c:dLbl>
            <c:dLbl>
              <c:idx val="5"/>
              <c:layout>
                <c:manualLayout>
                  <c:x val="-1.0782922891702847E-2"/>
                  <c:y val="-2.0899692207967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B8-4357-B20A-237404181875}"/>
                </c:ext>
              </c:extLst>
            </c:dLbl>
            <c:dLbl>
              <c:idx val="6"/>
              <c:layout>
                <c:manualLayout>
                  <c:x val="-9.4466828850386011E-3"/>
                  <c:y val="-1.9960586177528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8C-44D5-B9F5-66126ABDE5DA}"/>
                </c:ext>
              </c:extLst>
            </c:dLbl>
            <c:dLbl>
              <c:idx val="7"/>
              <c:layout>
                <c:manualLayout>
                  <c:x val="-7.7429220812499288E-3"/>
                  <c:y val="-2.7479904657542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8C-44D5-B9F5-66126ABDE5DA}"/>
                </c:ext>
              </c:extLst>
            </c:dLbl>
            <c:dLbl>
              <c:idx val="8"/>
              <c:layout>
                <c:manualLayout>
                  <c:x val="-8.6823382252287171E-3"/>
                  <c:y val="-2.3523230917650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FD-466E-A9FC-E2DD3E940A19}"/>
                </c:ext>
              </c:extLst>
            </c:dLbl>
            <c:dLbl>
              <c:idx val="9"/>
              <c:layout>
                <c:manualLayout>
                  <c:x val="-1.0823890494150805E-2"/>
                  <c:y val="-2.9227833492170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FD-466E-A9FC-E2DD3E940A19}"/>
                </c:ext>
              </c:extLst>
            </c:dLbl>
            <c:dLbl>
              <c:idx val="10"/>
              <c:layout>
                <c:manualLayout>
                  <c:x val="-7.7206294489367295E-3"/>
                  <c:y val="-2.0903524552738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BD-4F97-B7E3-307C88400840}"/>
                </c:ext>
              </c:extLst>
            </c:dLbl>
            <c:dLbl>
              <c:idx val="11"/>
              <c:layout>
                <c:manualLayout>
                  <c:x val="-1.0808881228511534E-2"/>
                  <c:y val="-2.4335389295056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75-4680-97D4-3DFC4F7FAFAC}"/>
                </c:ext>
              </c:extLst>
            </c:dLbl>
            <c:spPr>
              <a:noFill/>
              <a:ln>
                <a:noFill/>
              </a:ln>
              <a:effectLst/>
            </c:spPr>
            <c:txPr>
              <a:bodyPr wrap="square" lIns="38100" tIns="19050" rIns="38100" bIns="19050" anchor="ctr">
                <a:spAutoFit/>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HC_GERAL!$T$3:$AE$3</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HC_GERAL!$T$10:$AE$10</c:f>
              <c:numCache>
                <c:formatCode>#,##0</c:formatCode>
                <c:ptCount val="12"/>
                <c:pt idx="0">
                  <c:v>0</c:v>
                </c:pt>
              </c:numCache>
            </c:numRef>
          </c:val>
          <c:smooth val="0"/>
          <c:extLst>
            <c:ext xmlns:c16="http://schemas.microsoft.com/office/drawing/2014/chart" uri="{C3380CC4-5D6E-409C-BE32-E72D297353CC}">
              <c16:uniqueId val="{0000000A-2347-4E5B-AC2F-FB3AC41AED50}"/>
            </c:ext>
          </c:extLst>
        </c:ser>
        <c:ser>
          <c:idx val="5"/>
          <c:order val="4"/>
          <c:tx>
            <c:strRef>
              <c:f>HC_GERAL!$S$12</c:f>
              <c:strCache>
                <c:ptCount val="1"/>
                <c:pt idx="0">
                  <c:v>Número de cirurgias </c:v>
                </c:pt>
              </c:strCache>
            </c:strRef>
          </c:tx>
          <c:spPr>
            <a:ln>
              <a:solidFill>
                <a:schemeClr val="tx1"/>
              </a:solidFill>
            </a:ln>
          </c:spPr>
          <c:marker>
            <c:spPr>
              <a:solidFill>
                <a:schemeClr val="tx1"/>
              </a:solidFill>
              <a:ln>
                <a:solidFill>
                  <a:schemeClr val="tx1"/>
                </a:solidFill>
              </a:ln>
            </c:spPr>
          </c:marker>
          <c:dLbls>
            <c:dLbl>
              <c:idx val="0"/>
              <c:layout>
                <c:manualLayout>
                  <c:x val="-1.6953560310046904E-2"/>
                  <c:y val="-2.465698587748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03-4418-9988-8F8E7447CD11}"/>
                </c:ext>
              </c:extLst>
            </c:dLbl>
            <c:dLbl>
              <c:idx val="1"/>
              <c:layout>
                <c:manualLayout>
                  <c:x val="-2.297860546704705E-2"/>
                  <c:y val="1.00274323030748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03-4418-9988-8F8E7447CD11}"/>
                </c:ext>
              </c:extLst>
            </c:dLbl>
            <c:dLbl>
              <c:idx val="2"/>
              <c:layout>
                <c:manualLayout>
                  <c:x val="-1.6402883019705401E-2"/>
                  <c:y val="2.3953264910017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03-4418-9988-8F8E7447CD11}"/>
                </c:ext>
              </c:extLst>
            </c:dLbl>
            <c:dLbl>
              <c:idx val="3"/>
              <c:layout>
                <c:manualLayout>
                  <c:x val="-2.298722125735404E-2"/>
                  <c:y val="1.6960996044145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03-4418-9988-8F8E7447CD11}"/>
                </c:ext>
              </c:extLst>
            </c:dLbl>
            <c:dLbl>
              <c:idx val="4"/>
              <c:layout>
                <c:manualLayout>
                  <c:x val="-1.5331562082744962E-2"/>
                  <c:y val="-2.1112090191408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03-4418-9988-8F8E7447CD11}"/>
                </c:ext>
              </c:extLst>
            </c:dLbl>
            <c:dLbl>
              <c:idx val="5"/>
              <c:layout>
                <c:manualLayout>
                  <c:x val="-1.5001447821423923E-2"/>
                  <c:y val="-2.1146621938300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03-4418-9988-8F8E7447CD11}"/>
                </c:ext>
              </c:extLst>
            </c:dLbl>
            <c:dLbl>
              <c:idx val="6"/>
              <c:layout>
                <c:manualLayout>
                  <c:x val="-5.2947385451600536E-3"/>
                  <c:y val="-1.7679150076989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03-4418-9988-8F8E7447CD11}"/>
                </c:ext>
              </c:extLst>
            </c:dLbl>
            <c:dLbl>
              <c:idx val="7"/>
              <c:layout>
                <c:manualLayout>
                  <c:x val="-1.4644964420913167E-2"/>
                  <c:y val="2.0417419522375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03-4418-9988-8F8E7447CD11}"/>
                </c:ext>
              </c:extLst>
            </c:dLbl>
            <c:dLbl>
              <c:idx val="8"/>
              <c:layout>
                <c:manualLayout>
                  <c:x val="-1.4292577160832603E-2"/>
                  <c:y val="2.0463355195144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03-4418-9988-8F8E7447CD11}"/>
                </c:ext>
              </c:extLst>
            </c:dLbl>
            <c:dLbl>
              <c:idx val="9"/>
              <c:layout>
                <c:manualLayout>
                  <c:x val="-1.3790869634180627E-2"/>
                  <c:y val="-2.81380723962945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03-4418-9988-8F8E7447CD11}"/>
                </c:ext>
              </c:extLst>
            </c:dLbl>
            <c:dLbl>
              <c:idx val="10"/>
              <c:layout>
                <c:manualLayout>
                  <c:x val="-1.5331532052298929E-2"/>
                  <c:y val="-2.11925607554529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03-4418-9988-8F8E7447CD11}"/>
                </c:ext>
              </c:extLst>
            </c:dLbl>
            <c:dLbl>
              <c:idx val="11"/>
              <c:layout>
                <c:manualLayout>
                  <c:x val="-1.1233370020104431E-2"/>
                  <c:y val="1.77717595496683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CE-45B0-825A-CB270927CF6B}"/>
                </c:ext>
              </c:extLst>
            </c:dLbl>
            <c:spPr>
              <a:noFill/>
              <a:ln>
                <a:noFill/>
              </a:ln>
              <a:effectLst/>
            </c:spPr>
            <c:txPr>
              <a:bodyPr wrap="square" lIns="38100" tIns="19050" rIns="38100" bIns="19050" anchor="ctr">
                <a:spAutoFit/>
              </a:bodyPr>
              <a:lstStyle/>
              <a:p>
                <a:pPr>
                  <a:defRPr sz="800"/>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HC_GERAL!$T$3:$AE$3</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HC_GERAL!$T$12:$AE$12</c:f>
              <c:numCache>
                <c:formatCode>#,##0</c:formatCode>
                <c:ptCount val="12"/>
                <c:pt idx="0">
                  <c:v>639</c:v>
                </c:pt>
              </c:numCache>
            </c:numRef>
          </c:val>
          <c:smooth val="0"/>
          <c:extLst>
            <c:ext xmlns:c16="http://schemas.microsoft.com/office/drawing/2014/chart" uri="{C3380CC4-5D6E-409C-BE32-E72D297353CC}">
              <c16:uniqueId val="{0000000B-2347-4E5B-AC2F-FB3AC41AED50}"/>
            </c:ext>
          </c:extLst>
        </c:ser>
        <c:ser>
          <c:idx val="6"/>
          <c:order val="5"/>
          <c:tx>
            <c:strRef>
              <c:f>HC_GERAL!$S$18</c:f>
              <c:strCache>
                <c:ptCount val="1"/>
                <c:pt idx="0">
                  <c:v>Número de Altas Hospitalares</c:v>
                </c:pt>
              </c:strCache>
            </c:strRef>
          </c:tx>
          <c:marker>
            <c:symbol val="circle"/>
            <c:size val="5"/>
          </c:marker>
          <c:dLbls>
            <c:dLbl>
              <c:idx val="0"/>
              <c:layout>
                <c:manualLayout>
                  <c:x val="-1.2742319728020748E-2"/>
                  <c:y val="1.73162501873889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4-4345-8784-0F87B5A52682}"/>
                </c:ext>
              </c:extLst>
            </c:dLbl>
            <c:dLbl>
              <c:idx val="1"/>
              <c:layout>
                <c:manualLayout>
                  <c:x val="-7.9019621153357516E-3"/>
                  <c:y val="-1.7350656045996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04-4345-8784-0F87B5A52682}"/>
                </c:ext>
              </c:extLst>
            </c:dLbl>
            <c:dLbl>
              <c:idx val="2"/>
              <c:layout>
                <c:manualLayout>
                  <c:x val="-1.6393997153592802E-2"/>
                  <c:y val="-2.435604630325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04-4345-8784-0F87B5A52682}"/>
                </c:ext>
              </c:extLst>
            </c:dLbl>
            <c:dLbl>
              <c:idx val="3"/>
              <c:layout>
                <c:manualLayout>
                  <c:x val="-6.653253015992071E-3"/>
                  <c:y val="-1.3904608937822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C4-493F-AA06-723278966F55}"/>
                </c:ext>
              </c:extLst>
            </c:dLbl>
            <c:dLbl>
              <c:idx val="4"/>
              <c:layout>
                <c:manualLayout>
                  <c:x val="-1.3766856834991974E-2"/>
                  <c:y val="-2.430200479661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04-4345-8784-0F87B5A52682}"/>
                </c:ext>
              </c:extLst>
            </c:dLbl>
            <c:dLbl>
              <c:idx val="5"/>
              <c:layout>
                <c:manualLayout>
                  <c:x val="-1.6213321842767133E-2"/>
                  <c:y val="-2.781187348006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04-4345-8784-0F87B5A52682}"/>
                </c:ext>
              </c:extLst>
            </c:dLbl>
            <c:dLbl>
              <c:idx val="6"/>
              <c:layout>
                <c:manualLayout>
                  <c:x val="-1.5441258897873459E-2"/>
                  <c:y val="-3.4764841850080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04-4345-8784-0F87B5A52682}"/>
                </c:ext>
              </c:extLst>
            </c:dLbl>
            <c:dLbl>
              <c:idx val="7"/>
              <c:layout>
                <c:manualLayout>
                  <c:x val="-1.0808881228511421E-2"/>
                  <c:y val="-3.1288357665072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04-4345-8784-0F87B5A52682}"/>
                </c:ext>
              </c:extLst>
            </c:dLbl>
            <c:dLbl>
              <c:idx val="8"/>
              <c:layout>
                <c:manualLayout>
                  <c:x val="-1.2304898924217567E-2"/>
                  <c:y val="-2.7760048263139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85-400B-BE21-704C2F0B9264}"/>
                </c:ext>
              </c:extLst>
            </c:dLbl>
            <c:dLbl>
              <c:idx val="9"/>
              <c:layout>
                <c:manualLayout>
                  <c:x val="-7.6842054503662559E-3"/>
                  <c:y val="-2.7795718830375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85-400B-BE21-704C2F0B9264}"/>
                </c:ext>
              </c:extLst>
            </c:dLbl>
            <c:dLbl>
              <c:idx val="10"/>
              <c:layout>
                <c:manualLayout>
                  <c:x val="-1.3865961763063711E-2"/>
                  <c:y val="1.3891023281683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50-4073-B574-AC5AE8D916A0}"/>
                </c:ext>
              </c:extLst>
            </c:dLbl>
            <c:dLbl>
              <c:idx val="11"/>
              <c:layout>
                <c:manualLayout>
                  <c:x val="-1.3897133008086227E-2"/>
                  <c:y val="-2.781187348006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75-4680-97D4-3DFC4F7FAFAC}"/>
                </c:ext>
              </c:extLst>
            </c:dLbl>
            <c:spPr>
              <a:noFill/>
              <a:ln>
                <a:noFill/>
              </a:ln>
              <a:effectLst/>
            </c:spPr>
            <c:txPr>
              <a:bodyPr wrap="square" lIns="38100" tIns="19050" rIns="38100" bIns="19050" anchor="ctr">
                <a:spAutoFit/>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HC_GERAL!$T$3:$AE$3</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HC_GERAL!$T$18:$AF$18</c:f>
              <c:numCache>
                <c:formatCode>#,##0</c:formatCode>
                <c:ptCount val="13"/>
                <c:pt idx="0">
                  <c:v>0</c:v>
                </c:pt>
              </c:numCache>
            </c:numRef>
          </c:val>
          <c:smooth val="0"/>
          <c:extLst>
            <c:ext xmlns:c16="http://schemas.microsoft.com/office/drawing/2014/chart" uri="{C3380CC4-5D6E-409C-BE32-E72D297353CC}">
              <c16:uniqueId val="{0000000C-2347-4E5B-AC2F-FB3AC41AED50}"/>
            </c:ext>
          </c:extLst>
        </c:ser>
        <c:ser>
          <c:idx val="7"/>
          <c:order val="6"/>
          <c:tx>
            <c:strRef>
              <c:f>HC_GERAL!$S$14</c:f>
              <c:strCache>
                <c:ptCount val="1"/>
                <c:pt idx="0">
                  <c:v>Número de Óbitos na Instituição</c:v>
                </c:pt>
              </c:strCache>
            </c:strRef>
          </c:tx>
          <c:cat>
            <c:strRef>
              <c:f>HC_GERAL!$T$3:$AE$3</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HC_GERAL!#REF!</c:f>
              <c:numCache>
                <c:formatCode>General</c:formatCode>
                <c:ptCount val="1"/>
                <c:pt idx="0">
                  <c:v>1</c:v>
                </c:pt>
              </c:numCache>
            </c:numRef>
          </c:val>
          <c:smooth val="0"/>
          <c:extLst>
            <c:ext xmlns:c16="http://schemas.microsoft.com/office/drawing/2014/chart" uri="{C3380CC4-5D6E-409C-BE32-E72D297353CC}">
              <c16:uniqueId val="{0000000D-2347-4E5B-AC2F-FB3AC41AED50}"/>
            </c:ext>
          </c:extLst>
        </c:ser>
        <c:ser>
          <c:idx val="8"/>
          <c:order val="7"/>
          <c:tx>
            <c:strRef>
              <c:f>HC_GERAL!$S$15</c:f>
              <c:strCache>
                <c:ptCount val="1"/>
                <c:pt idx="0">
                  <c:v>Número de transplantes </c:v>
                </c:pt>
              </c:strCache>
            </c:strRef>
          </c:tx>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HC_GERAL!$T$3:$AE$3</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HC_GERAL!$T$24:$AE$24</c:f>
              <c:numCache>
                <c:formatCode>General</c:formatCode>
                <c:ptCount val="12"/>
              </c:numCache>
            </c:numRef>
          </c:val>
          <c:smooth val="0"/>
          <c:extLst>
            <c:ext xmlns:c16="http://schemas.microsoft.com/office/drawing/2014/chart" uri="{C3380CC4-5D6E-409C-BE32-E72D297353CC}">
              <c16:uniqueId val="{0000000E-2347-4E5B-AC2F-FB3AC41AED50}"/>
            </c:ext>
          </c:extLst>
        </c:ser>
        <c:ser>
          <c:idx val="9"/>
          <c:order val="8"/>
          <c:tx>
            <c:strRef>
              <c:f>HC_GERAL!$S$16</c:f>
              <c:strCache>
                <c:ptCount val="1"/>
                <c:pt idx="0">
                  <c:v>Número de partos </c:v>
                </c:pt>
              </c:strCache>
            </c:strRef>
          </c:tx>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HC_GERAL!$T$3:$AE$3</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HC_GERAL!$T$25:$AE$25</c:f>
              <c:numCache>
                <c:formatCode>General</c:formatCode>
                <c:ptCount val="12"/>
              </c:numCache>
            </c:numRef>
          </c:val>
          <c:smooth val="0"/>
          <c:extLst>
            <c:ext xmlns:c16="http://schemas.microsoft.com/office/drawing/2014/chart" uri="{C3380CC4-5D6E-409C-BE32-E72D297353CC}">
              <c16:uniqueId val="{00000000-295F-4A13-9864-66EA7F3177D8}"/>
            </c:ext>
          </c:extLst>
        </c:ser>
        <c:dLbls>
          <c:showLegendKey val="0"/>
          <c:showVal val="0"/>
          <c:showCatName val="0"/>
          <c:showSerName val="0"/>
          <c:showPercent val="0"/>
          <c:showBubbleSize val="0"/>
        </c:dLbls>
        <c:marker val="1"/>
        <c:smooth val="0"/>
        <c:axId val="46835584"/>
        <c:axId val="46837120"/>
      </c:lineChart>
      <c:catAx>
        <c:axId val="4683558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46837120"/>
        <c:crosses val="autoZero"/>
        <c:auto val="1"/>
        <c:lblAlgn val="ctr"/>
        <c:lblOffset val="100"/>
        <c:noMultiLvlLbl val="0"/>
      </c:catAx>
      <c:valAx>
        <c:axId val="46837120"/>
        <c:scaling>
          <c:orientation val="minMax"/>
          <c:max val="22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46835584"/>
        <c:crosses val="autoZero"/>
        <c:crossBetween val="between"/>
        <c:majorUnit val="500"/>
      </c:valAx>
      <c:spPr>
        <a:noFill/>
        <a:ln>
          <a:noFill/>
        </a:ln>
        <a:effectLst/>
      </c:spPr>
    </c:plotArea>
    <c:legend>
      <c:legendPos val="b"/>
      <c:layout>
        <c:manualLayout>
          <c:xMode val="edge"/>
          <c:yMode val="edge"/>
          <c:x val="0"/>
          <c:y val="0.83860326362480686"/>
          <c:w val="0.99768381116531901"/>
          <c:h val="0.161396736375193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PROCEDIMENTOS</a:t>
            </a:r>
            <a:r>
              <a:rPr lang="en-US" sz="1200" baseline="0">
                <a:solidFill>
                  <a:schemeClr val="tx1"/>
                </a:solidFill>
                <a:latin typeface="Times New Roman" panose="02020603050405020304" pitchFamily="18" charset="0"/>
                <a:cs typeface="Times New Roman" panose="02020603050405020304" pitchFamily="18" charset="0"/>
              </a:rPr>
              <a:t> COM FINALIDADE DIAGNÓSTICA</a:t>
            </a:r>
          </a:p>
        </c:rich>
      </c:tx>
      <c:overlay val="0"/>
      <c:spPr>
        <a:noFill/>
        <a:ln>
          <a:noFill/>
        </a:ln>
        <a:effectLst/>
      </c:spPr>
    </c:title>
    <c:autoTitleDeleted val="0"/>
    <c:plotArea>
      <c:layout>
        <c:manualLayout>
          <c:layoutTarget val="inner"/>
          <c:xMode val="edge"/>
          <c:yMode val="edge"/>
          <c:x val="5.4022101897592545E-2"/>
          <c:y val="0.30732040873325434"/>
          <c:w val="0.93166367540056239"/>
          <c:h val="0.42968701961507716"/>
        </c:manualLayout>
      </c:layout>
      <c:lineChart>
        <c:grouping val="standard"/>
        <c:varyColors val="0"/>
        <c:ser>
          <c:idx val="0"/>
          <c:order val="0"/>
          <c:tx>
            <c:strRef>
              <c:f>'UNID CLM'!$B$5</c:f>
              <c:strCache>
                <c:ptCount val="1"/>
                <c:pt idx="0">
                  <c:v>Eletroencefalograma EEG</c:v>
                </c:pt>
              </c:strCache>
            </c:strRef>
          </c:tx>
          <c:spPr>
            <a:ln w="31750">
              <a:solidFill>
                <a:schemeClr val="accent6">
                  <a:lumMod val="75000"/>
                </a:schemeClr>
              </a:solidFill>
            </a:ln>
          </c:spPr>
          <c:marker>
            <c:symbol val="circle"/>
            <c:size val="6"/>
            <c:spPr>
              <a:solidFill>
                <a:schemeClr val="accent6">
                  <a:lumMod val="75000"/>
                </a:schemeClr>
              </a:solidFill>
              <a:ln w="12700">
                <a:solidFill>
                  <a:schemeClr val="accent6">
                    <a:lumMod val="75000"/>
                  </a:schemeClr>
                </a:solidFill>
                <a:round/>
              </a:ln>
              <a:effectLst/>
            </c:spPr>
          </c:marker>
          <c:dLbls>
            <c:dLbl>
              <c:idx val="0"/>
              <c:layout>
                <c:manualLayout>
                  <c:x val="-1.3235972914577381E-2"/>
                  <c:y val="-6.249740757501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19-430D-99DB-69631B64F552}"/>
                </c:ext>
              </c:extLst>
            </c:dLbl>
            <c:dLbl>
              <c:idx val="1"/>
              <c:layout>
                <c:manualLayout>
                  <c:x val="-1.5272243983277013E-2"/>
                  <c:y val="-7.0761550290846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19-430D-99DB-69631B64F552}"/>
                </c:ext>
              </c:extLst>
            </c:dLbl>
            <c:dLbl>
              <c:idx val="2"/>
              <c:layout>
                <c:manualLayout>
                  <c:x val="-1.4217442915327451E-2"/>
                  <c:y val="-5.4739559152589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09-4377-A8BC-829EBD42CC13}"/>
                </c:ext>
              </c:extLst>
            </c:dLbl>
            <c:dLbl>
              <c:idx val="3"/>
              <c:layout>
                <c:manualLayout>
                  <c:x val="-1.117084800490014E-2"/>
                  <c:y val="-5.4739559152589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C4-446D-9E8E-81D8AFF9085B}"/>
                </c:ext>
              </c:extLst>
            </c:dLbl>
            <c:dLbl>
              <c:idx val="4"/>
              <c:layout>
                <c:manualLayout>
                  <c:x val="-1.4217442915327451E-2"/>
                  <c:y val="-7.0379433196186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89-455C-98F1-CD798557AF47}"/>
                </c:ext>
              </c:extLst>
            </c:dLbl>
            <c:dLbl>
              <c:idx val="5"/>
              <c:layout>
                <c:manualLayout>
                  <c:x val="-9.9825480478902204E-3"/>
                  <c:y val="-6.301099529464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5C-47F6-9974-A559931CD213}"/>
                </c:ext>
              </c:extLst>
            </c:dLbl>
            <c:dLbl>
              <c:idx val="6"/>
              <c:layout>
                <c:manualLayout>
                  <c:x val="-1.0584291347396316E-2"/>
                  <c:y val="-6.2559496174388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55-47D4-A795-002914DFC3DA}"/>
                </c:ext>
              </c:extLst>
            </c:dLbl>
            <c:dLbl>
              <c:idx val="7"/>
              <c:layout>
                <c:manualLayout>
                  <c:x val="-1.1075949091100641E-2"/>
                  <c:y val="-7.0068664839445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A3-4B18-9132-EFA4A938D627}"/>
                </c:ext>
              </c:extLst>
            </c:dLbl>
            <c:dLbl>
              <c:idx val="8"/>
              <c:layout>
                <c:manualLayout>
                  <c:x val="-7.4962961214046818E-3"/>
                  <c:y val="-7.0761550290846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1C-4BDF-94A7-0322F9EBA5D0}"/>
                </c:ext>
              </c:extLst>
            </c:dLbl>
            <c:dLbl>
              <c:idx val="9"/>
              <c:layout>
                <c:manualLayout>
                  <c:x val="-7.5304538669770027E-3"/>
                  <c:y val="-5.4739559152589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88-44CB-95E8-A64C3C34354A}"/>
                </c:ext>
              </c:extLst>
            </c:dLbl>
            <c:dLbl>
              <c:idx val="10"/>
              <c:layout>
                <c:manualLayout>
                  <c:x val="-7.6628352490421452E-3"/>
                  <c:y val="-7.80983842858671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6E-4CD0-AB57-CF2139D1EE54}"/>
                </c:ext>
              </c:extLst>
            </c:dLbl>
            <c:dLbl>
              <c:idx val="11"/>
              <c:layout>
                <c:manualLayout>
                  <c:x val="-6.4665363916486234E-3"/>
                  <c:y val="-7.0761550290846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14-4EF7-90A7-A00BFCC51D27}"/>
                </c:ext>
              </c:extLst>
            </c:dLbl>
            <c:spPr>
              <a:noFill/>
              <a:ln>
                <a:noFill/>
              </a:ln>
              <a:effectLst/>
            </c:spPr>
            <c:txPr>
              <a:bodyPr rot="0" spcFirstLastPara="1" vertOverflow="ellipsis" vert="horz" wrap="square" lIns="36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tx2">
                          <a:lumMod val="35000"/>
                          <a:lumOff val="65000"/>
                        </a:schemeClr>
                      </a:solidFill>
                    </a:ln>
                    <a:effectLst/>
                  </c:spPr>
                </c15:leaderLines>
              </c:ext>
            </c:extLst>
          </c:dLbls>
          <c:cat>
            <c:strRef>
              <c:f>'UNID CLM'!$AQ$4:$AQ$15</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CLM'!$E$5,'UNID CLM'!$H$5,'UNID CLM'!$K$5,'UNID CLM'!$N$5,'UNID CLM'!$Q$5,'UNID CLM'!$T$5,'UNID CLM'!$W$5,'UNID CLM'!$Z$5,'UNID CLM'!$AC$5,'UNID CLM'!$AF$5,'UNID CLM'!$AI$5,'UNID CLM'!$AL$5)</c:f>
              <c:numCache>
                <c:formatCode>General</c:formatCode>
                <c:ptCount val="6"/>
                <c:pt idx="0">
                  <c:v>143</c:v>
                </c:pt>
              </c:numCache>
            </c:numRef>
          </c:val>
          <c:smooth val="0"/>
          <c:extLst>
            <c:ext xmlns:c16="http://schemas.microsoft.com/office/drawing/2014/chart" uri="{C3380CC4-5D6E-409C-BE32-E72D297353CC}">
              <c16:uniqueId val="{00000004-81D8-482C-8466-CD3FF7D0716E}"/>
            </c:ext>
          </c:extLst>
        </c:ser>
        <c:ser>
          <c:idx val="1"/>
          <c:order val="1"/>
          <c:tx>
            <c:strRef>
              <c:f>'UNID CLM'!$B$6</c:f>
              <c:strCache>
                <c:ptCount val="1"/>
                <c:pt idx="0">
                  <c:v>Eletroneuromiografia ENMG</c:v>
                </c:pt>
              </c:strCache>
            </c:strRef>
          </c:tx>
          <c:spPr>
            <a:ln w="31750" cap="rnd">
              <a:solidFill>
                <a:schemeClr val="accent6">
                  <a:lumMod val="60000"/>
                  <a:lumOff val="40000"/>
                </a:schemeClr>
              </a:solidFill>
              <a:round/>
            </a:ln>
            <a:effectLst/>
          </c:spPr>
          <c:marker>
            <c:symbol val="circle"/>
            <c:size val="6"/>
            <c:spPr>
              <a:solidFill>
                <a:schemeClr val="accent6">
                  <a:lumMod val="60000"/>
                  <a:lumOff val="40000"/>
                </a:schemeClr>
              </a:solidFill>
              <a:ln w="12700">
                <a:noFill/>
                <a:round/>
              </a:ln>
              <a:effectLst/>
            </c:spPr>
          </c:marker>
          <c:dLbls>
            <c:dLbl>
              <c:idx val="0"/>
              <c:layout>
                <c:manualLayout>
                  <c:x val="-1.3235980491943024E-2"/>
                  <c:y val="-5.53882825241500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19-430D-99DB-69631B64F552}"/>
                </c:ext>
              </c:extLst>
            </c:dLbl>
            <c:dLbl>
              <c:idx val="1"/>
              <c:layout>
                <c:manualLayout>
                  <c:x val="-1.2217795186621611E-2"/>
                  <c:y val="4.7174366860564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19-430D-99DB-69631B64F552}"/>
                </c:ext>
              </c:extLst>
            </c:dLbl>
            <c:dLbl>
              <c:idx val="2"/>
              <c:layout>
                <c:manualLayout>
                  <c:x val="-1.4217442915327451E-2"/>
                  <c:y val="4.6919622130791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09-4377-A8BC-829EBD42CC13}"/>
                </c:ext>
              </c:extLst>
            </c:dLbl>
            <c:dLbl>
              <c:idx val="3"/>
              <c:layout>
                <c:manualLayout>
                  <c:x val="-7.1087214576637256E-3"/>
                  <c:y val="-5.4739559152589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C4-446D-9E8E-81D8AFF9085B}"/>
                </c:ext>
              </c:extLst>
            </c:dLbl>
            <c:dLbl>
              <c:idx val="4"/>
              <c:layout>
                <c:manualLayout>
                  <c:x val="-1.3221421621008519E-2"/>
                  <c:y val="4.7065770399336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89-455C-98F1-CD798557AF47}"/>
                </c:ext>
              </c:extLst>
            </c:dLbl>
            <c:dLbl>
              <c:idx val="5"/>
              <c:layout>
                <c:manualLayout>
                  <c:x val="-1.1864045553640248E-2"/>
                  <c:y val="6.3155881185708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5C-47F6-9974-A559931CD213}"/>
                </c:ext>
              </c:extLst>
            </c:dLbl>
            <c:dLbl>
              <c:idx val="6"/>
              <c:layout>
                <c:manualLayout>
                  <c:x val="-1.2318511263895177E-2"/>
                  <c:y val="6.25594961743882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55-47D4-A795-002914DFC3DA}"/>
                </c:ext>
              </c:extLst>
            </c:dLbl>
            <c:dLbl>
              <c:idx val="7"/>
              <c:layout>
                <c:manualLayout>
                  <c:x val="-1.1075930214605642E-2"/>
                  <c:y val="4.723057238244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A3-4B18-9132-EFA4A938D627}"/>
                </c:ext>
              </c:extLst>
            </c:dLbl>
            <c:dLbl>
              <c:idx val="8"/>
              <c:layout>
                <c:manualLayout>
                  <c:x val="-8.8592524003828169E-3"/>
                  <c:y val="4.713803673971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1C-4BDF-94A7-0322F9EBA5D0}"/>
                </c:ext>
              </c:extLst>
            </c:dLbl>
            <c:dLbl>
              <c:idx val="9"/>
              <c:layout>
                <c:manualLayout>
                  <c:x val="-8.1579916892250866E-3"/>
                  <c:y val="4.69196221307912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88-44CB-95E8-A64C3C34354A}"/>
                </c:ext>
              </c:extLst>
            </c:dLbl>
            <c:dLbl>
              <c:idx val="10"/>
              <c:layout>
                <c:manualLayout>
                  <c:x val="-7.073386383731211E-3"/>
                  <c:y val="5.4668869000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6E-4CD0-AB57-CF2139D1EE54}"/>
                </c:ext>
              </c:extLst>
            </c:dLbl>
            <c:dLbl>
              <c:idx val="11"/>
              <c:layout>
                <c:manualLayout>
                  <c:x val="-7.0544096356910209E-3"/>
                  <c:y val="-5.5036795409844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14-4EF7-90A7-A00BFCC51D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CLM'!$AQ$4:$AQ$15</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CLM'!$E$6,'UNID CLM'!$H$6,'UNID CLM'!$K$6,'UNID CLM'!$N$6,'UNID CLM'!$Q$6,'UNID CLM'!$T$6,'UNID CLM'!$W$6,'UNID CLM'!$Z$6,'UNID CLM'!$AC$6,'UNID CLM'!$AF$6,'UNID CLM'!$AI$6,'UNID CLM'!$AL$6)</c:f>
              <c:numCache>
                <c:formatCode>General</c:formatCode>
                <c:ptCount val="6"/>
                <c:pt idx="0">
                  <c:v>84</c:v>
                </c:pt>
              </c:numCache>
            </c:numRef>
          </c:val>
          <c:smooth val="0"/>
          <c:extLst>
            <c:ext xmlns:c16="http://schemas.microsoft.com/office/drawing/2014/chart" uri="{C3380CC4-5D6E-409C-BE32-E72D297353CC}">
              <c16:uniqueId val="{00000005-81D8-482C-8466-CD3FF7D0716E}"/>
            </c:ext>
          </c:extLst>
        </c:ser>
        <c:ser>
          <c:idx val="2"/>
          <c:order val="2"/>
          <c:tx>
            <c:strRef>
              <c:f>'UNID CLM'!$B$7</c:f>
              <c:strCache>
                <c:ptCount val="1"/>
                <c:pt idx="0">
                  <c:v>Video EEG</c:v>
                </c:pt>
              </c:strCache>
            </c:strRef>
          </c:tx>
          <c:spPr>
            <a:ln w="31750" cap="rnd">
              <a:solidFill>
                <a:schemeClr val="accent3"/>
              </a:solidFill>
              <a:round/>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dLbls>
            <c:dLbl>
              <c:idx val="0"/>
              <c:layout>
                <c:manualLayout>
                  <c:x val="-8.1410229117647014E-3"/>
                  <c:y val="-4.71244151136980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19-430D-99DB-69631B64F552}"/>
                </c:ext>
              </c:extLst>
            </c:dLbl>
            <c:dLbl>
              <c:idx val="1"/>
              <c:layout>
                <c:manualLayout>
                  <c:x val="-9.1633463899662079E-3"/>
                  <c:y val="-6.2899155814086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19-430D-99DB-69631B64F552}"/>
                </c:ext>
              </c:extLst>
            </c:dLbl>
            <c:dLbl>
              <c:idx val="2"/>
              <c:layout>
                <c:manualLayout>
                  <c:x val="-9.1397847312820069E-3"/>
                  <c:y val="-5.4739559152589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09-4377-A8BC-829EBD42CC13}"/>
                </c:ext>
              </c:extLst>
            </c:dLbl>
            <c:dLbl>
              <c:idx val="3"/>
              <c:layout>
                <c:manualLayout>
                  <c:x val="-1.2180029475042044E-2"/>
                  <c:y val="-5.4739559152589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C4-446D-9E8E-81D8AFF9085B}"/>
                </c:ext>
              </c:extLst>
            </c:dLbl>
            <c:dLbl>
              <c:idx val="4"/>
              <c:layout>
                <c:manualLayout>
                  <c:x val="-1.0155311329070977E-2"/>
                  <c:y val="-3.931906577534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89-455C-98F1-CD798557AF47}"/>
                </c:ext>
              </c:extLst>
            </c:dLbl>
            <c:dLbl>
              <c:idx val="5"/>
              <c:layout>
                <c:manualLayout>
                  <c:x val="-9.0750436799002E-3"/>
                  <c:y val="3.9381872059150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5C-47F6-9974-A559931CD213}"/>
                </c:ext>
              </c:extLst>
            </c:dLbl>
            <c:dLbl>
              <c:idx val="6"/>
              <c:layout>
                <c:manualLayout>
                  <c:x val="-8.9559388324122677E-3"/>
                  <c:y val="3.1279748087194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55-47D4-A795-002914DFC3DA}"/>
                </c:ext>
              </c:extLst>
            </c:dLbl>
            <c:dLbl>
              <c:idx val="7"/>
              <c:layout>
                <c:manualLayout>
                  <c:x val="-8.8607592728804033E-3"/>
                  <c:y val="3.11416288175315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A3-4B18-9132-EFA4A938D627}"/>
                </c:ext>
              </c:extLst>
            </c:dLbl>
            <c:dLbl>
              <c:idx val="8"/>
              <c:layout>
                <c:manualLayout>
                  <c:x val="-7.4962961214046818E-3"/>
                  <c:y val="3.1449577907042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1C-4BDF-94A7-0322F9EBA5D0}"/>
                </c:ext>
              </c:extLst>
            </c:dLbl>
            <c:dLbl>
              <c:idx val="9"/>
              <c:layout>
                <c:manualLayout>
                  <c:x val="-6.2753782224808357E-3"/>
                  <c:y val="4.69196221307912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88-44CB-95E8-A64C3C34354A}"/>
                </c:ext>
              </c:extLst>
            </c:dLbl>
            <c:dLbl>
              <c:idx val="10"/>
              <c:layout>
                <c:manualLayout>
                  <c:x val="-6.4839375184202767E-3"/>
                  <c:y val="3.1239353714346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6E-4CD0-AB57-CF2139D1EE54}"/>
                </c:ext>
              </c:extLst>
            </c:dLbl>
            <c:dLbl>
              <c:idx val="11"/>
              <c:layout>
                <c:manualLayout>
                  <c:x val="-5.8786694469532942E-3"/>
                  <c:y val="3.9311972383803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14-4EF7-90A7-A00BFCC51D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CLM'!$AQ$4:$AQ$15</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CLM'!$E$7,'UNID CLM'!$H$7,'UNID CLM'!$K$7,'UNID CLM'!$N$7,'UNID CLM'!$Q$7,'UNID CLM'!$T$7,'UNID CLM'!$W$7,'UNID CLM'!$Z$7,'UNID CLM'!$AC$7,'UNID CLM'!$AF$7,'UNID CLM'!$AI$7,'UNID CLM'!$AL$7)</c:f>
              <c:numCache>
                <c:formatCode>General</c:formatCode>
                <c:ptCount val="6"/>
                <c:pt idx="0">
                  <c:v>0</c:v>
                </c:pt>
              </c:numCache>
            </c:numRef>
          </c:val>
          <c:smooth val="0"/>
          <c:extLst>
            <c:ext xmlns:c16="http://schemas.microsoft.com/office/drawing/2014/chart" uri="{C3380CC4-5D6E-409C-BE32-E72D297353CC}">
              <c16:uniqueId val="{00000009-81D8-482C-8466-CD3FF7D0716E}"/>
            </c:ext>
          </c:extLst>
        </c:ser>
        <c:dLbls>
          <c:showLegendKey val="0"/>
          <c:showVal val="1"/>
          <c:showCatName val="0"/>
          <c:showSerName val="0"/>
          <c:showPercent val="0"/>
          <c:showBubbleSize val="0"/>
        </c:dLbls>
        <c:marker val="1"/>
        <c:smooth val="0"/>
        <c:axId val="60976128"/>
        <c:axId val="60998400"/>
      </c:lineChart>
      <c:catAx>
        <c:axId val="6097612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60998400"/>
        <c:crosses val="autoZero"/>
        <c:auto val="1"/>
        <c:lblAlgn val="ctr"/>
        <c:lblOffset val="100"/>
        <c:noMultiLvlLbl val="0"/>
      </c:catAx>
      <c:valAx>
        <c:axId val="60998400"/>
        <c:scaling>
          <c:orientation val="minMax"/>
          <c:max val="16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60976128"/>
        <c:crosses val="autoZero"/>
        <c:crossBetween val="between"/>
        <c:majorUnit val="50"/>
      </c:valAx>
      <c:spPr>
        <a:noFill/>
        <a:ln>
          <a:noFill/>
        </a:ln>
        <a:effectLst/>
      </c:spPr>
    </c:plotArea>
    <c:legend>
      <c:legendPos val="b"/>
      <c:layout>
        <c:manualLayout>
          <c:xMode val="edge"/>
          <c:yMode val="edge"/>
          <c:x val="0.14797676333881399"/>
          <c:y val="0.88698494401883499"/>
          <c:w val="0.5849412599138395"/>
          <c:h val="8.50104243024285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 DE PRODUÇÃO</a:t>
            </a:r>
          </a:p>
        </c:rich>
      </c:tx>
      <c:overlay val="0"/>
      <c:spPr>
        <a:noFill/>
        <a:ln>
          <a:noFill/>
        </a:ln>
        <a:effectLst/>
      </c:spPr>
    </c:title>
    <c:autoTitleDeleted val="0"/>
    <c:view3D>
      <c:rotX val="10"/>
      <c:rotY val="1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868581013731276E-2"/>
          <c:y val="0.23572975826587184"/>
          <c:w val="0.98413143378120771"/>
          <c:h val="0.59161705296157341"/>
        </c:manualLayout>
      </c:layout>
      <c:bar3DChart>
        <c:barDir val="col"/>
        <c:grouping val="percentStacked"/>
        <c:varyColors val="0"/>
        <c:ser>
          <c:idx val="0"/>
          <c:order val="0"/>
          <c:tx>
            <c:strRef>
              <c:f>'UNID CLM'!$C$4</c:f>
              <c:strCache>
                <c:ptCount val="1"/>
                <c:pt idx="0">
                  <c:v>Amb</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CLM'!$AQ$4:$AQ$15</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CLM'!$C$9,'UNID CLM'!$F$9,'UNID CLM'!$I$9,'UNID CLM'!$L$9,'UNID CLM'!$O$9,'UNID CLM'!$R$9,'UNID CLM'!$U$9,'UNID CLM'!$X$9,'UNID CLM'!$AA$9,'UNID CLM'!$AD$9,'UNID CLM'!$AG$9,'UNID CLM'!$AJ$9)</c:f>
              <c:numCache>
                <c:formatCode>0.0%</c:formatCode>
                <c:ptCount val="6"/>
                <c:pt idx="0">
                  <c:v>0.48017621145374451</c:v>
                </c:pt>
              </c:numCache>
            </c:numRef>
          </c:val>
          <c:extLst>
            <c:ext xmlns:c16="http://schemas.microsoft.com/office/drawing/2014/chart" uri="{C3380CC4-5D6E-409C-BE32-E72D297353CC}">
              <c16:uniqueId val="{00000000-86D3-481C-8BA9-C631B253AE69}"/>
            </c:ext>
          </c:extLst>
        </c:ser>
        <c:ser>
          <c:idx val="12"/>
          <c:order val="1"/>
          <c:tx>
            <c:strRef>
              <c:f>'UNID CLM'!$D$4</c:f>
              <c:strCache>
                <c:ptCount val="1"/>
                <c:pt idx="0">
                  <c:v>Intern</c:v>
                </c:pt>
              </c:strCache>
            </c:strRef>
          </c:tx>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CLM'!$AQ$4:$AQ$15</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CLM'!$D$9,'UNID CLM'!$G$9,'UNID CLM'!$J$9,'UNID CLM'!$M$9,'UNID CLM'!$P$9,'UNID CLM'!$S$9,'UNID CLM'!$V$9,'UNID CLM'!$Y$9,'UNID CLM'!$AB$9,'UNID CLM'!$AE$9,'UNID CLM'!$AH$9,'UNID CLM'!$AK$9)</c:f>
              <c:numCache>
                <c:formatCode>0.0%</c:formatCode>
                <c:ptCount val="6"/>
                <c:pt idx="0">
                  <c:v>0.51982378854625555</c:v>
                </c:pt>
              </c:numCache>
            </c:numRef>
          </c:val>
          <c:extLst>
            <c:ext xmlns:c16="http://schemas.microsoft.com/office/drawing/2014/chart" uri="{C3380CC4-5D6E-409C-BE32-E72D297353CC}">
              <c16:uniqueId val="{00000002-86D3-481C-8BA9-C631B253AE69}"/>
            </c:ext>
          </c:extLst>
        </c:ser>
        <c:dLbls>
          <c:showLegendKey val="0"/>
          <c:showVal val="1"/>
          <c:showCatName val="0"/>
          <c:showSerName val="0"/>
          <c:showPercent val="0"/>
          <c:showBubbleSize val="0"/>
        </c:dLbls>
        <c:gapWidth val="150"/>
        <c:shape val="box"/>
        <c:axId val="58805632"/>
        <c:axId val="58815616"/>
        <c:axId val="0"/>
      </c:bar3DChart>
      <c:catAx>
        <c:axId val="5880563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58815616"/>
        <c:crosses val="autoZero"/>
        <c:auto val="1"/>
        <c:lblAlgn val="ctr"/>
        <c:lblOffset val="100"/>
        <c:noMultiLvlLbl val="0"/>
      </c:catAx>
      <c:valAx>
        <c:axId val="58815616"/>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58805632"/>
        <c:crosses val="autoZero"/>
        <c:crossBetween val="between"/>
        <c:majorUnit val="0.25"/>
      </c:valAx>
      <c:spPr>
        <a:noFill/>
        <a:ln>
          <a:noFill/>
        </a:ln>
        <a:effectLst/>
      </c:spPr>
    </c:plotArea>
    <c:legend>
      <c:legendPos val="r"/>
      <c:layout>
        <c:manualLayout>
          <c:xMode val="edge"/>
          <c:yMode val="edge"/>
          <c:x val="2.3196915670023081E-2"/>
          <c:y val="0.3072956100090366"/>
          <c:w val="7.2314208265342669E-2"/>
          <c:h val="0.3579238206529533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a:solidFill>
                  <a:schemeClr val="tx1"/>
                </a:solidFill>
                <a:latin typeface="Times New Roman" panose="02020603050405020304" pitchFamily="18" charset="0"/>
                <a:cs typeface="Times New Roman" panose="02020603050405020304" pitchFamily="18" charset="0"/>
              </a:rPr>
              <a:t>Procedimentos Cirúrgicos</a:t>
            </a:r>
          </a:p>
        </c:rich>
      </c:tx>
      <c:overlay val="0"/>
      <c:spPr>
        <a:noFill/>
        <a:ln>
          <a:noFill/>
        </a:ln>
        <a:effectLst/>
      </c:spPr>
    </c:title>
    <c:autoTitleDeleted val="0"/>
    <c:plotArea>
      <c:layout>
        <c:manualLayout>
          <c:layoutTarget val="inner"/>
          <c:xMode val="edge"/>
          <c:yMode val="edge"/>
          <c:x val="1.4895823502349678E-2"/>
          <c:y val="0.26690719959322451"/>
          <c:w val="0.98510417649765036"/>
          <c:h val="0.56749277094406603"/>
        </c:manualLayout>
      </c:layout>
      <c:barChart>
        <c:barDir val="col"/>
        <c:grouping val="clustered"/>
        <c:varyColors val="0"/>
        <c:ser>
          <c:idx val="2"/>
          <c:order val="0"/>
          <c:tx>
            <c:strRef>
              <c:f>'UNID CLM'!$AT$30</c:f>
              <c:strCache>
                <c:ptCount val="1"/>
                <c:pt idx="0">
                  <c:v>Procedimentos Cirúrgicos</c:v>
                </c:pt>
              </c:strCache>
            </c:strRef>
          </c:tx>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pt-B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CLM'!$AS$31:$AS$43</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CLM'!$AT$31:$AT$43</c:f>
              <c:numCache>
                <c:formatCode>#,##0</c:formatCode>
                <c:ptCount val="12"/>
                <c:pt idx="0">
                  <c:v>418</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BD-43A9-A9F0-6954B22788D2}"/>
            </c:ext>
          </c:extLst>
        </c:ser>
        <c:dLbls>
          <c:showLegendKey val="0"/>
          <c:showVal val="0"/>
          <c:showCatName val="0"/>
          <c:showSerName val="0"/>
          <c:showPercent val="0"/>
          <c:showBubbleSize val="0"/>
        </c:dLbls>
        <c:gapWidth val="150"/>
        <c:axId val="61145088"/>
        <c:axId val="61146240"/>
      </c:barChart>
      <c:lineChart>
        <c:grouping val="stacked"/>
        <c:varyColors val="0"/>
        <c:ser>
          <c:idx val="0"/>
          <c:order val="1"/>
          <c:tx>
            <c:strRef>
              <c:f>'UNID CLM'!$AU$30</c:f>
              <c:strCache>
                <c:ptCount val="1"/>
                <c:pt idx="0">
                  <c:v>Média Anual</c:v>
                </c:pt>
              </c:strCache>
            </c:strRef>
          </c:tx>
          <c:spPr>
            <a:ln w="28575">
              <a:solidFill>
                <a:schemeClr val="accent6">
                  <a:lumMod val="75000"/>
                </a:schemeClr>
              </a:solidFill>
              <a:prstDash val="solid"/>
            </a:ln>
          </c:spPr>
          <c:marker>
            <c:spPr>
              <a:solidFill>
                <a:schemeClr val="accent6">
                  <a:lumMod val="75000"/>
                </a:schemeClr>
              </a:solidFill>
              <a:ln w="28575">
                <a:solidFill>
                  <a:schemeClr val="accent6">
                    <a:lumMod val="75000"/>
                  </a:schemeClr>
                </a:solidFill>
                <a:prstDash val="solid"/>
              </a:ln>
            </c:spPr>
          </c:marker>
          <c:cat>
            <c:strRef>
              <c:f>'UNID CLM'!$AS$31:$AS$43</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CLM'!$AU$31:$AU$43</c:f>
              <c:numCache>
                <c:formatCode>#,##0</c:formatCode>
                <c:ptCount val="12"/>
                <c:pt idx="0">
                  <c:v>418</c:v>
                </c:pt>
                <c:pt idx="1">
                  <c:v>418</c:v>
                </c:pt>
                <c:pt idx="2">
                  <c:v>418</c:v>
                </c:pt>
                <c:pt idx="3">
                  <c:v>418</c:v>
                </c:pt>
                <c:pt idx="4">
                  <c:v>418</c:v>
                </c:pt>
                <c:pt idx="5">
                  <c:v>418</c:v>
                </c:pt>
                <c:pt idx="6">
                  <c:v>418</c:v>
                </c:pt>
                <c:pt idx="7">
                  <c:v>418</c:v>
                </c:pt>
                <c:pt idx="8">
                  <c:v>418</c:v>
                </c:pt>
                <c:pt idx="9">
                  <c:v>418</c:v>
                </c:pt>
                <c:pt idx="10">
                  <c:v>418</c:v>
                </c:pt>
                <c:pt idx="11">
                  <c:v>418</c:v>
                </c:pt>
              </c:numCache>
            </c:numRef>
          </c:val>
          <c:smooth val="0"/>
          <c:extLst>
            <c:ext xmlns:c16="http://schemas.microsoft.com/office/drawing/2014/chart" uri="{C3380CC4-5D6E-409C-BE32-E72D297353CC}">
              <c16:uniqueId val="{0000005A-EABD-43A9-A9F0-6954B22788D2}"/>
            </c:ext>
          </c:extLst>
        </c:ser>
        <c:dLbls>
          <c:showLegendKey val="0"/>
          <c:showVal val="0"/>
          <c:showCatName val="0"/>
          <c:showSerName val="0"/>
          <c:showPercent val="0"/>
          <c:showBubbleSize val="0"/>
        </c:dLbls>
        <c:marker val="1"/>
        <c:smooth val="0"/>
        <c:axId val="61145088"/>
        <c:axId val="61146240"/>
      </c:lineChart>
      <c:catAx>
        <c:axId val="611450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61146240"/>
        <c:crosses val="autoZero"/>
        <c:auto val="1"/>
        <c:lblAlgn val="ctr"/>
        <c:lblOffset val="100"/>
        <c:noMultiLvlLbl val="0"/>
      </c:catAx>
      <c:valAx>
        <c:axId val="61146240"/>
        <c:scaling>
          <c:orientation val="minMax"/>
          <c:max val="70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61145088"/>
        <c:crosses val="autoZero"/>
        <c:crossBetween val="between"/>
        <c:majorUnit val="200"/>
      </c:valAx>
      <c:spPr>
        <a:noFill/>
        <a:ln>
          <a:noFill/>
        </a:ln>
        <a:effectLst/>
        <a:sp3d/>
      </c:spPr>
    </c:plotArea>
    <c:legend>
      <c:legendPos val="b"/>
      <c:layout>
        <c:manualLayout>
          <c:xMode val="edge"/>
          <c:yMode val="edge"/>
          <c:x val="0.26855445615516127"/>
          <c:y val="0.87728556430446192"/>
          <c:w val="0.45279150544470226"/>
          <c:h val="0.122714765265035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a:solidFill>
                  <a:schemeClr val="tx1"/>
                </a:solidFill>
              </a:rPr>
              <a:t>%  CIRURGIAS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496822521065338E-2"/>
          <c:y val="0.17638058471823362"/>
          <c:w val="0.96522381274808988"/>
          <c:h val="0.550086582622625"/>
        </c:manualLayout>
      </c:layout>
      <c:bar3DChart>
        <c:barDir val="col"/>
        <c:grouping val="stacked"/>
        <c:varyColors val="0"/>
        <c:ser>
          <c:idx val="0"/>
          <c:order val="0"/>
          <c:tx>
            <c:strRef>
              <c:f>'UNID ASG'!$A$140</c:f>
              <c:strCache>
                <c:ptCount val="1"/>
                <c:pt idx="0">
                  <c:v>Cirurgias com Hospitalização</c:v>
                </c:pt>
              </c:strCache>
            </c:strRef>
          </c:tx>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ASG'!$C$139:$N$139</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'UNID ASG'!$C$140:$N$140</c:f>
              <c:numCache>
                <c:formatCode>0.0%</c:formatCode>
                <c:ptCount val="12"/>
                <c:pt idx="0">
                  <c:v>0</c:v>
                </c:pt>
              </c:numCache>
            </c:numRef>
          </c:val>
          <c:extLst>
            <c:ext xmlns:c16="http://schemas.microsoft.com/office/drawing/2014/chart" uri="{C3380CC4-5D6E-409C-BE32-E72D297353CC}">
              <c16:uniqueId val="{00000000-3338-48D9-AA04-8E6ACA81C730}"/>
            </c:ext>
          </c:extLst>
        </c:ser>
        <c:ser>
          <c:idx val="1"/>
          <c:order val="1"/>
          <c:tx>
            <c:strRef>
              <c:f>'UNID ASG'!$A$141</c:f>
              <c:strCache>
                <c:ptCount val="1"/>
                <c:pt idx="0">
                  <c:v>Cirurgias sem Hospitalização</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ASG'!$C$139:$N$139</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'UNID ASG'!$C$141:$N$141</c:f>
              <c:numCache>
                <c:formatCode>0.0%</c:formatCode>
                <c:ptCount val="12"/>
                <c:pt idx="0">
                  <c:v>0</c:v>
                </c:pt>
              </c:numCache>
            </c:numRef>
          </c:val>
          <c:extLst>
            <c:ext xmlns:c16="http://schemas.microsoft.com/office/drawing/2014/chart" uri="{C3380CC4-5D6E-409C-BE32-E72D297353CC}">
              <c16:uniqueId val="{00000001-3338-48D9-AA04-8E6ACA81C730}"/>
            </c:ext>
          </c:extLst>
        </c:ser>
        <c:dLbls>
          <c:showLegendKey val="0"/>
          <c:showVal val="1"/>
          <c:showCatName val="0"/>
          <c:showSerName val="0"/>
          <c:showPercent val="0"/>
          <c:showBubbleSize val="0"/>
        </c:dLbls>
        <c:gapWidth val="150"/>
        <c:shape val="box"/>
        <c:axId val="61244160"/>
        <c:axId val="61245696"/>
        <c:axId val="0"/>
      </c:bar3DChart>
      <c:catAx>
        <c:axId val="612441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61245696"/>
        <c:crosses val="autoZero"/>
        <c:auto val="1"/>
        <c:lblAlgn val="ctr"/>
        <c:lblOffset val="100"/>
        <c:noMultiLvlLbl val="0"/>
      </c:catAx>
      <c:valAx>
        <c:axId val="61245696"/>
        <c:scaling>
          <c:orientation val="minMax"/>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61244160"/>
        <c:crosses val="autoZero"/>
        <c:crossBetween val="between"/>
        <c:majorUnit val="0.25"/>
      </c:valAx>
      <c:spPr>
        <a:noFill/>
        <a:ln>
          <a:noFill/>
        </a:ln>
        <a:effectLst/>
      </c:spPr>
    </c:plotArea>
    <c:legend>
      <c:legendPos val="b"/>
      <c:layout>
        <c:manualLayout>
          <c:xMode val="edge"/>
          <c:yMode val="edge"/>
          <c:x val="0.26855445615516127"/>
          <c:y val="0.86661866669690291"/>
          <c:w val="0.46289101425597784"/>
          <c:h val="0.1333813333030971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a:solidFill>
                  <a:schemeClr val="tx1"/>
                </a:solidFill>
              </a:rPr>
              <a:t>%  Taxa de Ocupação do Centro</a:t>
            </a:r>
            <a:r>
              <a:rPr lang="en-US" baseline="0">
                <a:solidFill>
                  <a:schemeClr val="tx1"/>
                </a:solidFill>
              </a:rPr>
              <a:t> Cirúrgico do São Geraldo</a:t>
            </a:r>
            <a:endParaRPr lang="en-US">
              <a:solidFill>
                <a:schemeClr val="tx1"/>
              </a:solidFill>
            </a:endParaRP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4895823502349678E-2"/>
          <c:y val="0.17638058471823362"/>
          <c:w val="0.98510417649765036"/>
          <c:h val="0.58208639023235131"/>
        </c:manualLayout>
      </c:layout>
      <c:bar3DChart>
        <c:barDir val="col"/>
        <c:grouping val="stacked"/>
        <c:varyColors val="0"/>
        <c:ser>
          <c:idx val="2"/>
          <c:order val="0"/>
          <c:tx>
            <c:strRef>
              <c:f>'UNID ASG'!$A$172</c:f>
              <c:strCache>
                <c:ptCount val="1"/>
                <c:pt idx="0">
                  <c:v>Taxa de Ocupação do Bloco Cirúrgico  </c:v>
                </c:pt>
              </c:strCache>
            </c:strRef>
          </c:tx>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ASG'!$B$171:$N$171</c:f>
              <c:strCache>
                <c:ptCount val="13"/>
                <c:pt idx="1">
                  <c:v>Janeiro</c:v>
                </c:pt>
                <c:pt idx="2">
                  <c:v>Fevereiro</c:v>
                </c:pt>
                <c:pt idx="3">
                  <c:v>Março</c:v>
                </c:pt>
                <c:pt idx="4">
                  <c:v>Abril</c:v>
                </c:pt>
                <c:pt idx="5">
                  <c:v>Maio</c:v>
                </c:pt>
                <c:pt idx="6">
                  <c:v>Junho</c:v>
                </c:pt>
                <c:pt idx="7">
                  <c:v>Julho</c:v>
                </c:pt>
                <c:pt idx="8">
                  <c:v>Agosto</c:v>
                </c:pt>
                <c:pt idx="9">
                  <c:v>Setembro</c:v>
                </c:pt>
                <c:pt idx="10">
                  <c:v>Outubro</c:v>
                </c:pt>
                <c:pt idx="11">
                  <c:v>Novembro</c:v>
                </c:pt>
                <c:pt idx="12">
                  <c:v>Dezembro</c:v>
                </c:pt>
              </c:strCache>
            </c:strRef>
          </c:cat>
          <c:val>
            <c:numRef>
              <c:f>'UNID ASG'!$B$172:$N$172</c:f>
              <c:numCache>
                <c:formatCode>0%</c:formatCode>
                <c:ptCount val="13"/>
              </c:numCache>
            </c:numRef>
          </c:val>
          <c:extLst>
            <c:ext xmlns:c16="http://schemas.microsoft.com/office/drawing/2014/chart" uri="{C3380CC4-5D6E-409C-BE32-E72D297353CC}">
              <c16:uniqueId val="{00000000-A8BF-45C3-B688-22218EFBDC09}"/>
            </c:ext>
          </c:extLst>
        </c:ser>
        <c:dLbls>
          <c:showLegendKey val="0"/>
          <c:showVal val="1"/>
          <c:showCatName val="0"/>
          <c:showSerName val="0"/>
          <c:showPercent val="0"/>
          <c:showBubbleSize val="0"/>
        </c:dLbls>
        <c:gapWidth val="150"/>
        <c:shape val="box"/>
        <c:axId val="61145088"/>
        <c:axId val="61146240"/>
        <c:axId val="0"/>
      </c:bar3DChart>
      <c:catAx>
        <c:axId val="611450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61146240"/>
        <c:crosses val="autoZero"/>
        <c:auto val="1"/>
        <c:lblAlgn val="ctr"/>
        <c:lblOffset val="100"/>
        <c:noMultiLvlLbl val="0"/>
      </c:catAx>
      <c:valAx>
        <c:axId val="61146240"/>
        <c:scaling>
          <c:orientation val="minMax"/>
          <c:max val="1"/>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61145088"/>
        <c:crosses val="autoZero"/>
        <c:crossBetween val="between"/>
        <c:majorUnit val="0.25"/>
      </c:valAx>
      <c:spPr>
        <a:noFill/>
        <a:ln>
          <a:noFill/>
        </a:ln>
        <a:effectLst/>
      </c:spPr>
    </c:plotArea>
    <c:legend>
      <c:legendPos val="b"/>
      <c:layout>
        <c:manualLayout>
          <c:xMode val="edge"/>
          <c:yMode val="edge"/>
          <c:x val="0.26855445615516127"/>
          <c:y val="0.87728556430446192"/>
          <c:w val="0.46289101425597784"/>
          <c:h val="0.1093228346456692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 DE PROCEDIMENTOS</a:t>
            </a:r>
            <a:r>
              <a:rPr lang="en-US" sz="1200" baseline="0">
                <a:solidFill>
                  <a:schemeClr val="tx1"/>
                </a:solidFill>
                <a:latin typeface="Times New Roman" panose="02020603050405020304" pitchFamily="18" charset="0"/>
                <a:cs typeface="Times New Roman" panose="02020603050405020304" pitchFamily="18" charset="0"/>
              </a:rPr>
              <a:t> COM FINALIDADE DIAGNÓSTICA</a:t>
            </a:r>
            <a:endParaRPr lang="en-US" sz="120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view3D>
      <c:rotX val="10"/>
      <c:rotY val="1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868581013731276E-2"/>
          <c:y val="0.19212669134725779"/>
          <c:w val="0.97918583580100071"/>
          <c:h val="0.63522039226486515"/>
        </c:manualLayout>
      </c:layout>
      <c:bar3DChart>
        <c:barDir val="col"/>
        <c:grouping val="clustered"/>
        <c:varyColors val="0"/>
        <c:ser>
          <c:idx val="17"/>
          <c:order val="0"/>
          <c:tx>
            <c:strRef>
              <c:f>'UNID IAG'!$C$4</c:f>
              <c:strCache>
                <c:ptCount val="1"/>
                <c:pt idx="0">
                  <c:v>PS</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IAG'!$BA$5:$BA$20</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IAG'!$C$33,'UNID IAG'!$G$33,'UNID IAG'!$K$33,'UNID IAG'!$O$33,'UNID IAG'!$S$33,'UNID IAG'!$W$33,'UNID IAG'!$AA$33,'UNID IAG'!$AE$33,'UNID IAG'!$AI$33,'UNID IAG'!$AM$33,'UNID IAG'!$AQ$33,'UNID IAG'!$AU$33)</c:f>
              <c:numCache>
                <c:formatCode>0.0%</c:formatCode>
                <c:ptCount val="6"/>
                <c:pt idx="0">
                  <c:v>0.10837438423645321</c:v>
                </c:pt>
              </c:numCache>
            </c:numRef>
          </c:val>
          <c:extLst>
            <c:ext xmlns:c16="http://schemas.microsoft.com/office/drawing/2014/chart" uri="{C3380CC4-5D6E-409C-BE32-E72D297353CC}">
              <c16:uniqueId val="{00000011-E25A-4F08-8C38-524123C9EB11}"/>
            </c:ext>
          </c:extLst>
        </c:ser>
        <c:ser>
          <c:idx val="18"/>
          <c:order val="1"/>
          <c:tx>
            <c:strRef>
              <c:f>'UNID IAG'!$D$4</c:f>
              <c:strCache>
                <c:ptCount val="1"/>
                <c:pt idx="0">
                  <c:v>Inter</c:v>
                </c:pt>
              </c:strCache>
            </c:strRef>
          </c:tx>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IAG'!$BA$5:$BA$20</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IAG'!$D$33,'UNID IAG'!$H$33,'UNID IAG'!$L$33,'UNID IAG'!$P$33,'UNID IAG'!$T$33,'UNID IAG'!$X$33,'UNID IAG'!$AB$33,'UNID IAG'!$AF$33,'UNID IAG'!$AJ$33,'UNID IAG'!$AN$33,'UNID IAG'!$AR$33,'UNID IAG'!$AV$33)</c:f>
              <c:numCache>
                <c:formatCode>0.0%</c:formatCode>
                <c:ptCount val="6"/>
                <c:pt idx="0">
                  <c:v>0.14778325123152711</c:v>
                </c:pt>
              </c:numCache>
            </c:numRef>
          </c:val>
          <c:extLst>
            <c:ext xmlns:c16="http://schemas.microsoft.com/office/drawing/2014/chart" uri="{C3380CC4-5D6E-409C-BE32-E72D297353CC}">
              <c16:uniqueId val="{00000012-E25A-4F08-8C38-524123C9EB11}"/>
            </c:ext>
          </c:extLst>
        </c:ser>
        <c:ser>
          <c:idx val="19"/>
          <c:order val="2"/>
          <c:tx>
            <c:strRef>
              <c:f>'UNID IAG'!$E$4</c:f>
              <c:strCache>
                <c:ptCount val="1"/>
                <c:pt idx="0">
                  <c:v>Amb</c:v>
                </c:pt>
              </c:strCache>
            </c:strRef>
          </c:tx>
          <c:spPr>
            <a:solidFill>
              <a:schemeClr val="accent6">
                <a:lumMod val="75000"/>
              </a:schemeClr>
            </a:solidFill>
            <a:ln>
              <a:noFill/>
            </a:ln>
            <a:effectLst/>
            <a:sp3d/>
          </c:spPr>
          <c:invertIfNegative val="0"/>
          <c:dLbls>
            <c:dLbl>
              <c:idx val="3"/>
              <c:layout>
                <c:manualLayout>
                  <c:x val="5.059622202923651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AF-4485-BF63-C753DB5F0E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IAG'!$BA$5:$BA$20</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IAG'!$E$33,'UNID IAG'!$I$33,'UNID IAG'!$M$33,'UNID IAG'!$Q$33,'UNID IAG'!$U$33,'UNID IAG'!$Y$33,'UNID IAG'!$AC$33,'UNID IAG'!$AG$33,'UNID IAG'!$AK$33,'UNID IAG'!$AO$33,'UNID IAG'!$AS$33,'UNID IAG'!$AW$33)</c:f>
              <c:numCache>
                <c:formatCode>0.0%</c:formatCode>
                <c:ptCount val="6"/>
                <c:pt idx="0">
                  <c:v>0.74384236453201968</c:v>
                </c:pt>
              </c:numCache>
            </c:numRef>
          </c:val>
          <c:extLst>
            <c:ext xmlns:c16="http://schemas.microsoft.com/office/drawing/2014/chart" uri="{C3380CC4-5D6E-409C-BE32-E72D297353CC}">
              <c16:uniqueId val="{00000013-E25A-4F08-8C38-524123C9EB11}"/>
            </c:ext>
          </c:extLst>
        </c:ser>
        <c:dLbls>
          <c:showLegendKey val="0"/>
          <c:showVal val="1"/>
          <c:showCatName val="0"/>
          <c:showSerName val="0"/>
          <c:showPercent val="0"/>
          <c:showBubbleSize val="0"/>
        </c:dLbls>
        <c:gapWidth val="150"/>
        <c:shape val="box"/>
        <c:axId val="60935552"/>
        <c:axId val="60941440"/>
        <c:axId val="0"/>
      </c:bar3DChart>
      <c:catAx>
        <c:axId val="609355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60941440"/>
        <c:crosses val="autoZero"/>
        <c:auto val="1"/>
        <c:lblAlgn val="ctr"/>
        <c:lblOffset val="100"/>
        <c:noMultiLvlLbl val="0"/>
      </c:catAx>
      <c:valAx>
        <c:axId val="609414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60935552"/>
        <c:crosses val="autoZero"/>
        <c:crossBetween val="between"/>
        <c:majorUnit val="0.25"/>
      </c:valAx>
      <c:spPr>
        <a:noFill/>
        <a:ln>
          <a:noFill/>
        </a:ln>
        <a:effectLst/>
      </c:spPr>
    </c:plotArea>
    <c:legend>
      <c:legendPos val="r"/>
      <c:layout>
        <c:manualLayout>
          <c:xMode val="edge"/>
          <c:yMode val="edge"/>
          <c:x val="1.2447370280581738E-2"/>
          <c:y val="0.25173640252920554"/>
          <c:w val="4.5703963816911317E-2"/>
          <c:h val="0.4961713030653711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PROCEDIMENTOS</a:t>
            </a:r>
            <a:r>
              <a:rPr lang="en-US" sz="1200" baseline="0">
                <a:solidFill>
                  <a:schemeClr val="tx1"/>
                </a:solidFill>
                <a:latin typeface="Times New Roman" panose="02020603050405020304" pitchFamily="18" charset="0"/>
                <a:cs typeface="Times New Roman" panose="02020603050405020304" pitchFamily="18" charset="0"/>
              </a:rPr>
              <a:t> COM FINALIDADE DIAGNÓSTICA</a:t>
            </a:r>
          </a:p>
        </c:rich>
      </c:tx>
      <c:overlay val="0"/>
      <c:spPr>
        <a:noFill/>
        <a:ln>
          <a:noFill/>
        </a:ln>
        <a:effectLst/>
      </c:spPr>
    </c:title>
    <c:autoTitleDeleted val="0"/>
    <c:plotArea>
      <c:layout>
        <c:manualLayout>
          <c:layoutTarget val="inner"/>
          <c:xMode val="edge"/>
          <c:yMode val="edge"/>
          <c:x val="6.1162331856717531E-2"/>
          <c:y val="0.30732040873325434"/>
          <c:w val="0.92452345158498872"/>
          <c:h val="0.42968701961507716"/>
        </c:manualLayout>
      </c:layout>
      <c:lineChart>
        <c:grouping val="standard"/>
        <c:varyColors val="0"/>
        <c:ser>
          <c:idx val="0"/>
          <c:order val="0"/>
          <c:tx>
            <c:strRef>
              <c:f>'UNID IAG'!$C$4</c:f>
              <c:strCache>
                <c:ptCount val="1"/>
                <c:pt idx="0">
                  <c:v>PS</c:v>
                </c:pt>
              </c:strCache>
            </c:strRef>
          </c:tx>
          <c:spPr>
            <a:ln w="31750">
              <a:solidFill>
                <a:srgbClr val="00B050"/>
              </a:solidFill>
            </a:ln>
          </c:spPr>
          <c:marker>
            <c:symbol val="circle"/>
            <c:size val="6"/>
            <c:spPr>
              <a:solidFill>
                <a:srgbClr val="00B050"/>
              </a:solidFill>
              <a:ln w="12700">
                <a:solidFill>
                  <a:schemeClr val="accent6">
                    <a:lumMod val="75000"/>
                  </a:schemeClr>
                </a:solidFill>
                <a:round/>
              </a:ln>
              <a:effectLst/>
            </c:spPr>
          </c:marker>
          <c:dLbls>
            <c:dLbl>
              <c:idx val="0"/>
              <c:layout>
                <c:manualLayout>
                  <c:x val="-1.0852713687861887E-2"/>
                  <c:y val="5.7695278073068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78-41A3-8624-49B4653C8A79}"/>
                </c:ext>
              </c:extLst>
            </c:dLbl>
            <c:dLbl>
              <c:idx val="1"/>
              <c:layout>
                <c:manualLayout>
                  <c:x val="-1.0852713687861948E-2"/>
                  <c:y val="5.7695278073068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78-41A3-8624-49B4653C8A79}"/>
                </c:ext>
              </c:extLst>
            </c:dLbl>
            <c:dLbl>
              <c:idx val="2"/>
              <c:layout>
                <c:manualLayout>
                  <c:x val="-1.0886795787185953E-2"/>
                  <c:y val="5.73714579255539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3C-4FEF-9AE7-9FD85FC12C91}"/>
                </c:ext>
              </c:extLst>
            </c:dLbl>
            <c:dLbl>
              <c:idx val="3"/>
              <c:layout>
                <c:manualLayout>
                  <c:x val="-6.7162949743868536E-3"/>
                  <c:y val="4.9841123243623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18-48E5-8D03-DB7DA6B40C40}"/>
                </c:ext>
              </c:extLst>
            </c:dLbl>
            <c:dLbl>
              <c:idx val="4"/>
              <c:layout>
                <c:manualLayout>
                  <c:x val="-1.6748916595670602E-2"/>
                  <c:y val="4.0979612803967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E1-4EE2-AF2B-F5373061CB31}"/>
                </c:ext>
              </c:extLst>
            </c:dLbl>
            <c:dLbl>
              <c:idx val="5"/>
              <c:layout>
                <c:manualLayout>
                  <c:x val="-1.167669358785867E-2"/>
                  <c:y val="4.9175535364760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E1-4EE2-AF2B-F5373061CB31}"/>
                </c:ext>
              </c:extLst>
            </c:dLbl>
            <c:dLbl>
              <c:idx val="6"/>
              <c:layout>
                <c:manualLayout>
                  <c:x val="-1.1465950281006092E-2"/>
                  <c:y val="4.917579197562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F3-442D-95FB-34616565F56B}"/>
                </c:ext>
              </c:extLst>
            </c:dLbl>
            <c:dLbl>
              <c:idx val="7"/>
              <c:layout>
                <c:manualLayout>
                  <c:x val="-1.0050347882961913E-2"/>
                  <c:y val="4.923727852831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9E-4E5C-A81C-196E85BA4ADA}"/>
                </c:ext>
              </c:extLst>
            </c:dLbl>
            <c:dLbl>
              <c:idx val="8"/>
              <c:layout>
                <c:manualLayout>
                  <c:x val="-8.1135658022578397E-3"/>
                  <c:y val="4.0670792670546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79-4598-92EF-CF484898CF20}"/>
                </c:ext>
              </c:extLst>
            </c:dLbl>
            <c:dLbl>
              <c:idx val="9"/>
              <c:layout>
                <c:manualLayout>
                  <c:x val="-6.0188406299072159E-3"/>
                  <c:y val="4.0670792670546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06-4006-86ED-030E67749B2B}"/>
                </c:ext>
              </c:extLst>
            </c:dLbl>
            <c:dLbl>
              <c:idx val="10"/>
              <c:layout>
                <c:manualLayout>
                  <c:x val="-5.5172705774150952E-3"/>
                  <c:y val="4.8804951204656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0E-4040-95D3-35598E395A93}"/>
                </c:ext>
              </c:extLst>
            </c:dLbl>
            <c:dLbl>
              <c:idx val="11"/>
              <c:layout>
                <c:manualLayout>
                  <c:x val="-5.9877039905455462E-3"/>
                  <c:y val="4.9175535364760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D2-4BB1-A42E-E1EEB7EFBAB2}"/>
                </c:ext>
              </c:extLst>
            </c:dLbl>
            <c:spPr>
              <a:noFill/>
              <a:ln>
                <a:noFill/>
              </a:ln>
              <a:effectLst/>
            </c:spPr>
            <c:txPr>
              <a:bodyPr rot="0" spcFirstLastPara="1" vertOverflow="ellipsis" vert="horz" wrap="square" lIns="36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tx2">
                          <a:lumMod val="35000"/>
                          <a:lumOff val="65000"/>
                        </a:schemeClr>
                      </a:solidFill>
                    </a:ln>
                    <a:effectLst/>
                  </c:spPr>
                </c15:leaderLines>
              </c:ext>
            </c:extLst>
          </c:dLbls>
          <c:cat>
            <c:strRef>
              <c:f>'UNID CLM'!$AQ$4:$AQ$15</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IAG'!$C$31,'UNID IAG'!$G$31,'UNID IAG'!$K$31,'UNID IAG'!$O$31,'UNID IAG'!$S$31,'UNID IAG'!$W$31,'UNID IAG'!$AA$31,'UNID IAG'!$AE$31,'UNID IAG'!$AI$31,'UNID IAG'!$AM$31,'UNID IAG'!$AQ$31,'UNID IAG'!$AU$31)</c:f>
              <c:numCache>
                <c:formatCode>#,##0</c:formatCode>
                <c:ptCount val="6"/>
                <c:pt idx="0">
                  <c:v>44</c:v>
                </c:pt>
              </c:numCache>
            </c:numRef>
          </c:val>
          <c:smooth val="0"/>
          <c:extLst>
            <c:ext xmlns:c16="http://schemas.microsoft.com/office/drawing/2014/chart" uri="{C3380CC4-5D6E-409C-BE32-E72D297353CC}">
              <c16:uniqueId val="{00000001-2470-46A0-8E25-20D401BDA967}"/>
            </c:ext>
          </c:extLst>
        </c:ser>
        <c:ser>
          <c:idx val="1"/>
          <c:order val="1"/>
          <c:tx>
            <c:strRef>
              <c:f>'UNID IAG'!$D$4</c:f>
              <c:strCache>
                <c:ptCount val="1"/>
                <c:pt idx="0">
                  <c:v>Inter</c:v>
                </c:pt>
              </c:strCache>
            </c:strRef>
          </c:tx>
          <c:spPr>
            <a:ln w="31750" cap="rnd">
              <a:solidFill>
                <a:schemeClr val="accent6">
                  <a:lumMod val="60000"/>
                  <a:lumOff val="40000"/>
                </a:schemeClr>
              </a:solidFill>
              <a:round/>
            </a:ln>
            <a:effectLst/>
          </c:spPr>
          <c:marker>
            <c:symbol val="circle"/>
            <c:size val="6"/>
            <c:spPr>
              <a:solidFill>
                <a:schemeClr val="accent6">
                  <a:lumMod val="60000"/>
                  <a:lumOff val="40000"/>
                </a:schemeClr>
              </a:solidFill>
              <a:ln w="12700">
                <a:noFill/>
                <a:round/>
              </a:ln>
              <a:effectLst/>
            </c:spPr>
          </c:marker>
          <c:dLbls>
            <c:dLbl>
              <c:idx val="0"/>
              <c:layout>
                <c:manualLayout>
                  <c:x val="-1.0852713687861887E-2"/>
                  <c:y val="-5.7695278073068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78-41A3-8624-49B4653C8A79}"/>
                </c:ext>
              </c:extLst>
            </c:dLbl>
            <c:dLbl>
              <c:idx val="1"/>
              <c:layout>
                <c:manualLayout>
                  <c:x val="-9.1830654281908272E-3"/>
                  <c:y val="-5.7695278073068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78-41A3-8624-49B4653C8A79}"/>
                </c:ext>
              </c:extLst>
            </c:dLbl>
            <c:dLbl>
              <c:idx val="2"/>
              <c:layout>
                <c:manualLayout>
                  <c:x val="-1.0886795787185953E-2"/>
                  <c:y val="-6.55673804863472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3C-4FEF-9AE7-9FD85FC12C91}"/>
                </c:ext>
              </c:extLst>
            </c:dLbl>
            <c:dLbl>
              <c:idx val="3"/>
              <c:layout>
                <c:manualLayout>
                  <c:x val="-5.8767581025884969E-3"/>
                  <c:y val="-8.3068538739372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18-48E5-8D03-DB7DA6B40C40}"/>
                </c:ext>
              </c:extLst>
            </c:dLbl>
            <c:dLbl>
              <c:idx val="4"/>
              <c:layout>
                <c:manualLayout>
                  <c:x val="-1.4286597876155093E-2"/>
                  <c:y val="-4.029995189958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E1-4EE2-AF2B-F5373061CB31}"/>
                </c:ext>
              </c:extLst>
            </c:dLbl>
            <c:dLbl>
              <c:idx val="5"/>
              <c:layout>
                <c:manualLayout>
                  <c:x val="-1.0062780817617325E-2"/>
                  <c:y val="-5.73714579255539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E1-4EE2-AF2B-F5373061CB31}"/>
                </c:ext>
              </c:extLst>
            </c:dLbl>
            <c:dLbl>
              <c:idx val="6"/>
              <c:layout>
                <c:manualLayout>
                  <c:x val="-8.4503179630654492E-3"/>
                  <c:y val="-4.86198510616358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F3-442D-95FB-34616565F56B}"/>
                </c:ext>
              </c:extLst>
            </c:dLbl>
            <c:dLbl>
              <c:idx val="7"/>
              <c:layout>
                <c:manualLayout>
                  <c:x val="-9.6282994394751784E-3"/>
                  <c:y val="-4.9175535364760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9E-4E5C-A81C-196E85BA4ADA}"/>
                </c:ext>
              </c:extLst>
            </c:dLbl>
            <c:dLbl>
              <c:idx val="8"/>
              <c:layout>
                <c:manualLayout>
                  <c:x val="-8.277603310870579E-3"/>
                  <c:y val="-5.69391097387653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79-4598-92EF-CF484898CF20}"/>
                </c:ext>
              </c:extLst>
            </c:dLbl>
            <c:dLbl>
              <c:idx val="9"/>
              <c:layout>
                <c:manualLayout>
                  <c:x val="-7.5235507873840203E-3"/>
                  <c:y val="-8.134158534109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06-4006-86ED-030E67749B2B}"/>
                </c:ext>
              </c:extLst>
            </c:dLbl>
            <c:dLbl>
              <c:idx val="10"/>
              <c:layout>
                <c:manualLayout>
                  <c:x val="-7.5235507873840203E-3"/>
                  <c:y val="-5.69391097387653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0E-4040-95D3-35598E395A93}"/>
                </c:ext>
              </c:extLst>
            </c:dLbl>
            <c:dLbl>
              <c:idx val="11"/>
              <c:layout>
                <c:manualLayout>
                  <c:x val="-5.9877039905455462E-3"/>
                  <c:y val="-4.9175535364760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D2-4BB1-A42E-E1EEB7EFBA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CLM'!$AQ$4:$AQ$15</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IAG'!$D$31,'UNID IAG'!$H$31,'UNID IAG'!$L$31,'UNID IAG'!$P$31,'UNID IAG'!$T$31,'UNID IAG'!$X$31,'UNID IAG'!$AB$31,'UNID IAG'!$AF$31,'UNID IAG'!$AJ$31,'UNID IAG'!$AN$31,'UNID IAG'!$AR$31,'UNID IAG'!$AV$31)</c:f>
              <c:numCache>
                <c:formatCode>#,##0</c:formatCode>
                <c:ptCount val="6"/>
                <c:pt idx="0">
                  <c:v>60</c:v>
                </c:pt>
              </c:numCache>
            </c:numRef>
          </c:val>
          <c:smooth val="0"/>
          <c:extLst>
            <c:ext xmlns:c16="http://schemas.microsoft.com/office/drawing/2014/chart" uri="{C3380CC4-5D6E-409C-BE32-E72D297353CC}">
              <c16:uniqueId val="{00000005-2470-46A0-8E25-20D401BDA967}"/>
            </c:ext>
          </c:extLst>
        </c:ser>
        <c:ser>
          <c:idx val="2"/>
          <c:order val="2"/>
          <c:tx>
            <c:strRef>
              <c:f>'UNID IAG'!$E$4</c:f>
              <c:strCache>
                <c:ptCount val="1"/>
                <c:pt idx="0">
                  <c:v>Amb</c:v>
                </c:pt>
              </c:strCache>
            </c:strRef>
          </c:tx>
          <c:spPr>
            <a:ln w="31750" cap="rnd">
              <a:solidFill>
                <a:schemeClr val="accent6">
                  <a:lumMod val="75000"/>
                </a:schemeClr>
              </a:solidFill>
              <a:round/>
            </a:ln>
            <a:effectLst/>
          </c:spPr>
          <c:marker>
            <c:symbol val="circle"/>
            <c:size val="6"/>
            <c:spPr>
              <a:solidFill>
                <a:schemeClr val="accent6">
                  <a:lumMod val="75000"/>
                </a:schemeClr>
              </a:solidFill>
              <a:ln w="12700">
                <a:solidFill>
                  <a:schemeClr val="lt2"/>
                </a:solidFill>
                <a:round/>
              </a:ln>
              <a:effectLst/>
            </c:spPr>
          </c:marker>
          <c:dLbls>
            <c:dLbl>
              <c:idx val="0"/>
              <c:layout>
                <c:manualLayout>
                  <c:x val="-1.1687537817697416E-2"/>
                  <c:y val="-7.4179643236802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78-41A3-8624-49B4653C8A79}"/>
                </c:ext>
              </c:extLst>
            </c:dLbl>
            <c:dLbl>
              <c:idx val="1"/>
              <c:layout>
                <c:manualLayout>
                  <c:x val="-1.2522361947533008E-2"/>
                  <c:y val="-7.4179643236802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78-41A3-8624-49B4653C8A79}"/>
                </c:ext>
              </c:extLst>
            </c:dLbl>
            <c:dLbl>
              <c:idx val="2"/>
              <c:layout>
                <c:manualLayout>
                  <c:x val="-1.1774268336502497E-2"/>
                  <c:y val="-5.693910973876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3C-4FEF-9AE7-9FD85FC12C91}"/>
                </c:ext>
              </c:extLst>
            </c:dLbl>
            <c:dLbl>
              <c:idx val="3"/>
              <c:layout>
                <c:manualLayout>
                  <c:x val="-1.9309414156627701E-2"/>
                  <c:y val="-4.9841777326605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18-48E5-8D03-DB7DA6B40C40}"/>
                </c:ext>
              </c:extLst>
            </c:dLbl>
            <c:dLbl>
              <c:idx val="4"/>
              <c:layout>
                <c:manualLayout>
                  <c:x val="-1.2561687446752953E-2"/>
                  <c:y val="-6.55673804863472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E1-4EE2-AF2B-F5373061CB31}"/>
                </c:ext>
              </c:extLst>
            </c:dLbl>
            <c:dLbl>
              <c:idx val="5"/>
              <c:layout>
                <c:manualLayout>
                  <c:x val="-1.2038157166672678E-2"/>
                  <c:y val="-7.3763303047140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E1-4EE2-AF2B-F5373061CB31}"/>
                </c:ext>
              </c:extLst>
            </c:dLbl>
            <c:dLbl>
              <c:idx val="6"/>
              <c:layout>
                <c:manualLayout>
                  <c:x val="-1.1611172540195516E-2"/>
                  <c:y val="-7.3763303047140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F3-442D-95FB-34616565F56B}"/>
                </c:ext>
              </c:extLst>
            </c:dLbl>
            <c:dLbl>
              <c:idx val="7"/>
              <c:layout>
                <c:manualLayout>
                  <c:x val="-1.0630932813883246E-2"/>
                  <c:y val="-8.195922560793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9E-4E5C-A81C-196E85BA4ADA}"/>
                </c:ext>
              </c:extLst>
            </c:dLbl>
            <c:dLbl>
              <c:idx val="8"/>
              <c:layout>
                <c:manualLayout>
                  <c:x val="-8.1135706405200264E-3"/>
                  <c:y val="-7.3207426806984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79-4598-92EF-CF484898CF20}"/>
                </c:ext>
              </c:extLst>
            </c:dLbl>
            <c:dLbl>
              <c:idx val="9"/>
              <c:layout>
                <c:manualLayout>
                  <c:x val="-8.0251208398762885E-3"/>
                  <c:y val="-7.3207426806984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06-4006-86ED-030E67749B2B}"/>
                </c:ext>
              </c:extLst>
            </c:dLbl>
            <c:dLbl>
              <c:idx val="10"/>
              <c:layout>
                <c:manualLayout>
                  <c:x val="-8.5266908923685557E-3"/>
                  <c:y val="-5.693910973876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0E-4040-95D3-35598E395A93}"/>
                </c:ext>
              </c:extLst>
            </c:dLbl>
            <c:dLbl>
              <c:idx val="11"/>
              <c:layout>
                <c:manualLayout>
                  <c:x val="-7.4846299881817496E-3"/>
                  <c:y val="-7.37633030471407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D2-4BB1-A42E-E1EEB7EFBA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CLM'!$AQ$4:$AQ$15</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IAG'!$E$31,'UNID IAG'!$I$31,'UNID IAG'!$M$31,'UNID IAG'!$Q$31,'UNID IAG'!$U$31,'UNID IAG'!$Y$31,'UNID IAG'!$AC$31,'UNID IAG'!$AG$31,'UNID IAG'!$AK$31,'UNID IAG'!$AO$31,'UNID IAG'!$AS$31,'UNID IAG'!$AW$31)</c:f>
              <c:numCache>
                <c:formatCode>#,##0</c:formatCode>
                <c:ptCount val="6"/>
                <c:pt idx="0">
                  <c:v>302</c:v>
                </c:pt>
              </c:numCache>
            </c:numRef>
          </c:val>
          <c:smooth val="0"/>
          <c:extLst>
            <c:ext xmlns:c16="http://schemas.microsoft.com/office/drawing/2014/chart" uri="{C3380CC4-5D6E-409C-BE32-E72D297353CC}">
              <c16:uniqueId val="{0000000A-2470-46A0-8E25-20D401BDA967}"/>
            </c:ext>
          </c:extLst>
        </c:ser>
        <c:dLbls>
          <c:showLegendKey val="0"/>
          <c:showVal val="1"/>
          <c:showCatName val="0"/>
          <c:showSerName val="0"/>
          <c:showPercent val="0"/>
          <c:showBubbleSize val="0"/>
        </c:dLbls>
        <c:marker val="1"/>
        <c:smooth val="0"/>
        <c:axId val="62047744"/>
        <c:axId val="62049280"/>
      </c:lineChart>
      <c:catAx>
        <c:axId val="620477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62049280"/>
        <c:crosses val="autoZero"/>
        <c:auto val="1"/>
        <c:lblAlgn val="ctr"/>
        <c:lblOffset val="100"/>
        <c:noMultiLvlLbl val="0"/>
      </c:catAx>
      <c:valAx>
        <c:axId val="62049280"/>
        <c:scaling>
          <c:orientation val="minMax"/>
          <c:max val="7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62047744"/>
        <c:crosses val="autoZero"/>
        <c:crossBetween val="between"/>
        <c:majorUnit val="200"/>
      </c:valAx>
      <c:spPr>
        <a:noFill/>
        <a:ln>
          <a:noFill/>
        </a:ln>
        <a:effectLst/>
      </c:spPr>
    </c:plotArea>
    <c:legend>
      <c:legendPos val="b"/>
      <c:layout>
        <c:manualLayout>
          <c:xMode val="edge"/>
          <c:yMode val="edge"/>
          <c:x val="6.5909922154932686E-3"/>
          <c:y val="0.20726527634797529"/>
          <c:w val="3.4593410815550091E-2"/>
          <c:h val="0.689205493789554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 DE PROCEDIMENTOS</a:t>
            </a:r>
            <a:r>
              <a:rPr lang="en-US" sz="1200" baseline="0">
                <a:solidFill>
                  <a:schemeClr val="tx1"/>
                </a:solidFill>
                <a:latin typeface="Times New Roman" panose="02020603050405020304" pitchFamily="18" charset="0"/>
                <a:cs typeface="Times New Roman" panose="02020603050405020304" pitchFamily="18" charset="0"/>
              </a:rPr>
              <a:t> COM FINALIDADE DIAGNÓSTIVA</a:t>
            </a:r>
            <a:endParaRPr lang="en-US" sz="120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view3D>
      <c:rotX val="10"/>
      <c:rotY val="1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868581013731276E-2"/>
          <c:y val="0.13233796789910635"/>
          <c:w val="0.98413143378120771"/>
          <c:h val="0.69500903680092974"/>
        </c:manualLayout>
      </c:layout>
      <c:bar3DChart>
        <c:barDir val="col"/>
        <c:grouping val="clustered"/>
        <c:varyColors val="0"/>
        <c:ser>
          <c:idx val="0"/>
          <c:order val="0"/>
          <c:tx>
            <c:strRef>
              <c:f>'UNID CARDIO'!$C$4</c:f>
              <c:strCache>
                <c:ptCount val="1"/>
                <c:pt idx="0">
                  <c:v>PS</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CARDIO'!$BA$5:$BA$16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CARDIO'!$C$19,'UNID CARDIO'!$G$19,'UNID CARDIO'!$K$19,'UNID CARDIO'!$O$19,'UNID CARDIO'!$S$19,'UNID CARDIO'!$W$19,'UNID CARDIO'!$AA$19,'UNID CARDIO'!$AE$19,'UNID CARDIO'!$AI$19,'UNID CARDIO'!$AM$19,'UNID CARDIO'!$AQ$19,'UNID CARDIO'!$AU$19)</c:f>
              <c:numCache>
                <c:formatCode>0.0%</c:formatCode>
                <c:ptCount val="6"/>
                <c:pt idx="0">
                  <c:v>9.0601185436071124E-2</c:v>
                </c:pt>
              </c:numCache>
            </c:numRef>
          </c:val>
          <c:extLst>
            <c:ext xmlns:c16="http://schemas.microsoft.com/office/drawing/2014/chart" uri="{C3380CC4-5D6E-409C-BE32-E72D297353CC}">
              <c16:uniqueId val="{0000000D-1891-45B2-B243-F4B599AAFB50}"/>
            </c:ext>
          </c:extLst>
        </c:ser>
        <c:ser>
          <c:idx val="11"/>
          <c:order val="1"/>
          <c:tx>
            <c:strRef>
              <c:f>'UNID CARDIO'!$D$4</c:f>
              <c:strCache>
                <c:ptCount val="1"/>
                <c:pt idx="0">
                  <c:v>Inter</c:v>
                </c:pt>
              </c:strCache>
            </c:strRef>
          </c:tx>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CARDIO'!$BA$5:$BA$16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CARDIO'!$D$19,'UNID CARDIO'!$H$19,'UNID CARDIO'!$L$19,'UNID CARDIO'!$P$19,'UNID CARDIO'!$T$19,'UNID CARDIO'!$X$19,'UNID CARDIO'!$AB$19,'UNID CARDIO'!$AF$19,'UNID CARDIO'!$AJ$19,'UNID CARDIO'!$AN$19,'UNID CARDIO'!$AR$19,'UNID CARDIO'!$AV$19)</c:f>
              <c:numCache>
                <c:formatCode>0.0%</c:formatCode>
                <c:ptCount val="6"/>
                <c:pt idx="0">
                  <c:v>0.20914479254868756</c:v>
                </c:pt>
              </c:numCache>
            </c:numRef>
          </c:val>
          <c:extLst>
            <c:ext xmlns:c16="http://schemas.microsoft.com/office/drawing/2014/chart" uri="{C3380CC4-5D6E-409C-BE32-E72D297353CC}">
              <c16:uniqueId val="{0000000B-1891-45B2-B243-F4B599AAFB50}"/>
            </c:ext>
          </c:extLst>
        </c:ser>
        <c:ser>
          <c:idx val="12"/>
          <c:order val="2"/>
          <c:tx>
            <c:strRef>
              <c:f>'UNID CARDIO'!$E$4</c:f>
              <c:strCache>
                <c:ptCount val="1"/>
                <c:pt idx="0">
                  <c:v>Amb</c:v>
                </c:pt>
              </c:strCache>
            </c:strRef>
          </c:tx>
          <c:spPr>
            <a:solidFill>
              <a:schemeClr val="accent6">
                <a:lumMod val="75000"/>
              </a:schemeClr>
            </a:solidFill>
            <a:ln>
              <a:noFill/>
            </a:ln>
            <a:effectLst/>
            <a:sp3d/>
          </c:spPr>
          <c:invertIfNegative val="0"/>
          <c:dLbls>
            <c:dLbl>
              <c:idx val="0"/>
              <c:layout>
                <c:manualLayout>
                  <c:x val="-2.459711999652956E-17"/>
                  <c:y val="-1.30428843876673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E6-46F3-BC3B-CDF755D28BCF}"/>
                </c:ext>
              </c:extLst>
            </c:dLbl>
            <c:dLbl>
              <c:idx val="1"/>
              <c:layout>
                <c:manualLayout>
                  <c:x val="6.7083829485155213E-4"/>
                  <c:y val="-2.6085768775334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E6-46F3-BC3B-CDF755D28B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CARDIO'!$BA$5:$BA$16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CARDIO'!$E$19,'UNID CARDIO'!$I$19,'UNID CARDIO'!$M$19,'UNID CARDIO'!$Q$19,'UNID CARDIO'!$U$19,'UNID CARDIO'!$Y$19,'UNID CARDIO'!$AC$19,'UNID CARDIO'!$AG$19,'UNID CARDIO'!$AK$19,'UNID CARDIO'!$AO$19,'UNID CARDIO'!$AS$19,'UNID CARDIO'!$AW$19)</c:f>
              <c:numCache>
                <c:formatCode>0.0%</c:formatCode>
                <c:ptCount val="6"/>
                <c:pt idx="0">
                  <c:v>0.70025402201524134</c:v>
                </c:pt>
              </c:numCache>
            </c:numRef>
          </c:val>
          <c:extLst>
            <c:ext xmlns:c16="http://schemas.microsoft.com/office/drawing/2014/chart" uri="{C3380CC4-5D6E-409C-BE32-E72D297353CC}">
              <c16:uniqueId val="{0000000C-1891-45B2-B243-F4B599AAFB50}"/>
            </c:ext>
          </c:extLst>
        </c:ser>
        <c:dLbls>
          <c:showLegendKey val="0"/>
          <c:showVal val="1"/>
          <c:showCatName val="0"/>
          <c:showSerName val="0"/>
          <c:showPercent val="0"/>
          <c:showBubbleSize val="0"/>
        </c:dLbls>
        <c:gapWidth val="150"/>
        <c:shape val="box"/>
        <c:axId val="61424384"/>
        <c:axId val="61425920"/>
        <c:axId val="0"/>
      </c:bar3DChart>
      <c:catAx>
        <c:axId val="6142438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61425920"/>
        <c:crosses val="autoZero"/>
        <c:auto val="1"/>
        <c:lblAlgn val="ctr"/>
        <c:lblOffset val="100"/>
        <c:noMultiLvlLbl val="0"/>
      </c:catAx>
      <c:valAx>
        <c:axId val="6142592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61424384"/>
        <c:crosses val="autoZero"/>
        <c:crossBetween val="between"/>
        <c:majorUnit val="0.25"/>
      </c:valAx>
      <c:spPr>
        <a:noFill/>
        <a:ln>
          <a:noFill/>
        </a:ln>
        <a:effectLst/>
      </c:spPr>
    </c:plotArea>
    <c:legend>
      <c:legendPos val="r"/>
      <c:layout>
        <c:manualLayout>
          <c:xMode val="edge"/>
          <c:yMode val="edge"/>
          <c:x val="2.6083828552033714E-2"/>
          <c:y val="0.25173640252920554"/>
          <c:w val="3.7685207656311448E-2"/>
          <c:h val="0.4961713030653711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solidFill>
                  <a:schemeClr val="tx1"/>
                </a:solidFill>
              </a:rPr>
              <a:t>% PACIENTES</a:t>
            </a:r>
            <a:r>
              <a:rPr lang="en-US" sz="1200" baseline="0">
                <a:solidFill>
                  <a:schemeClr val="tx1"/>
                </a:solidFill>
              </a:rPr>
              <a:t> ATENDIDOS</a:t>
            </a:r>
          </a:p>
        </c:rich>
      </c:tx>
      <c:overlay val="0"/>
      <c:spPr>
        <a:noFill/>
        <a:ln>
          <a:noFill/>
        </a:ln>
        <a:effectLst/>
      </c:spPr>
    </c:title>
    <c:autoTitleDeleted val="0"/>
    <c:plotArea>
      <c:layout>
        <c:manualLayout>
          <c:layoutTarget val="inner"/>
          <c:xMode val="edge"/>
          <c:yMode val="edge"/>
          <c:x val="3.0627437231878774E-2"/>
          <c:y val="0.30732040873325434"/>
          <c:w val="0.95505834070990259"/>
          <c:h val="0.42968701961507716"/>
        </c:manualLayout>
      </c:layout>
      <c:lineChart>
        <c:grouping val="standard"/>
        <c:varyColors val="0"/>
        <c:ser>
          <c:idx val="0"/>
          <c:order val="0"/>
          <c:tx>
            <c:strRef>
              <c:f>'UNID CARDIO'!$B$63</c:f>
              <c:strCache>
                <c:ptCount val="1"/>
                <c:pt idx="0">
                  <c:v>Espirografia c/ determinação do volume residual 021108001-2</c:v>
                </c:pt>
              </c:strCache>
            </c:strRef>
          </c:tx>
          <c:spPr>
            <a:ln w="31750" cap="rnd">
              <a:solidFill>
                <a:schemeClr val="accent6">
                  <a:lumMod val="75000"/>
                </a:schemeClr>
              </a:solidFill>
              <a:round/>
            </a:ln>
            <a:effectLst/>
          </c:spPr>
          <c:marker>
            <c:symbol val="circle"/>
            <c:size val="6"/>
            <c:spPr>
              <a:solidFill>
                <a:schemeClr val="accent6">
                  <a:lumMod val="75000"/>
                </a:schemeClr>
              </a:solidFill>
              <a:ln w="12700">
                <a:noFill/>
                <a:round/>
              </a:ln>
              <a:effectLst/>
            </c:spPr>
          </c:marker>
          <c:dLbls>
            <c:dLbl>
              <c:idx val="0"/>
              <c:layout>
                <c:manualLayout>
                  <c:x val="-1.7735796611588309E-2"/>
                  <c:y val="2.7365674663102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4E-490C-A286-CEEE668591CF}"/>
                </c:ext>
              </c:extLst>
            </c:dLbl>
            <c:dLbl>
              <c:idx val="1"/>
              <c:layout>
                <c:manualLayout>
                  <c:x val="-1.9081481036302573E-2"/>
                  <c:y val="2.7204589221413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25-4B24-81E7-62AE2A56C580}"/>
                </c:ext>
              </c:extLst>
            </c:dLbl>
            <c:dLbl>
              <c:idx val="2"/>
              <c:layout>
                <c:manualLayout>
                  <c:x val="-7.5120689157309878E-3"/>
                  <c:y val="-2.7446392009685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40-400E-99C4-A22D8A4FBDFD}"/>
                </c:ext>
              </c:extLst>
            </c:dLbl>
            <c:spPr>
              <a:noFill/>
              <a:ln>
                <a:noFill/>
              </a:ln>
              <a:effectLst/>
            </c:spPr>
            <c:txPr>
              <a:bodyPr rot="0" spcFirstLastPara="1" vertOverflow="ellipsis" vert="horz" wrap="square" lIns="36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tx2">
                          <a:lumMod val="35000"/>
                          <a:lumOff val="65000"/>
                        </a:schemeClr>
                      </a:solidFill>
                    </a:ln>
                    <a:effectLst/>
                  </c:spPr>
                </c15:leaderLines>
              </c:ext>
            </c:extLst>
          </c:dLbls>
          <c:cat>
            <c:strRef>
              <c:f>'UNID CARDIO'!$BA$5:$BA$16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CARDIO'!$F$63,'UNID CARDIO'!$J$63,'UNID CARDIO'!$N$63,'UNID CARDIO'!$R$63,'UNID CARDIO'!$V$63,'UNID CARDIO'!$Z$63,'UNID CARDIO'!$AD$63,'UNID CARDIO'!$AH$63,'UNID CARDIO'!$AL$63,'UNID CARDIO'!$AP$63,'UNID CARDIO'!$AT$63,'UNID CARDIO'!$AX$63)</c:f>
              <c:numCache>
                <c:formatCode>0.0%</c:formatCode>
                <c:ptCount val="6"/>
                <c:pt idx="0">
                  <c:v>0</c:v>
                </c:pt>
              </c:numCache>
            </c:numRef>
          </c:val>
          <c:smooth val="0"/>
          <c:extLst>
            <c:ext xmlns:c16="http://schemas.microsoft.com/office/drawing/2014/chart" uri="{C3380CC4-5D6E-409C-BE32-E72D297353CC}">
              <c16:uniqueId val="{00000005-E9B5-4C98-8DCF-0D1D42EDA713}"/>
            </c:ext>
          </c:extLst>
        </c:ser>
        <c:ser>
          <c:idx val="1"/>
          <c:order val="1"/>
          <c:tx>
            <c:strRef>
              <c:f>'UNID CARDIO'!$B$64</c:f>
              <c:strCache>
                <c:ptCount val="1"/>
                <c:pt idx="0">
                  <c:v>Prova de Função Pulmonar completa com Broncodilatador  021108005-5</c:v>
                </c:pt>
              </c:strCache>
            </c:strRef>
          </c:tx>
          <c:spPr>
            <a:ln w="31750" cap="rnd">
              <a:solidFill>
                <a:schemeClr val="accent6">
                  <a:lumMod val="60000"/>
                  <a:lumOff val="40000"/>
                </a:schemeClr>
              </a:solidFill>
              <a:round/>
            </a:ln>
            <a:effectLst/>
          </c:spPr>
          <c:marker>
            <c:symbol val="circle"/>
            <c:size val="6"/>
            <c:spPr>
              <a:solidFill>
                <a:schemeClr val="accent6">
                  <a:lumMod val="60000"/>
                  <a:lumOff val="40000"/>
                </a:schemeClr>
              </a:solidFill>
              <a:ln w="12700">
                <a:noFill/>
                <a:round/>
              </a:ln>
              <a:effectLst/>
            </c:spPr>
          </c:marker>
          <c:dLbls>
            <c:dLbl>
              <c:idx val="0"/>
              <c:layout>
                <c:manualLayout>
                  <c:x val="-1.2278630156057856E-2"/>
                  <c:y val="-3.2806703933704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35F-4548-8A39-E17CB8F0C4D7}"/>
                </c:ext>
              </c:extLst>
            </c:dLbl>
            <c:dLbl>
              <c:idx val="1"/>
              <c:layout>
                <c:manualLayout>
                  <c:x val="-1.294814784606246E-2"/>
                  <c:y val="-4.35273427542611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25-4B24-81E7-62AE2A56C580}"/>
                </c:ext>
              </c:extLst>
            </c:dLbl>
            <c:dLbl>
              <c:idx val="2"/>
              <c:layout>
                <c:manualLayout>
                  <c:x val="-1.0926645695608708E-2"/>
                  <c:y val="-3.8424948813559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40-400E-99C4-A22D8A4FBD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CARDIO'!$BA$5:$BA$16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CARDIO'!$F$64,'UNID CARDIO'!$J$64,'UNID CARDIO'!$N$64,'UNID CARDIO'!$R$64,'UNID CARDIO'!$V$64,'UNID CARDIO'!$Z$64,'UNID CARDIO'!$AD$64,'UNID CARDIO'!$AH$64,'UNID CARDIO'!$AL$64,'UNID CARDIO'!$AP$64,'UNID CARDIO'!$AT$64,'UNID CARDIO'!$AX$64)</c:f>
              <c:numCache>
                <c:formatCode>0.0%</c:formatCode>
                <c:ptCount val="6"/>
                <c:pt idx="0">
                  <c:v>0</c:v>
                </c:pt>
              </c:numCache>
            </c:numRef>
          </c:val>
          <c:smooth val="0"/>
          <c:extLst>
            <c:ext xmlns:c16="http://schemas.microsoft.com/office/drawing/2014/chart" uri="{C3380CC4-5D6E-409C-BE32-E72D297353CC}">
              <c16:uniqueId val="{00000006-E9B5-4C98-8DCF-0D1D42EDA713}"/>
            </c:ext>
          </c:extLst>
        </c:ser>
        <c:ser>
          <c:idx val="2"/>
          <c:order val="2"/>
          <c:tx>
            <c:strRef>
              <c:f>'UNID CARDIO'!$B$65</c:f>
              <c:strCache>
                <c:ptCount val="1"/>
                <c:pt idx="0">
                  <c:v>Prova Função Pulmonar Simples 021108006-3</c:v>
                </c:pt>
              </c:strCache>
            </c:strRef>
          </c:tx>
          <c:spPr>
            <a:ln w="31750" cap="rnd">
              <a:solidFill>
                <a:schemeClr val="accent3"/>
              </a:solidFill>
              <a:round/>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dLbls>
            <c:dLbl>
              <c:idx val="0"/>
              <c:layout>
                <c:manualLayout>
                  <c:x val="-8.8678995571528883E-3"/>
                  <c:y val="-4.921005590055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4E-490C-A286-CEEE668591CF}"/>
                </c:ext>
              </c:extLst>
            </c:dLbl>
            <c:dLbl>
              <c:idx val="1"/>
              <c:layout>
                <c:manualLayout>
                  <c:x val="-1.0903703449315755E-2"/>
                  <c:y val="-3.808642490997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25-4B24-81E7-62AE2A56C580}"/>
                </c:ext>
              </c:extLst>
            </c:dLbl>
            <c:dLbl>
              <c:idx val="2"/>
              <c:layout>
                <c:manualLayout>
                  <c:x val="-2.0487460679266831E-3"/>
                  <c:y val="1.6467835205811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40-400E-99C4-A22D8A4FBD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CARDIO'!$BA$5:$BA$16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CARDIO'!$F$65,'UNID CARDIO'!$J$65,'UNID CARDIO'!$N$65,'UNID CARDIO'!$R$65,'UNID CARDIO'!$V$65,'UNID CARDIO'!$Z$65,'UNID CARDIO'!$AD$65,'UNID CARDIO'!$AH$65,'UNID CARDIO'!$AL$65,'UNID CARDIO'!$AP$65,'UNID CARDIO'!$AT$65,'UNID CARDIO'!$AX$65)</c:f>
              <c:numCache>
                <c:formatCode>0.0%</c:formatCode>
                <c:ptCount val="6"/>
                <c:pt idx="0">
                  <c:v>0</c:v>
                </c:pt>
              </c:numCache>
            </c:numRef>
          </c:val>
          <c:smooth val="0"/>
          <c:extLst>
            <c:ext xmlns:c16="http://schemas.microsoft.com/office/drawing/2014/chart" uri="{C3380CC4-5D6E-409C-BE32-E72D297353CC}">
              <c16:uniqueId val="{00000007-E9B5-4C98-8DCF-0D1D42EDA713}"/>
            </c:ext>
          </c:extLst>
        </c:ser>
        <c:ser>
          <c:idx val="3"/>
          <c:order val="3"/>
          <c:tx>
            <c:strRef>
              <c:f>'UNID CARDIO'!$B$66</c:f>
              <c:strCache>
                <c:ptCount val="1"/>
                <c:pt idx="0">
                  <c:v>Teste da Caminhada 6 Minutos 021108008-0</c:v>
                </c:pt>
              </c:strCache>
            </c:strRef>
          </c:tx>
          <c:spPr>
            <a:ln w="31750" cap="rnd">
              <a:solidFill>
                <a:schemeClr val="accent4"/>
              </a:solidFill>
              <a:round/>
            </a:ln>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12700">
                <a:solidFill>
                  <a:schemeClr val="lt2"/>
                </a:solidFill>
                <a:round/>
              </a:ln>
              <a:effectLst/>
            </c:spPr>
          </c:marker>
          <c:dLbls>
            <c:dLbl>
              <c:idx val="0"/>
              <c:layout>
                <c:manualLayout>
                  <c:x val="-1.0232191796714857E-2"/>
                  <c:y val="-4.37422719116061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35F-4548-8A39-E17CB8F0C4D7}"/>
                </c:ext>
              </c:extLst>
            </c:dLbl>
            <c:dLbl>
              <c:idx val="1"/>
              <c:layout>
                <c:manualLayout>
                  <c:x val="-1.0903703449315755E-2"/>
                  <c:y val="-3.808642490997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25-4B24-81E7-62AE2A56C580}"/>
                </c:ext>
              </c:extLst>
            </c:dLbl>
            <c:dLbl>
              <c:idx val="2"/>
              <c:layout>
                <c:manualLayout>
                  <c:x val="-1.2292476407559847E-2"/>
                  <c:y val="-3.8424948813559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40-400E-99C4-A22D8A4FBDFD}"/>
                </c:ext>
              </c:extLst>
            </c:dLbl>
            <c:spPr>
              <a:noFill/>
              <a:ln>
                <a:noFill/>
              </a:ln>
              <a:effectLst/>
            </c:spPr>
            <c:txPr>
              <a:bodyPr rot="0" spcFirstLastPara="1" vertOverflow="ellipsis" vert="horz" wrap="square" lIns="38100" tIns="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tx2">
                          <a:lumMod val="35000"/>
                          <a:lumOff val="65000"/>
                        </a:schemeClr>
                      </a:solidFill>
                    </a:ln>
                    <a:effectLst/>
                  </c:spPr>
                </c15:leaderLines>
              </c:ext>
            </c:extLst>
          </c:dLbls>
          <c:cat>
            <c:strRef>
              <c:f>'UNID CARDIO'!$BA$5:$BA$16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CARDIO'!$F$66,'UNID CARDIO'!$J$66,'UNID CARDIO'!$N$66,'UNID CARDIO'!$R$66,'UNID CARDIO'!$V$66,'UNID CARDIO'!$Z$66,'UNID CARDIO'!$AD$66,'UNID CARDIO'!$AH$66,'UNID CARDIO'!$AL$66,'UNID CARDIO'!$AP$66,'UNID CARDIO'!$AT$66,'UNID CARDIO'!$AX$66)</c:f>
              <c:numCache>
                <c:formatCode>0.0%</c:formatCode>
                <c:ptCount val="6"/>
                <c:pt idx="0">
                  <c:v>0</c:v>
                </c:pt>
              </c:numCache>
            </c:numRef>
          </c:val>
          <c:smooth val="0"/>
          <c:extLst>
            <c:ext xmlns:c16="http://schemas.microsoft.com/office/drawing/2014/chart" uri="{C3380CC4-5D6E-409C-BE32-E72D297353CC}">
              <c16:uniqueId val="{00000008-E9B5-4C98-8DCF-0D1D42EDA713}"/>
            </c:ext>
          </c:extLst>
        </c:ser>
        <c:ser>
          <c:idx val="4"/>
          <c:order val="4"/>
          <c:tx>
            <c:strRef>
              <c:f>'UNID CARDIO'!$B$67</c:f>
              <c:strCache>
                <c:ptCount val="1"/>
                <c:pt idx="0">
                  <c:v>Prova Farmacodinâmica 0211080071</c:v>
                </c:pt>
              </c:strCache>
            </c:strRef>
          </c:tx>
          <c:spPr>
            <a:ln w="31750" cap="rnd">
              <a:solidFill>
                <a:schemeClr val="accent5"/>
              </a:solidFill>
              <a:round/>
            </a:ln>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12700">
                <a:solidFill>
                  <a:schemeClr val="lt2"/>
                </a:solidFill>
                <a:round/>
              </a:ln>
              <a:effectLst/>
            </c:spPr>
          </c:marker>
          <c:dLbls>
            <c:dLbl>
              <c:idx val="0"/>
              <c:layout>
                <c:manualLayout>
                  <c:x val="-4.7756825949097212E-3"/>
                  <c:y val="2.1871204477832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00-490F-A01D-963455E0851B}"/>
                </c:ext>
              </c:extLst>
            </c:dLbl>
            <c:dLbl>
              <c:idx val="1"/>
              <c:layout>
                <c:manualLayout>
                  <c:x val="-5.4518517246578777E-3"/>
                  <c:y val="3.26455070656957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25-4B24-81E7-62AE2A56C580}"/>
                </c:ext>
              </c:extLst>
            </c:dLbl>
            <c:dLbl>
              <c:idx val="2"/>
              <c:layout>
                <c:manualLayout>
                  <c:x val="-1.8438714611339748E-2"/>
                  <c:y val="2.74463920096852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40-400E-99C4-A22D8A4FBD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CARDIO'!$BA$5:$BA$16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CARDIO'!$F$67,'UNID CARDIO'!$J$67,'UNID CARDIO'!$N$67,'UNID CARDIO'!$R$67,'UNID CARDIO'!$V$67,'UNID CARDIO'!$Z$67,'UNID CARDIO'!$AD$67,'UNID CARDIO'!$AH$67,'UNID CARDIO'!$AL$67,'UNID CARDIO'!$AP$67,'UNID CARDIO'!$AT$67,'UNID CARDIO'!$AX$67)</c:f>
              <c:numCache>
                <c:formatCode>0.0%</c:formatCode>
                <c:ptCount val="6"/>
                <c:pt idx="0">
                  <c:v>0</c:v>
                </c:pt>
              </c:numCache>
            </c:numRef>
          </c:val>
          <c:smooth val="0"/>
          <c:extLst>
            <c:ext xmlns:c16="http://schemas.microsoft.com/office/drawing/2014/chart" uri="{C3380CC4-5D6E-409C-BE32-E72D297353CC}">
              <c16:uniqueId val="{00000009-E9B5-4C98-8DCF-0D1D42EDA713}"/>
            </c:ext>
          </c:extLst>
        </c:ser>
        <c:dLbls>
          <c:showLegendKey val="0"/>
          <c:showVal val="1"/>
          <c:showCatName val="0"/>
          <c:showSerName val="0"/>
          <c:showPercent val="0"/>
          <c:showBubbleSize val="0"/>
        </c:dLbls>
        <c:marker val="1"/>
        <c:smooth val="0"/>
        <c:axId val="61513088"/>
        <c:axId val="61531264"/>
      </c:lineChart>
      <c:catAx>
        <c:axId val="615130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61531264"/>
        <c:crosses val="autoZero"/>
        <c:auto val="1"/>
        <c:lblAlgn val="ctr"/>
        <c:lblOffset val="100"/>
        <c:noMultiLvlLbl val="0"/>
      </c:catAx>
      <c:valAx>
        <c:axId val="6153126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61513088"/>
        <c:crosses val="autoZero"/>
        <c:crossBetween val="between"/>
        <c:majorUnit val="0.25"/>
      </c:valAx>
      <c:spPr>
        <a:noFill/>
        <a:ln>
          <a:noFill/>
        </a:ln>
        <a:effectLst/>
      </c:spPr>
    </c:plotArea>
    <c:legend>
      <c:legendPos val="b"/>
      <c:layout>
        <c:manualLayout>
          <c:xMode val="edge"/>
          <c:yMode val="edge"/>
          <c:x val="0.14797676333881399"/>
          <c:y val="0.88698494401883499"/>
          <c:w val="0.5849412599138395"/>
          <c:h val="8.50104243024285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a:solidFill>
                  <a:schemeClr val="tx1"/>
                </a:solidFill>
              </a:rPr>
              <a:t>%  DE PACIENTES ATENDIDOS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537467407186651E-2"/>
          <c:y val="0.17857515108674435"/>
          <c:w val="0.97760566941241622"/>
          <c:h val="0.60409303418568561"/>
        </c:manualLayout>
      </c:layout>
      <c:bar3DChart>
        <c:barDir val="col"/>
        <c:grouping val="stacked"/>
        <c:varyColors val="0"/>
        <c:ser>
          <c:idx val="1"/>
          <c:order val="0"/>
          <c:tx>
            <c:strRef>
              <c:f>'UNID CARDIO'!$B$103</c:f>
              <c:strCache>
                <c:ptCount val="1"/>
                <c:pt idx="0">
                  <c:v>Pacientes atendidos</c:v>
                </c:pt>
              </c:strCache>
            </c:strRef>
          </c:tx>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CARDIO'!$AZ$88:$AZ$98</c:f>
              <c:strCache>
                <c:ptCount val="11"/>
                <c:pt idx="0">
                  <c:v>Fevereiro</c:v>
                </c:pt>
                <c:pt idx="1">
                  <c:v>Março</c:v>
                </c:pt>
                <c:pt idx="2">
                  <c:v>Abril</c:v>
                </c:pt>
                <c:pt idx="3">
                  <c:v>Maio</c:v>
                </c:pt>
                <c:pt idx="4">
                  <c:v>Junho</c:v>
                </c:pt>
                <c:pt idx="5">
                  <c:v>Julho</c:v>
                </c:pt>
                <c:pt idx="6">
                  <c:v>Agosto</c:v>
                </c:pt>
                <c:pt idx="7">
                  <c:v>Setembro</c:v>
                </c:pt>
                <c:pt idx="8">
                  <c:v>Outubro</c:v>
                </c:pt>
                <c:pt idx="9">
                  <c:v>Novembro</c:v>
                </c:pt>
                <c:pt idx="10">
                  <c:v>Dezembro</c:v>
                </c:pt>
              </c:strCache>
            </c:strRef>
          </c:cat>
          <c:val>
            <c:numRef>
              <c:f>'UNID CARDIO'!$C$103:$N$103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C39-4895-A88D-072ACBDF1F64}"/>
            </c:ext>
          </c:extLst>
        </c:ser>
        <c:ser>
          <c:idx val="2"/>
          <c:order val="1"/>
          <c:tx>
            <c:strRef>
              <c:f>'UNID CARDIO'!$B$104</c:f>
              <c:strCache>
                <c:ptCount val="1"/>
                <c:pt idx="0">
                  <c:v>Pacientes que não compareceram</c:v>
                </c:pt>
              </c:strCache>
            </c:strRef>
          </c:tx>
          <c:spPr>
            <a:solidFill>
              <a:srgbClr val="FF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CARDIO'!$AZ$88:$AZ$98</c:f>
              <c:strCache>
                <c:ptCount val="11"/>
                <c:pt idx="0">
                  <c:v>Fevereiro</c:v>
                </c:pt>
                <c:pt idx="1">
                  <c:v>Março</c:v>
                </c:pt>
                <c:pt idx="2">
                  <c:v>Abril</c:v>
                </c:pt>
                <c:pt idx="3">
                  <c:v>Maio</c:v>
                </c:pt>
                <c:pt idx="4">
                  <c:v>Junho</c:v>
                </c:pt>
                <c:pt idx="5">
                  <c:v>Julho</c:v>
                </c:pt>
                <c:pt idx="6">
                  <c:v>Agosto</c:v>
                </c:pt>
                <c:pt idx="7">
                  <c:v>Setembro</c:v>
                </c:pt>
                <c:pt idx="8">
                  <c:v>Outubro</c:v>
                </c:pt>
                <c:pt idx="9">
                  <c:v>Novembro</c:v>
                </c:pt>
                <c:pt idx="10">
                  <c:v>Dezembro</c:v>
                </c:pt>
              </c:strCache>
            </c:strRef>
          </c:cat>
          <c:val>
            <c:numRef>
              <c:f>'UNID CARDIO'!$C$104:$N$104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FC39-4895-A88D-072ACBDF1F64}"/>
            </c:ext>
          </c:extLst>
        </c:ser>
        <c:dLbls>
          <c:showLegendKey val="0"/>
          <c:showVal val="1"/>
          <c:showCatName val="0"/>
          <c:showSerName val="0"/>
          <c:showPercent val="0"/>
          <c:showBubbleSize val="0"/>
        </c:dLbls>
        <c:gapWidth val="150"/>
        <c:gapDepth val="35"/>
        <c:shape val="box"/>
        <c:axId val="61718528"/>
        <c:axId val="61720448"/>
        <c:axId val="0"/>
      </c:bar3DChart>
      <c:catAx>
        <c:axId val="61718528"/>
        <c:scaling>
          <c:orientation val="minMax"/>
        </c:scaling>
        <c:delete val="0"/>
        <c:axPos val="b"/>
        <c:title>
          <c:tx>
            <c:rich>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r>
                  <a:rPr lang="pt-BR" sz="1100"/>
                  <a:t>2019</a:t>
                </a:r>
              </a:p>
            </c:rich>
          </c:tx>
          <c:overlay val="0"/>
          <c:spPr>
            <a:noFill/>
            <a:ln>
              <a:noFill/>
            </a:ln>
            <a:effectLst/>
          </c:sp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61720448"/>
        <c:crosses val="autoZero"/>
        <c:auto val="1"/>
        <c:lblAlgn val="ctr"/>
        <c:lblOffset val="100"/>
        <c:noMultiLvlLbl val="0"/>
      </c:catAx>
      <c:valAx>
        <c:axId val="61720448"/>
        <c:scaling>
          <c:orientation val="minMax"/>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61718528"/>
        <c:crosses val="autoZero"/>
        <c:crossBetween val="between"/>
        <c:majorUnit val="0.25"/>
      </c:valAx>
      <c:spPr>
        <a:noFill/>
        <a:ln>
          <a:noFill/>
        </a:ln>
        <a:effectLst/>
      </c:spPr>
    </c:plotArea>
    <c:legend>
      <c:legendPos val="b"/>
      <c:layout>
        <c:manualLayout>
          <c:xMode val="edge"/>
          <c:yMode val="edge"/>
          <c:x val="8.4991680612760866E-5"/>
          <c:y val="0.33531497488046658"/>
          <c:w val="8.9631206526734078E-2"/>
          <c:h val="0.4038441129706240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PRODUÇÃO ASSISTENCIAL</a:t>
            </a:r>
            <a:endParaRPr lang="en-US" sz="1200" baseline="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plotArea>
      <c:layout>
        <c:manualLayout>
          <c:layoutTarget val="inner"/>
          <c:xMode val="edge"/>
          <c:yMode val="edge"/>
          <c:x val="3.0227391055752454E-2"/>
          <c:y val="0.13686287587057963"/>
          <c:w val="0.95913085582921342"/>
          <c:h val="0.62423802868183365"/>
        </c:manualLayout>
      </c:layout>
      <c:lineChart>
        <c:grouping val="standard"/>
        <c:varyColors val="0"/>
        <c:ser>
          <c:idx val="0"/>
          <c:order val="0"/>
          <c:tx>
            <c:strRef>
              <c:f>HC_GERAL!$S$17</c:f>
              <c:strCache>
                <c:ptCount val="1"/>
                <c:pt idx="0">
                  <c:v>Principais Propedêuticas</c:v>
                </c:pt>
              </c:strCache>
            </c:strRef>
          </c:tx>
          <c:marker>
            <c:symbol val="circle"/>
            <c:size val="5"/>
            <c:spPr>
              <a:solidFill>
                <a:schemeClr val="accent6">
                  <a:lumMod val="75000"/>
                </a:schemeClr>
              </a:solidFill>
              <a:ln w="12700">
                <a:solidFill>
                  <a:schemeClr val="accent6">
                    <a:lumMod val="75000"/>
                  </a:schemeClr>
                </a:solidFill>
                <a:round/>
              </a:ln>
              <a:effectLst/>
            </c:spPr>
          </c:marker>
          <c:dLbls>
            <c:dLbl>
              <c:idx val="0"/>
              <c:layout>
                <c:manualLayout>
                  <c:x val="-2.3844902389828792E-2"/>
                  <c:y val="-5.1526018740595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57-435B-8FE3-5901DFF0FE33}"/>
                </c:ext>
              </c:extLst>
            </c:dLbl>
            <c:dLbl>
              <c:idx val="1"/>
              <c:layout>
                <c:manualLayout>
                  <c:x val="-1.7448175277165082E-2"/>
                  <c:y val="-3.3742488960444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57-435B-8FE3-5901DFF0FE33}"/>
                </c:ext>
              </c:extLst>
            </c:dLbl>
            <c:dLbl>
              <c:idx val="2"/>
              <c:layout>
                <c:manualLayout>
                  <c:x val="-1.6638725394558962E-2"/>
                  <c:y val="-4.45235521137111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57-435B-8FE3-5901DFF0FE33}"/>
                </c:ext>
              </c:extLst>
            </c:dLbl>
            <c:dLbl>
              <c:idx val="3"/>
              <c:layout>
                <c:manualLayout>
                  <c:x val="-2.17685943204288E-2"/>
                  <c:y val="-4.5649278791521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77-464C-898C-A6465741ED05}"/>
                </c:ext>
              </c:extLst>
            </c:dLbl>
            <c:dLbl>
              <c:idx val="4"/>
              <c:layout>
                <c:manualLayout>
                  <c:x val="-2.1233418868442801E-2"/>
                  <c:y val="-4.525478307070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77-464C-898C-A6465741ED05}"/>
                </c:ext>
              </c:extLst>
            </c:dLbl>
            <c:dLbl>
              <c:idx val="5"/>
              <c:layout>
                <c:manualLayout>
                  <c:x val="-1.5393918868714293E-2"/>
                  <c:y val="-4.3085224354856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19-488A-8BB5-6E4A99031993}"/>
                </c:ext>
              </c:extLst>
            </c:dLbl>
            <c:dLbl>
              <c:idx val="6"/>
              <c:layout>
                <c:manualLayout>
                  <c:x val="-2.0672681458395278E-2"/>
                  <c:y val="-4.3159936024740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AD-481B-AEBD-534F911A04C3}"/>
                </c:ext>
              </c:extLst>
            </c:dLbl>
            <c:dLbl>
              <c:idx val="7"/>
              <c:layout>
                <c:manualLayout>
                  <c:x val="-2.4890659642934784E-2"/>
                  <c:y val="-5.4059582327047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ED-4A35-AAD0-7FD912B5343C}"/>
                </c:ext>
              </c:extLst>
            </c:dLbl>
            <c:dLbl>
              <c:idx val="8"/>
              <c:layout>
                <c:manualLayout>
                  <c:x val="-1.6844407114248006E-2"/>
                  <c:y val="-4.8554928027833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78-4ADA-BCDB-AA1C093C7A6F}"/>
                </c:ext>
              </c:extLst>
            </c:dLbl>
            <c:dLbl>
              <c:idx val="9"/>
              <c:layout>
                <c:manualLayout>
                  <c:x val="-1.9141371720736371E-2"/>
                  <c:y val="-5.3949920030925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78-4ADA-BCDB-AA1C093C7A6F}"/>
                </c:ext>
              </c:extLst>
            </c:dLbl>
            <c:dLbl>
              <c:idx val="10"/>
              <c:layout>
                <c:manualLayout>
                  <c:x val="-2.0828470168000039E-2"/>
                  <c:y val="-4.3115941567714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5E-448E-8F12-90F50D7B1EEF}"/>
                </c:ext>
              </c:extLst>
            </c:dLbl>
            <c:dLbl>
              <c:idx val="11"/>
              <c:layout>
                <c:manualLayout>
                  <c:x val="-1.9141371720736482E-2"/>
                  <c:y val="-4.3159936024740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78-49D3-AF4F-EB4E28006F7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HC_GERAL!$T$3:$AE$3</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HC_GERAL!$T$17:$AE$17</c:f>
              <c:numCache>
                <c:formatCode>#,##0</c:formatCode>
                <c:ptCount val="12"/>
                <c:pt idx="0">
                  <c:v>150982</c:v>
                </c:pt>
              </c:numCache>
            </c:numRef>
          </c:val>
          <c:smooth val="0"/>
          <c:extLst>
            <c:ext xmlns:c16="http://schemas.microsoft.com/office/drawing/2014/chart" uri="{C3380CC4-5D6E-409C-BE32-E72D297353CC}">
              <c16:uniqueId val="{00000000-557C-4FE6-B0AA-9723B60E0C0A}"/>
            </c:ext>
          </c:extLst>
        </c:ser>
        <c:ser>
          <c:idx val="1"/>
          <c:order val="1"/>
          <c:tx>
            <c:strRef>
              <c:f>HC_GERAL!$S$5</c:f>
              <c:strCache>
                <c:ptCount val="1"/>
                <c:pt idx="0">
                  <c:v>Total de consultas</c:v>
                </c:pt>
              </c:strCache>
            </c:strRef>
          </c:tx>
          <c:marker>
            <c:symbol val="circle"/>
            <c:size val="5"/>
            <c:spPr>
              <a:solidFill>
                <a:schemeClr val="accent6">
                  <a:lumMod val="60000"/>
                  <a:lumOff val="40000"/>
                </a:schemeClr>
              </a:solidFill>
              <a:ln>
                <a:solidFill>
                  <a:schemeClr val="accent6">
                    <a:lumMod val="60000"/>
                    <a:lumOff val="40000"/>
                  </a:schemeClr>
                </a:solidFill>
              </a:ln>
            </c:spPr>
          </c:marker>
          <c:dLbls>
            <c:dLbl>
              <c:idx val="0"/>
              <c:layout>
                <c:manualLayout>
                  <c:x val="-1.6661439807938303E-2"/>
                  <c:y val="-5.9478356518761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6E-4AAE-8EB9-B2EDD7A1356E}"/>
                </c:ext>
              </c:extLst>
            </c:dLbl>
            <c:dLbl>
              <c:idx val="1"/>
              <c:layout>
                <c:manualLayout>
                  <c:x val="-1.5759724562353486E-2"/>
                  <c:y val="-4.6909038016349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CC-40EA-9624-AFCAA1A1FFD4}"/>
                </c:ext>
              </c:extLst>
            </c:dLbl>
            <c:dLbl>
              <c:idx val="2"/>
              <c:layout>
                <c:manualLayout>
                  <c:x val="-1.6975690993162696E-2"/>
                  <c:y val="-5.7707062699772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CC-40EA-9624-AFCAA1A1FFD4}"/>
                </c:ext>
              </c:extLst>
            </c:dLbl>
            <c:dLbl>
              <c:idx val="3"/>
              <c:layout>
                <c:manualLayout>
                  <c:x val="-2.0981777753362917E-2"/>
                  <c:y val="-5.6804282479245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57-435B-8FE3-5901DFF0FE33}"/>
                </c:ext>
              </c:extLst>
            </c:dLbl>
            <c:dLbl>
              <c:idx val="4"/>
              <c:layout>
                <c:manualLayout>
                  <c:x val="-1.5046999964643407E-2"/>
                  <c:y val="-3.4666009638769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77-464C-898C-A6465741ED05}"/>
                </c:ext>
              </c:extLst>
            </c:dLbl>
            <c:dLbl>
              <c:idx val="5"/>
              <c:layout>
                <c:manualLayout>
                  <c:x val="-1.4625971638414656E-2"/>
                  <c:y val="-4.85359888679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19-488A-8BB5-6E4A99031993}"/>
                </c:ext>
              </c:extLst>
            </c:dLbl>
            <c:dLbl>
              <c:idx val="6"/>
              <c:layout>
                <c:manualLayout>
                  <c:x val="-1.5891290571251014E-2"/>
                  <c:y val="-4.31974205124091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AD-481B-AEBD-534F911A04C3}"/>
                </c:ext>
              </c:extLst>
            </c:dLbl>
            <c:dLbl>
              <c:idx val="7"/>
              <c:layout>
                <c:manualLayout>
                  <c:x val="-1.0684066960028715E-2"/>
                  <c:y val="-5.3921192722157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ED-4A35-AAD0-7FD912B5343C}"/>
                </c:ext>
              </c:extLst>
            </c:dLbl>
            <c:dLbl>
              <c:idx val="8"/>
              <c:layout>
                <c:manualLayout>
                  <c:x val="-1.3016132770100731E-2"/>
                  <c:y val="-4.3159936024740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78-4ADA-BCDB-AA1C093C7A6F}"/>
                </c:ext>
              </c:extLst>
            </c:dLbl>
            <c:dLbl>
              <c:idx val="9"/>
              <c:layout>
                <c:manualLayout>
                  <c:x val="-1.6078752245418552E-2"/>
                  <c:y val="-3.77649440216480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78-4ADA-BCDB-AA1C093C7A6F}"/>
                </c:ext>
              </c:extLst>
            </c:dLbl>
            <c:dLbl>
              <c:idx val="10"/>
              <c:layout>
                <c:manualLayout>
                  <c:x val="-1.2342797136592549E-2"/>
                  <c:y val="-4.8505434263678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5E-448E-8F12-90F50D7B1EEF}"/>
                </c:ext>
              </c:extLst>
            </c:dLbl>
            <c:dLbl>
              <c:idx val="11"/>
              <c:layout>
                <c:manualLayout>
                  <c:x val="-1.7610061983077459E-2"/>
                  <c:y val="-3.7764944021647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78-49D3-AF4F-EB4E28006F7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HC_GERAL!$T$3:$AE$3</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HC_GERAL!$T$5:$AE$5</c:f>
              <c:numCache>
                <c:formatCode>#,##0</c:formatCode>
                <c:ptCount val="12"/>
                <c:pt idx="0">
                  <c:v>27451</c:v>
                </c:pt>
              </c:numCache>
            </c:numRef>
          </c:val>
          <c:smooth val="0"/>
          <c:extLst>
            <c:ext xmlns:c16="http://schemas.microsoft.com/office/drawing/2014/chart" uri="{C3380CC4-5D6E-409C-BE32-E72D297353CC}">
              <c16:uniqueId val="{0000000B-557C-4FE6-B0AA-9723B60E0C0A}"/>
            </c:ext>
          </c:extLst>
        </c:ser>
        <c:dLbls>
          <c:showLegendKey val="0"/>
          <c:showVal val="0"/>
          <c:showCatName val="0"/>
          <c:showSerName val="0"/>
          <c:showPercent val="0"/>
          <c:showBubbleSize val="0"/>
        </c:dLbls>
        <c:marker val="1"/>
        <c:smooth val="0"/>
        <c:axId val="46868736"/>
        <c:axId val="46895104"/>
      </c:lineChart>
      <c:catAx>
        <c:axId val="4686873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46895104"/>
        <c:crosses val="autoZero"/>
        <c:auto val="1"/>
        <c:lblAlgn val="ctr"/>
        <c:lblOffset val="100"/>
        <c:noMultiLvlLbl val="0"/>
      </c:catAx>
      <c:valAx>
        <c:axId val="46895104"/>
        <c:scaling>
          <c:orientation val="minMax"/>
          <c:max val="2000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46868736"/>
        <c:crosses val="autoZero"/>
        <c:crossBetween val="between"/>
        <c:majorUnit val="50000"/>
      </c:valAx>
      <c:spPr>
        <a:noFill/>
        <a:ln>
          <a:noFill/>
        </a:ln>
        <a:effectLst/>
      </c:spPr>
    </c:plotArea>
    <c:legend>
      <c:legendPos val="b"/>
      <c:layout>
        <c:manualLayout>
          <c:xMode val="edge"/>
          <c:yMode val="edge"/>
          <c:x val="0"/>
          <c:y val="0.84281856159046964"/>
          <c:w val="0.99892816281668861"/>
          <c:h val="0.1571814384095303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PROCEDIMENTOS</a:t>
            </a:r>
            <a:r>
              <a:rPr lang="en-US" sz="1200" baseline="0">
                <a:solidFill>
                  <a:schemeClr val="tx1"/>
                </a:solidFill>
                <a:latin typeface="Times New Roman" panose="02020603050405020304" pitchFamily="18" charset="0"/>
                <a:cs typeface="Times New Roman" panose="02020603050405020304" pitchFamily="18" charset="0"/>
              </a:rPr>
              <a:t> COM FINALIDADE DIAGNÓSTICA</a:t>
            </a:r>
          </a:p>
        </c:rich>
      </c:tx>
      <c:overlay val="0"/>
      <c:spPr>
        <a:noFill/>
        <a:ln>
          <a:noFill/>
        </a:ln>
        <a:effectLst/>
      </c:spPr>
    </c:title>
    <c:autoTitleDeleted val="0"/>
    <c:plotArea>
      <c:layout>
        <c:manualLayout>
          <c:layoutTarget val="inner"/>
          <c:xMode val="edge"/>
          <c:yMode val="edge"/>
          <c:x val="2.6554950986345336E-2"/>
          <c:y val="0.22247215956657884"/>
          <c:w val="0.95913085582921342"/>
          <c:h val="0.59435441381613485"/>
        </c:manualLayout>
      </c:layout>
      <c:lineChart>
        <c:grouping val="standard"/>
        <c:varyColors val="0"/>
        <c:ser>
          <c:idx val="0"/>
          <c:order val="0"/>
          <c:tx>
            <c:strRef>
              <c:f>'UNID CARDIO'!$C$4</c:f>
              <c:strCache>
                <c:ptCount val="1"/>
                <c:pt idx="0">
                  <c:v>PS</c:v>
                </c:pt>
              </c:strCache>
            </c:strRef>
          </c:tx>
          <c:spPr>
            <a:ln w="25400">
              <a:solidFill>
                <a:srgbClr val="00B050"/>
              </a:solidFill>
            </a:ln>
          </c:spPr>
          <c:marker>
            <c:symbol val="circle"/>
            <c:size val="6"/>
            <c:spPr>
              <a:solidFill>
                <a:srgbClr val="00B050"/>
              </a:solidFill>
              <a:ln w="12700">
                <a:noFill/>
                <a:round/>
              </a:ln>
              <a:effectLst/>
            </c:spPr>
          </c:marker>
          <c:dLbls>
            <c:dLbl>
              <c:idx val="0"/>
              <c:layout>
                <c:manualLayout>
                  <c:x val="-1.0774410774410763E-2"/>
                  <c:y val="3.539823008849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99-4B17-8BCB-3254916B15B8}"/>
                </c:ext>
              </c:extLst>
            </c:dLbl>
            <c:dLbl>
              <c:idx val="1"/>
              <c:layout>
                <c:manualLayout>
                  <c:x val="-9.4052556441584483E-3"/>
                  <c:y val="3.50967694390964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9A-418E-80E8-5ED490C3674B}"/>
                </c:ext>
              </c:extLst>
            </c:dLbl>
            <c:dLbl>
              <c:idx val="2"/>
              <c:layout>
                <c:manualLayout>
                  <c:x val="-9.405255644158398E-3"/>
                  <c:y val="4.0946231012279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23-4AE7-BC00-7F56A7523CF2}"/>
                </c:ext>
              </c:extLst>
            </c:dLbl>
            <c:dLbl>
              <c:idx val="3"/>
              <c:layout>
                <c:manualLayout>
                  <c:x val="-4.7138047138047135E-3"/>
                  <c:y val="3.53982300884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98-4BA9-A06D-C9A340B485B8}"/>
                </c:ext>
              </c:extLst>
            </c:dLbl>
            <c:dLbl>
              <c:idx val="4"/>
              <c:layout>
                <c:manualLayout>
                  <c:x val="-1.0398777557496198E-2"/>
                  <c:y val="4.1824415885131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98-4BA9-A06D-C9A340B485B8}"/>
                </c:ext>
              </c:extLst>
            </c:dLbl>
            <c:dLbl>
              <c:idx val="5"/>
              <c:layout>
                <c:manualLayout>
                  <c:x val="-1.0131970915658921E-2"/>
                  <c:y val="3.46749316171214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18-4AF8-8B9D-E27F5369B5C3}"/>
                </c:ext>
              </c:extLst>
            </c:dLbl>
            <c:dLbl>
              <c:idx val="6"/>
              <c:layout>
                <c:manualLayout>
                  <c:x val="-9.1615151355316522E-3"/>
                  <c:y val="4.0946231012279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D0-47B9-B6E3-BCADCA92F7F3}"/>
                </c:ext>
              </c:extLst>
            </c:dLbl>
            <c:dLbl>
              <c:idx val="7"/>
              <c:layout>
                <c:manualLayout>
                  <c:x val="-6.298795739690115E-3"/>
                  <c:y val="3.8558108891742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C3-4904-BC6C-48090C7F8D4E}"/>
                </c:ext>
              </c:extLst>
            </c:dLbl>
            <c:dLbl>
              <c:idx val="8"/>
              <c:layout>
                <c:manualLayout>
                  <c:x val="-6.298795739690115E-3"/>
                  <c:y val="4.4984460373699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9C3-4904-BC6C-48090C7F8D4E}"/>
                </c:ext>
              </c:extLst>
            </c:dLbl>
            <c:dLbl>
              <c:idx val="9"/>
              <c:layout>
                <c:manualLayout>
                  <c:x val="-6.6252587991718426E-3"/>
                  <c:y val="3.1746031746031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14-4744-8071-34617A4D0773}"/>
                </c:ext>
              </c:extLst>
            </c:dLbl>
            <c:dLbl>
              <c:idx val="10"/>
              <c:layout>
                <c:manualLayout>
                  <c:x val="-4.6337307933151965E-3"/>
                  <c:y val="3.855810889174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9B-4145-A2CE-30C0435EEC4E}"/>
                </c:ext>
              </c:extLst>
            </c:dLbl>
            <c:dLbl>
              <c:idx val="11"/>
              <c:layout>
                <c:manualLayout>
                  <c:x val="-4.6457607433218326E-3"/>
                  <c:y val="3.2407400319174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8B-490C-B43B-A06156769BD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'UNID CARDIO'!$BA$5:$BA$16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CARDIO'!$C$17,'UNID CARDIO'!$G$17,'UNID CARDIO'!$K$17,'UNID CARDIO'!$O$17,'UNID CARDIO'!$S$17,'UNID CARDIO'!$W$17,'UNID CARDIO'!$AA$17,'UNID CARDIO'!$AE$17,'UNID CARDIO'!$AI$17,'UNID CARDIO'!$AM$17,'UNID CARDIO'!$AQ$17,'UNID CARDIO'!$AU$17)</c:f>
              <c:numCache>
                <c:formatCode>#,##0</c:formatCode>
                <c:ptCount val="6"/>
                <c:pt idx="0">
                  <c:v>107</c:v>
                </c:pt>
              </c:numCache>
            </c:numRef>
          </c:val>
          <c:smooth val="0"/>
          <c:extLst>
            <c:ext xmlns:c16="http://schemas.microsoft.com/office/drawing/2014/chart" uri="{C3380CC4-5D6E-409C-BE32-E72D297353CC}">
              <c16:uniqueId val="{00000005-F231-41D9-96D0-2175A0884F90}"/>
            </c:ext>
          </c:extLst>
        </c:ser>
        <c:ser>
          <c:idx val="1"/>
          <c:order val="1"/>
          <c:tx>
            <c:strRef>
              <c:f>'UNID CARDIO'!$D$4</c:f>
              <c:strCache>
                <c:ptCount val="1"/>
                <c:pt idx="0">
                  <c:v>Inter</c:v>
                </c:pt>
              </c:strCache>
            </c:strRef>
          </c:tx>
          <c:spPr>
            <a:ln w="25400" cap="rnd">
              <a:solidFill>
                <a:schemeClr val="accent6">
                  <a:lumMod val="60000"/>
                  <a:lumOff val="40000"/>
                </a:schemeClr>
              </a:solidFill>
              <a:round/>
            </a:ln>
            <a:effectLst/>
          </c:spPr>
          <c:marker>
            <c:symbol val="circle"/>
            <c:size val="6"/>
            <c:spPr>
              <a:solidFill>
                <a:schemeClr val="accent6">
                  <a:lumMod val="60000"/>
                  <a:lumOff val="40000"/>
                </a:schemeClr>
              </a:solidFill>
              <a:ln w="12700">
                <a:noFill/>
                <a:round/>
              </a:ln>
              <a:effectLst/>
            </c:spPr>
          </c:marker>
          <c:dLbls>
            <c:dLbl>
              <c:idx val="0"/>
              <c:layout>
                <c:manualLayout>
                  <c:x val="-1.144781144781146E-2"/>
                  <c:y val="-5.309734513274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99-4B17-8BCB-3254916B15B8}"/>
                </c:ext>
              </c:extLst>
            </c:dLbl>
            <c:dLbl>
              <c:idx val="1"/>
              <c:layout>
                <c:manualLayout>
                  <c:x val="-1.0748863593323939E-2"/>
                  <c:y val="-4.0946231012279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9A-418E-80E8-5ED490C3674B}"/>
                </c:ext>
              </c:extLst>
            </c:dLbl>
            <c:dLbl>
              <c:idx val="2"/>
              <c:layout>
                <c:manualLayout>
                  <c:x val="-8.7334516695757505E-3"/>
                  <c:y val="-5.264515415864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23-4AE7-BC00-7F56A7523CF2}"/>
                </c:ext>
              </c:extLst>
            </c:dLbl>
            <c:dLbl>
              <c:idx val="3"/>
              <c:layout>
                <c:manualLayout>
                  <c:x val="-1.2376463674886141E-2"/>
                  <c:y val="-5.2464328689155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98-4BA9-A06D-C9A340B485B8}"/>
                </c:ext>
              </c:extLst>
            </c:dLbl>
            <c:dLbl>
              <c:idx val="4"/>
              <c:layout>
                <c:manualLayout>
                  <c:x val="-1.0313710333531166E-2"/>
                  <c:y val="-4.825076736708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98-4BA9-A06D-C9A340B485B8}"/>
                </c:ext>
              </c:extLst>
            </c:dLbl>
            <c:dLbl>
              <c:idx val="5"/>
              <c:layout>
                <c:manualLayout>
                  <c:x val="-9.5359726265025133E-3"/>
                  <c:y val="-4.6233242156161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18-4AF8-8B9D-E27F5369B5C3}"/>
                </c:ext>
              </c:extLst>
            </c:dLbl>
            <c:dLbl>
              <c:idx val="6"/>
              <c:layout>
                <c:manualLayout>
                  <c:x val="-8.0836898254691061E-3"/>
                  <c:y val="-4.0946231012279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D0-47B9-B6E3-BCADCA92F7F3}"/>
                </c:ext>
              </c:extLst>
            </c:dLbl>
            <c:dLbl>
              <c:idx val="7"/>
              <c:layout>
                <c:manualLayout>
                  <c:x val="-6.7487097210965517E-3"/>
                  <c:y val="-4.4984460373699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C3-4904-BC6C-48090C7F8D4E}"/>
                </c:ext>
              </c:extLst>
            </c:dLbl>
            <c:dLbl>
              <c:idx val="8"/>
              <c:layout>
                <c:manualLayout>
                  <c:x val="-8.5483656467222995E-3"/>
                  <c:y val="-4.4984460373699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C3-4904-BC6C-48090C7F8D4E}"/>
                </c:ext>
              </c:extLst>
            </c:dLbl>
            <c:dLbl>
              <c:idx val="9"/>
              <c:layout>
                <c:manualLayout>
                  <c:x val="-7.4534161490684443E-3"/>
                  <c:y val="-6.3492063492063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14-4744-8071-34617A4D0773}"/>
                </c:ext>
              </c:extLst>
            </c:dLbl>
            <c:dLbl>
              <c:idx val="10"/>
              <c:layout>
                <c:manualLayout>
                  <c:x val="-6.1783163602480359E-3"/>
                  <c:y val="3.855810889174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9B-4145-A2CE-30C0435EEC4E}"/>
                </c:ext>
              </c:extLst>
            </c:dLbl>
            <c:dLbl>
              <c:idx val="11"/>
              <c:layout>
                <c:manualLayout>
                  <c:x val="-6.5814943863724351E-3"/>
                  <c:y val="-5.1851840510679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8B-490C-B43B-A06156769BD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'UNID CARDIO'!$BA$5:$BA$16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CARDIO'!$D$17,'UNID CARDIO'!$H$17,'UNID CARDIO'!$L$17,'UNID CARDIO'!$P$17,'UNID CARDIO'!$T$17,'UNID CARDIO'!$X$17,'UNID CARDIO'!$AB$17,'UNID CARDIO'!$AF$17,'UNID CARDIO'!$AJ$17,'UNID CARDIO'!$AN$17,'UNID CARDIO'!$AR$17,'UNID CARDIO'!$AV$17)</c:f>
              <c:numCache>
                <c:formatCode>#,##0</c:formatCode>
                <c:ptCount val="6"/>
                <c:pt idx="0">
                  <c:v>247</c:v>
                </c:pt>
              </c:numCache>
            </c:numRef>
          </c:val>
          <c:smooth val="0"/>
          <c:extLst>
            <c:ext xmlns:c16="http://schemas.microsoft.com/office/drawing/2014/chart" uri="{C3380CC4-5D6E-409C-BE32-E72D297353CC}">
              <c16:uniqueId val="{0000000B-F231-41D9-96D0-2175A0884F90}"/>
            </c:ext>
          </c:extLst>
        </c:ser>
        <c:ser>
          <c:idx val="2"/>
          <c:order val="2"/>
          <c:tx>
            <c:strRef>
              <c:f>'UNID CARDIO'!$E$4</c:f>
              <c:strCache>
                <c:ptCount val="1"/>
                <c:pt idx="0">
                  <c:v>Amb</c:v>
                </c:pt>
              </c:strCache>
            </c:strRef>
          </c:tx>
          <c:spPr>
            <a:ln>
              <a:solidFill>
                <a:schemeClr val="accent6">
                  <a:lumMod val="75000"/>
                </a:schemeClr>
              </a:solidFill>
            </a:ln>
          </c:spPr>
          <c:marker>
            <c:symbol val="circle"/>
            <c:size val="5"/>
            <c:spPr>
              <a:solidFill>
                <a:schemeClr val="accent6">
                  <a:lumMod val="75000"/>
                </a:schemeClr>
              </a:solidFill>
              <a:ln>
                <a:noFill/>
              </a:ln>
            </c:spPr>
          </c:marker>
          <c:dLbls>
            <c:dLbl>
              <c:idx val="0"/>
              <c:layout>
                <c:manualLayout>
                  <c:x val="-1.0774410774410775E-2"/>
                  <c:y val="-4.1297935103244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99-4B17-8BCB-3254916B15B8}"/>
                </c:ext>
              </c:extLst>
            </c:dLbl>
            <c:dLbl>
              <c:idx val="1"/>
              <c:layout>
                <c:manualLayout>
                  <c:x val="-1.2764275517072179E-2"/>
                  <c:y val="-4.0946231012279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9A-418E-80E8-5ED490C3674B}"/>
                </c:ext>
              </c:extLst>
            </c:dLbl>
            <c:dLbl>
              <c:idx val="2"/>
              <c:layout>
                <c:manualLayout>
                  <c:x val="-1.2764275517072179E-2"/>
                  <c:y val="-4.67956925854620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23-4AE7-BC00-7F56A7523CF2}"/>
                </c:ext>
              </c:extLst>
            </c:dLbl>
            <c:dLbl>
              <c:idx val="3"/>
              <c:layout>
                <c:manualLayout>
                  <c:x val="-1.0774410774410775E-2"/>
                  <c:y val="-4.71976401179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98-4BA9-A06D-C9A340B485B8}"/>
                </c:ext>
              </c:extLst>
            </c:dLbl>
            <c:dLbl>
              <c:idx val="4"/>
              <c:layout>
                <c:manualLayout>
                  <c:x val="-1.2376463674886141E-2"/>
                  <c:y val="-5.467711884904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98-4BA9-A06D-C9A340B485B8}"/>
                </c:ext>
              </c:extLst>
            </c:dLbl>
            <c:dLbl>
              <c:idx val="5"/>
              <c:layout>
                <c:manualLayout>
                  <c:x val="-9.5359726265026017E-3"/>
                  <c:y val="-5.2012397425682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18-4AF8-8B9D-E27F5369B5C3}"/>
                </c:ext>
              </c:extLst>
            </c:dLbl>
            <c:dLbl>
              <c:idx val="6"/>
              <c:layout>
                <c:manualLayout>
                  <c:x val="-8.0836898254691061E-3"/>
                  <c:y val="-5.264515415864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D0-47B9-B6E3-BCADCA92F7F3}"/>
                </c:ext>
              </c:extLst>
            </c:dLbl>
            <c:dLbl>
              <c:idx val="7"/>
              <c:layout>
                <c:manualLayout>
                  <c:x val="-6.2987957396902468E-3"/>
                  <c:y val="-3.8558108891742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C3-4904-BC6C-48090C7F8D4E}"/>
                </c:ext>
              </c:extLst>
            </c:dLbl>
            <c:dLbl>
              <c:idx val="8"/>
              <c:layout>
                <c:manualLayout>
                  <c:x val="-6.7487097210965517E-3"/>
                  <c:y val="-4.4984460373699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C3-4904-BC6C-48090C7F8D4E}"/>
                </c:ext>
              </c:extLst>
            </c:dLbl>
            <c:dLbl>
              <c:idx val="9"/>
              <c:layout>
                <c:manualLayout>
                  <c:x val="-7.4534161490683228E-3"/>
                  <c:y val="-3.80952380952380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14-4744-8071-34617A4D0773}"/>
                </c:ext>
              </c:extLst>
            </c:dLbl>
            <c:dLbl>
              <c:idx val="10"/>
              <c:layout>
                <c:manualLayout>
                  <c:x val="-7.3367404227489951E-3"/>
                  <c:y val="-4.4984460373699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9B-4145-A2CE-30C0435EEC4E}"/>
                </c:ext>
              </c:extLst>
            </c:dLbl>
            <c:dLbl>
              <c:idx val="11"/>
              <c:layout>
                <c:manualLayout>
                  <c:x val="-5.8072009291523759E-3"/>
                  <c:y val="-3.8888880383009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8B-490C-B43B-A06156769BD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'UNID CARDIO'!$BA$5:$BA$16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CARDIO'!$E$17,'UNID CARDIO'!$I$17,'UNID CARDIO'!$M$17,'UNID CARDIO'!$Q$17,'UNID CARDIO'!$U$17,'UNID CARDIO'!$Y$17,'UNID CARDIO'!$AC$17,'UNID CARDIO'!$AG$17,'UNID CARDIO'!$AK$17,'UNID CARDIO'!$AO$17,'UNID CARDIO'!$AS$17,'UNID CARDIO'!$AW$17)</c:f>
              <c:numCache>
                <c:formatCode>#,##0</c:formatCode>
                <c:ptCount val="6"/>
                <c:pt idx="0">
                  <c:v>827</c:v>
                </c:pt>
              </c:numCache>
            </c:numRef>
          </c:val>
          <c:smooth val="0"/>
          <c:extLst>
            <c:ext xmlns:c16="http://schemas.microsoft.com/office/drawing/2014/chart" uri="{C3380CC4-5D6E-409C-BE32-E72D297353CC}">
              <c16:uniqueId val="{00000010-F231-41D9-96D0-2175A0884F90}"/>
            </c:ext>
          </c:extLst>
        </c:ser>
        <c:ser>
          <c:idx val="3"/>
          <c:order val="3"/>
          <c:tx>
            <c:strRef>
              <c:f>'UNID CARDIO'!$F$4</c:f>
              <c:strCache>
                <c:ptCount val="1"/>
                <c:pt idx="0">
                  <c:v>Total</c:v>
                </c:pt>
              </c:strCache>
            </c:strRef>
          </c:tx>
          <c:marker>
            <c:symbol val="circle"/>
            <c:size val="5"/>
            <c:spPr>
              <a:solidFill>
                <a:schemeClr val="accent3"/>
              </a:solidFill>
              <a:ln>
                <a:solidFill>
                  <a:schemeClr val="accent3"/>
                </a:solidFill>
              </a:ln>
            </c:spPr>
          </c:marker>
          <c:dLbls>
            <c:dLbl>
              <c:idx val="0"/>
              <c:layout>
                <c:manualLayout>
                  <c:x val="-1.2121212121212109E-2"/>
                  <c:y val="-4.7197640117994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99-4B17-8BCB-3254916B15B8}"/>
                </c:ext>
              </c:extLst>
            </c:dLbl>
            <c:dLbl>
              <c:idx val="1"/>
              <c:layout>
                <c:manualLayout>
                  <c:x val="-1.2092471542489432E-2"/>
                  <c:y val="-4.6795692585462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9A-418E-80E8-5ED490C3674B}"/>
                </c:ext>
              </c:extLst>
            </c:dLbl>
            <c:dLbl>
              <c:idx val="2"/>
              <c:layout>
                <c:manualLayout>
                  <c:x val="-1.1420667567906736E-2"/>
                  <c:y val="-4.67956925854620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23-4AE7-BC00-7F56A7523CF2}"/>
                </c:ext>
              </c:extLst>
            </c:dLbl>
            <c:dLbl>
              <c:idx val="3"/>
              <c:layout>
                <c:manualLayout>
                  <c:x val="-8.0808080808080808E-3"/>
                  <c:y val="-5.309734513274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98-4BA9-A06D-C9A340B485B8}"/>
                </c:ext>
              </c:extLst>
            </c:dLbl>
            <c:dLbl>
              <c:idx val="4"/>
              <c:layout>
                <c:manualLayout>
                  <c:x val="-1.4439217016241011E-2"/>
                  <c:y val="-4.71977565455173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D98-4BA9-A06D-C9A340B485B8}"/>
                </c:ext>
              </c:extLst>
            </c:dLbl>
            <c:dLbl>
              <c:idx val="5"/>
              <c:layout>
                <c:manualLayout>
                  <c:x val="-1.3111962361440957E-2"/>
                  <c:y val="-4.6233242156161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8-4AF8-8B9D-E27F5369B5C3}"/>
                </c:ext>
              </c:extLst>
            </c:dLbl>
            <c:dLbl>
              <c:idx val="6"/>
              <c:layout>
                <c:manualLayout>
                  <c:x val="-8.0836898254691061E-3"/>
                  <c:y val="-4.6795692585462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D0-47B9-B6E3-BCADCA92F7F3}"/>
                </c:ext>
              </c:extLst>
            </c:dLbl>
            <c:dLbl>
              <c:idx val="7"/>
              <c:layout>
                <c:manualLayout>
                  <c:x val="-8.5483656467222995E-3"/>
                  <c:y val="-5.141081185565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C3-4904-BC6C-48090C7F8D4E}"/>
                </c:ext>
              </c:extLst>
            </c:dLbl>
            <c:dLbl>
              <c:idx val="8"/>
              <c:layout>
                <c:manualLayout>
                  <c:x val="-6.2464767350231196E-3"/>
                  <c:y val="-6.41089863767029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C3-4904-BC6C-48090C7F8D4E}"/>
                </c:ext>
              </c:extLst>
            </c:dLbl>
            <c:dLbl>
              <c:idx val="9"/>
              <c:layout>
                <c:manualLayout>
                  <c:x val="-7.8674948240165625E-3"/>
                  <c:y val="-7.6190476190476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14-4744-8071-34617A4D0773}"/>
                </c:ext>
              </c:extLst>
            </c:dLbl>
            <c:dLbl>
              <c:idx val="10"/>
              <c:layout>
                <c:manualLayout>
                  <c:x val="-6.5644519571964807E-3"/>
                  <c:y val="-7.0689866301528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9B-4145-A2CE-30C0435EEC4E}"/>
                </c:ext>
              </c:extLst>
            </c:dLbl>
            <c:dLbl>
              <c:idx val="11"/>
              <c:layout>
                <c:manualLayout>
                  <c:x val="-6.968641114982692E-3"/>
                  <c:y val="-5.8333320574514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8B-490C-B43B-A06156769BD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'UNID CARDIO'!$BA$5:$BA$16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CARDIO'!$F$17,'UNID CARDIO'!$J$17,'UNID CARDIO'!$N$17,'UNID CARDIO'!$R$17,'UNID CARDIO'!$V$17,'UNID CARDIO'!$Z$17,'UNID CARDIO'!$AD$17,'UNID CARDIO'!$AH$17,'UNID CARDIO'!$AL$17,'UNID CARDIO'!$AP$17,'UNID CARDIO'!$AT$17,'UNID CARDIO'!$AX$17)</c:f>
              <c:numCache>
                <c:formatCode>#,##0</c:formatCode>
                <c:ptCount val="6"/>
                <c:pt idx="0">
                  <c:v>1181</c:v>
                </c:pt>
              </c:numCache>
            </c:numRef>
          </c:val>
          <c:smooth val="0"/>
          <c:extLst>
            <c:ext xmlns:c16="http://schemas.microsoft.com/office/drawing/2014/chart" uri="{C3380CC4-5D6E-409C-BE32-E72D297353CC}">
              <c16:uniqueId val="{00000011-F231-41D9-96D0-2175A0884F90}"/>
            </c:ext>
          </c:extLst>
        </c:ser>
        <c:dLbls>
          <c:showLegendKey val="0"/>
          <c:showVal val="0"/>
          <c:showCatName val="0"/>
          <c:showSerName val="0"/>
          <c:showPercent val="0"/>
          <c:showBubbleSize val="0"/>
        </c:dLbls>
        <c:marker val="1"/>
        <c:smooth val="0"/>
        <c:axId val="61934208"/>
        <c:axId val="61993344"/>
      </c:lineChart>
      <c:catAx>
        <c:axId val="619342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61993344"/>
        <c:crosses val="autoZero"/>
        <c:auto val="1"/>
        <c:lblAlgn val="ctr"/>
        <c:lblOffset val="100"/>
        <c:noMultiLvlLbl val="0"/>
      </c:catAx>
      <c:valAx>
        <c:axId val="61993344"/>
        <c:scaling>
          <c:orientation val="minMax"/>
          <c:max val="22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61934208"/>
        <c:crosses val="autoZero"/>
        <c:crossBetween val="between"/>
        <c:majorUnit val="400"/>
      </c:valAx>
      <c:spPr>
        <a:noFill/>
        <a:ln>
          <a:noFill/>
        </a:ln>
        <a:effectLst/>
      </c:spPr>
    </c:plotArea>
    <c:legend>
      <c:legendPos val="b"/>
      <c:layout>
        <c:manualLayout>
          <c:xMode val="edge"/>
          <c:yMode val="edge"/>
          <c:x val="0.26090435386753125"/>
          <c:y val="0.88698454065573695"/>
          <c:w val="0.43605917091245949"/>
          <c:h val="0.1130154574547033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sz="1200">
                <a:solidFill>
                  <a:schemeClr val="tx1"/>
                </a:solidFill>
                <a:latin typeface="Times New Roman" panose="02020603050405020304" pitchFamily="18" charset="0"/>
                <a:cs typeface="Times New Roman" panose="02020603050405020304" pitchFamily="18" charset="0"/>
              </a:rPr>
              <a:t>% DE ATENDIMENTOS</a:t>
            </a:r>
            <a:r>
              <a:rPr lang="en-US" sz="1200" baseline="0">
                <a:solidFill>
                  <a:schemeClr val="tx1"/>
                </a:solidFill>
                <a:latin typeface="Times New Roman" panose="02020603050405020304" pitchFamily="18" charset="0"/>
                <a:cs typeface="Times New Roman" panose="02020603050405020304" pitchFamily="18" charset="0"/>
              </a:rPr>
              <a:t> DA UNIDADE DE ATENÇÃO À URGÊNCIA E EMERGÊNCIA</a:t>
            </a:r>
            <a:endParaRPr lang="en-US" sz="120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537467407186651E-2"/>
          <c:y val="0.17857515108674435"/>
          <c:w val="0.97760566941241622"/>
          <c:h val="0.60409303418568561"/>
        </c:manualLayout>
      </c:layout>
      <c:bar3DChart>
        <c:barDir val="col"/>
        <c:grouping val="stacked"/>
        <c:varyColors val="0"/>
        <c:ser>
          <c:idx val="1"/>
          <c:order val="0"/>
          <c:tx>
            <c:strRef>
              <c:f>PS!$A$5</c:f>
              <c:strCache>
                <c:ptCount val="1"/>
                <c:pt idx="0">
                  <c:v>Maternidade</c:v>
                </c:pt>
              </c:strCache>
            </c:strRef>
          </c:tx>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PEDIATRIA'!$C$4:$N$4</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(PS!$C$5,PS!$E$5,PS!$G$5,PS!$I$5,PS!$K$5,PS!$M$5,PS!$O$5,PS!$Q$5,PS!$S$5,PS!$U$5,PS!$W$5,PS!$Y$5)</c:f>
              <c:numCache>
                <c:formatCode>0.0%</c:formatCode>
                <c:ptCount val="6"/>
                <c:pt idx="0">
                  <c:v>0.36818687430478308</c:v>
                </c:pt>
              </c:numCache>
            </c:numRef>
          </c:val>
          <c:extLst>
            <c:ext xmlns:c16="http://schemas.microsoft.com/office/drawing/2014/chart" uri="{C3380CC4-5D6E-409C-BE32-E72D297353CC}">
              <c16:uniqueId val="{00000000-9919-40EE-B996-47C1CB4FEC8F}"/>
            </c:ext>
          </c:extLst>
        </c:ser>
        <c:ser>
          <c:idx val="2"/>
          <c:order val="1"/>
          <c:tx>
            <c:strRef>
              <c:f>PS!$A$6</c:f>
              <c:strCache>
                <c:ptCount val="1"/>
                <c:pt idx="0">
                  <c:v>Adulto e Pediatria (Urgência/Emergência)</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PEDIATRIA'!$C$4:$N$4</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(PS!$C$6,PS!$E$6,PS!$G$6,PS!$I$6,PS!$K$6,PS!$M$6,PS!$O$6,PS!$Q$6,PS!$S$6,PS!$U$6,PS!$W$6,PS!$Y$6)</c:f>
              <c:numCache>
                <c:formatCode>0.0%</c:formatCode>
                <c:ptCount val="6"/>
                <c:pt idx="0">
                  <c:v>0.63181312569521686</c:v>
                </c:pt>
              </c:numCache>
            </c:numRef>
          </c:val>
          <c:extLst>
            <c:ext xmlns:c16="http://schemas.microsoft.com/office/drawing/2014/chart" uri="{C3380CC4-5D6E-409C-BE32-E72D297353CC}">
              <c16:uniqueId val="{00000001-9919-40EE-B996-47C1CB4FEC8F}"/>
            </c:ext>
          </c:extLst>
        </c:ser>
        <c:dLbls>
          <c:showLegendKey val="0"/>
          <c:showVal val="1"/>
          <c:showCatName val="0"/>
          <c:showSerName val="0"/>
          <c:showPercent val="0"/>
          <c:showBubbleSize val="0"/>
        </c:dLbls>
        <c:gapWidth val="150"/>
        <c:gapDepth val="52"/>
        <c:shape val="box"/>
        <c:axId val="68391680"/>
        <c:axId val="68393600"/>
        <c:axId val="0"/>
      </c:bar3DChart>
      <c:catAx>
        <c:axId val="68391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68393600"/>
        <c:crosses val="autoZero"/>
        <c:auto val="1"/>
        <c:lblAlgn val="ctr"/>
        <c:lblOffset val="100"/>
        <c:noMultiLvlLbl val="0"/>
      </c:catAx>
      <c:valAx>
        <c:axId val="68393600"/>
        <c:scaling>
          <c:orientation val="minMax"/>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68391680"/>
        <c:crosses val="autoZero"/>
        <c:crossBetween val="between"/>
        <c:majorUnit val="0.25"/>
      </c:valAx>
      <c:spPr>
        <a:noFill/>
        <a:ln>
          <a:noFill/>
        </a:ln>
        <a:effectLst/>
      </c:spPr>
    </c:plotArea>
    <c:legend>
      <c:legendPos val="b"/>
      <c:layout>
        <c:manualLayout>
          <c:xMode val="edge"/>
          <c:yMode val="edge"/>
          <c:x val="8.4986966763821791E-5"/>
          <c:y val="0.42550616996647478"/>
          <c:w val="0.10312655489438734"/>
          <c:h val="0.3275285554537652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b="1" i="0" baseline="0">
                <a:effectLst/>
              </a:rPr>
              <a:t>% DE ATENDIMENTOS DA UNIDADE DE ATENÇÃO À URGÊNCIA E EMERGÊNCIA</a:t>
            </a:r>
            <a:endParaRPr lang="pt-BR" sz="1200">
              <a:effectLst/>
            </a:endParaRPr>
          </a:p>
        </c:rich>
      </c:tx>
      <c:overlay val="0"/>
      <c:spPr>
        <a:noFill/>
        <a:ln>
          <a:noFill/>
        </a:ln>
        <a:effectLst/>
      </c:spPr>
    </c:title>
    <c:autoTitleDeleted val="0"/>
    <c:plotArea>
      <c:layout>
        <c:manualLayout>
          <c:layoutTarget val="inner"/>
          <c:xMode val="edge"/>
          <c:yMode val="edge"/>
          <c:x val="2.3844022712801238E-2"/>
          <c:y val="0.32366257699105477"/>
          <c:w val="0.95913085582921342"/>
          <c:h val="0.42968701961507716"/>
        </c:manualLayout>
      </c:layout>
      <c:lineChart>
        <c:grouping val="standard"/>
        <c:varyColors val="0"/>
        <c:ser>
          <c:idx val="0"/>
          <c:order val="0"/>
          <c:tx>
            <c:strRef>
              <c:f>PS!$A$5</c:f>
              <c:strCache>
                <c:ptCount val="1"/>
                <c:pt idx="0">
                  <c:v>Maternidade</c:v>
                </c:pt>
              </c:strCache>
            </c:strRef>
          </c:tx>
          <c:spPr>
            <a:ln w="25400">
              <a:solidFill>
                <a:schemeClr val="accent6">
                  <a:lumMod val="60000"/>
                  <a:lumOff val="40000"/>
                </a:schemeClr>
              </a:solidFill>
            </a:ln>
          </c:spPr>
          <c:marker>
            <c:symbol val="circle"/>
            <c:size val="6"/>
            <c:spPr>
              <a:solidFill>
                <a:schemeClr val="accent6">
                  <a:lumMod val="60000"/>
                  <a:lumOff val="40000"/>
                </a:schemeClr>
              </a:solidFill>
              <a:ln w="12700">
                <a:noFill/>
                <a:round/>
              </a:ln>
              <a:effectLst/>
            </c:spPr>
          </c:marker>
          <c:dLbls>
            <c:dLbl>
              <c:idx val="0"/>
              <c:layout>
                <c:manualLayout>
                  <c:x val="-1.2741314342207493E-2"/>
                  <c:y val="5.4377093870376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6A-4CA9-90F1-651F46C4CCF5}"/>
                </c:ext>
              </c:extLst>
            </c:dLbl>
            <c:dLbl>
              <c:idx val="1"/>
              <c:layout>
                <c:manualLayout>
                  <c:x val="-1.2129541074100728E-2"/>
                  <c:y val="6.33776401184115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6A-4CA9-90F1-651F46C4CCF5}"/>
                </c:ext>
              </c:extLst>
            </c:dLbl>
            <c:dLbl>
              <c:idx val="2"/>
              <c:layout>
                <c:manualLayout>
                  <c:x val="-1.2124074113095712E-2"/>
                  <c:y val="6.31009773915079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6A-4CA9-90F1-651F46C4CCF5}"/>
                </c:ext>
              </c:extLst>
            </c:dLbl>
            <c:dLbl>
              <c:idx val="3"/>
              <c:layout>
                <c:manualLayout>
                  <c:x val="-1.1513313721981892E-2"/>
                  <c:y val="6.3377640118411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6A-4CA9-90F1-651F46C4CCF5}"/>
                </c:ext>
              </c:extLst>
            </c:dLbl>
            <c:dLbl>
              <c:idx val="4"/>
              <c:layout>
                <c:manualLayout>
                  <c:x val="-1.1513292359329477E-2"/>
                  <c:y val="6.3377640118411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6A-4CA9-90F1-651F46C4CCF5}"/>
                </c:ext>
              </c:extLst>
            </c:dLbl>
            <c:dLbl>
              <c:idx val="5"/>
              <c:layout>
                <c:manualLayout>
                  <c:x val="-1.1388312611171575E-2"/>
                  <c:y val="5.7384996773340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23-407A-AEBE-315DC946A965}"/>
                </c:ext>
              </c:extLst>
            </c:dLbl>
            <c:dLbl>
              <c:idx val="6"/>
              <c:layout>
                <c:manualLayout>
                  <c:x val="-1.3535808251842916E-2"/>
                  <c:y val="5.7749805531839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23-407A-AEBE-315DC946A965}"/>
                </c:ext>
              </c:extLst>
            </c:dLbl>
            <c:dLbl>
              <c:idx val="7"/>
              <c:layout>
                <c:manualLayout>
                  <c:x val="-1.1644127043291309E-2"/>
                  <c:y val="6.5192032885547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23-407A-AEBE-315DC946A965}"/>
                </c:ext>
              </c:extLst>
            </c:dLbl>
            <c:dLbl>
              <c:idx val="8"/>
              <c:layout>
                <c:manualLayout>
                  <c:x val="-1.1401197896968579E-2"/>
                  <c:y val="6.321743309748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AD-4529-A414-AD48A2CC87A2}"/>
                </c:ext>
              </c:extLst>
            </c:dLbl>
            <c:dLbl>
              <c:idx val="9"/>
              <c:layout>
                <c:manualLayout>
                  <c:x val="-1.0103534185288237E-2"/>
                  <c:y val="6.8617503485628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C5-4921-B291-9EDBF9FB7544}"/>
                </c:ext>
              </c:extLst>
            </c:dLbl>
            <c:dLbl>
              <c:idx val="10"/>
              <c:layout>
                <c:manualLayout>
                  <c:x val="-9.3177757979776635E-3"/>
                  <c:y val="6.8617503485628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09-4C96-BFD5-4A1AF679DC8B}"/>
                </c:ext>
              </c:extLst>
            </c:dLbl>
            <c:dLbl>
              <c:idx val="11"/>
              <c:layout>
                <c:manualLayout>
                  <c:x val="-8.5976399339354973E-3"/>
                  <c:y val="7.6788704954643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58-4585-A2BF-122EABF2CD36}"/>
                </c:ext>
              </c:extLst>
            </c:dLbl>
            <c:spPr>
              <a:noFill/>
              <a:ln>
                <a:noFill/>
              </a:ln>
              <a:effectLst/>
            </c:spPr>
            <c:txPr>
              <a:bodyPr wrap="square" lIns="38100" tIns="19050" rIns="38100" bIns="19050" anchor="ctr">
                <a:spAutoFit/>
              </a:bodyPr>
              <a:lstStyle/>
              <a:p>
                <a:pPr>
                  <a:defRPr sz="900"/>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CLM'!$AQ$4:$AQ$15</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(PS!$B$5,PS!$D$5,PS!$F$5,PS!$H$5,PS!$J$5,PS!$L$5,PS!$N$5,PS!$P$5,PS!$R$5,PS!$T$5,PS!$V$5,PS!$X$5)</c:f>
              <c:numCache>
                <c:formatCode>#,##0</c:formatCode>
                <c:ptCount val="6"/>
                <c:pt idx="0">
                  <c:v>662</c:v>
                </c:pt>
              </c:numCache>
            </c:numRef>
          </c:val>
          <c:smooth val="0"/>
          <c:extLst>
            <c:ext xmlns:c16="http://schemas.microsoft.com/office/drawing/2014/chart" uri="{C3380CC4-5D6E-409C-BE32-E72D297353CC}">
              <c16:uniqueId val="{00000005-CA6A-4CA9-90F1-651F46C4CCF5}"/>
            </c:ext>
          </c:extLst>
        </c:ser>
        <c:ser>
          <c:idx val="1"/>
          <c:order val="1"/>
          <c:tx>
            <c:strRef>
              <c:f>PS!$A$6</c:f>
              <c:strCache>
                <c:ptCount val="1"/>
                <c:pt idx="0">
                  <c:v>Adulto e Pediatria (Urgência/Emergência)</c:v>
                </c:pt>
              </c:strCache>
            </c:strRef>
          </c:tx>
          <c:spPr>
            <a:ln w="25400" cap="rnd">
              <a:solidFill>
                <a:schemeClr val="accent6">
                  <a:lumMod val="75000"/>
                </a:schemeClr>
              </a:solidFill>
              <a:round/>
            </a:ln>
            <a:effectLst/>
          </c:spPr>
          <c:marker>
            <c:symbol val="circle"/>
            <c:size val="6"/>
            <c:spPr>
              <a:solidFill>
                <a:schemeClr val="accent6">
                  <a:lumMod val="75000"/>
                </a:schemeClr>
              </a:solidFill>
              <a:ln w="12700">
                <a:noFill/>
                <a:round/>
              </a:ln>
              <a:effectLst/>
            </c:spPr>
          </c:marker>
          <c:dLbls>
            <c:dLbl>
              <c:idx val="0"/>
              <c:layout>
                <c:manualLayout>
                  <c:x val="-1.417721594350463E-2"/>
                  <c:y val="-5.7198410283103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6A-4CA9-90F1-651F46C4CCF5}"/>
                </c:ext>
              </c:extLst>
            </c:dLbl>
            <c:dLbl>
              <c:idx val="1"/>
              <c:layout>
                <c:manualLayout>
                  <c:x val="-1.145940669660604E-2"/>
                  <c:y val="-4.0856007345073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B-4CF7-98A7-1F1A0984CE47}"/>
                </c:ext>
              </c:extLst>
            </c:dLbl>
            <c:dLbl>
              <c:idx val="2"/>
              <c:layout>
                <c:manualLayout>
                  <c:x val="-1.2133475551916999E-2"/>
                  <c:y val="-4.0856007345073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9B-4AE0-B8DD-1052793060AC}"/>
                </c:ext>
              </c:extLst>
            </c:dLbl>
            <c:dLbl>
              <c:idx val="3"/>
              <c:layout>
                <c:manualLayout>
                  <c:x val="-1.4110103948140145E-2"/>
                  <c:y val="-4.9027208814088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67-4FD4-A50D-525D4950082B}"/>
                </c:ext>
              </c:extLst>
            </c:dLbl>
            <c:dLbl>
              <c:idx val="4"/>
              <c:layout>
                <c:manualLayout>
                  <c:x val="-1.3554585565338549E-2"/>
                  <c:y val="-4.0856007345073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F8-487A-AED0-4A050BE7BEDF}"/>
                </c:ext>
              </c:extLst>
            </c:dLbl>
            <c:dLbl>
              <c:idx val="5"/>
              <c:layout>
                <c:manualLayout>
                  <c:x val="-1.1521403769115979E-2"/>
                  <c:y val="-6.5369611752117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12-4883-97DC-B6B94CF40B86}"/>
                </c:ext>
              </c:extLst>
            </c:dLbl>
            <c:dLbl>
              <c:idx val="6"/>
              <c:layout>
                <c:manualLayout>
                  <c:x val="-1.4031538645219036E-2"/>
                  <c:y val="-4.9027208814088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9E-4839-B667-BF991355C8A0}"/>
                </c:ext>
              </c:extLst>
            </c:dLbl>
            <c:dLbl>
              <c:idx val="7"/>
              <c:layout>
                <c:manualLayout>
                  <c:x val="-1.2929293751963335E-2"/>
                  <c:y val="-5.7198410283103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00-4A94-8A31-47477C3FCA6D}"/>
                </c:ext>
              </c:extLst>
            </c:dLbl>
            <c:dLbl>
              <c:idx val="8"/>
              <c:layout>
                <c:manualLayout>
                  <c:x val="-1.050306204058472E-2"/>
                  <c:y val="-4.9027208814088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FF-4FA0-9381-E8D1969C82C2}"/>
                </c:ext>
              </c:extLst>
            </c:dLbl>
            <c:dLbl>
              <c:idx val="9"/>
              <c:layout>
                <c:manualLayout>
                  <c:x val="-9.2234661163158958E-3"/>
                  <c:y val="-5.7198410283103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3C-429C-9F2D-E007A11DE5C3}"/>
                </c:ext>
              </c:extLst>
            </c:dLbl>
            <c:dLbl>
              <c:idx val="10"/>
              <c:layout>
                <c:manualLayout>
                  <c:x val="-9.8822851246240778E-3"/>
                  <c:y val="-4.9027208814088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53-43A9-A4A8-409C5364C714}"/>
                </c:ext>
              </c:extLst>
            </c:dLbl>
            <c:dLbl>
              <c:idx val="11"/>
              <c:layout>
                <c:manualLayout>
                  <c:x val="-8.5646471080076184E-3"/>
                  <c:y val="-5.7198410283103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C4-468C-A19D-D290B2B15E50}"/>
                </c:ext>
              </c:extLst>
            </c:dLbl>
            <c:spPr>
              <a:noFill/>
              <a:ln>
                <a:noFill/>
              </a:ln>
              <a:effectLst/>
            </c:spPr>
            <c:txPr>
              <a:bodyPr wrap="square" lIns="38100" tIns="19050" rIns="38100" bIns="19050" anchor="ctr">
                <a:spAutoFit/>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CLM'!$AQ$4:$AQ$15</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(PS!$B$6,PS!$D$6,PS!$F$6,PS!$H$6,PS!$J$6,PS!$L$6,PS!$N$6,PS!$P$6,PS!$R$6,PS!$T$6,PS!$V$6,PS!$X$6)</c:f>
              <c:numCache>
                <c:formatCode>#,##0</c:formatCode>
                <c:ptCount val="6"/>
                <c:pt idx="0">
                  <c:v>1136</c:v>
                </c:pt>
              </c:numCache>
            </c:numRef>
          </c:val>
          <c:smooth val="0"/>
          <c:extLst>
            <c:ext xmlns:c16="http://schemas.microsoft.com/office/drawing/2014/chart" uri="{C3380CC4-5D6E-409C-BE32-E72D297353CC}">
              <c16:uniqueId val="{0000000B-CA6A-4CA9-90F1-651F46C4CCF5}"/>
            </c:ext>
          </c:extLst>
        </c:ser>
        <c:ser>
          <c:idx val="3"/>
          <c:order val="2"/>
          <c:tx>
            <c:strRef>
              <c:f>PS!$A$8</c:f>
              <c:strCache>
                <c:ptCount val="1"/>
                <c:pt idx="0">
                  <c:v>TOTAL</c:v>
                </c:pt>
              </c:strCache>
            </c:strRef>
          </c:tx>
          <c:spPr>
            <a:ln w="25400">
              <a:solidFill>
                <a:schemeClr val="tx1"/>
              </a:solidFill>
            </a:ln>
          </c:spPr>
          <c:marker>
            <c:symbol val="circle"/>
            <c:size val="5"/>
            <c:spPr>
              <a:solidFill>
                <a:schemeClr val="tx1"/>
              </a:solidFill>
              <a:ln>
                <a:solidFill>
                  <a:schemeClr val="tx1"/>
                </a:solidFill>
              </a:ln>
            </c:spPr>
          </c:marker>
          <c:dLbls>
            <c:dLbl>
              <c:idx val="0"/>
              <c:layout>
                <c:manualLayout>
                  <c:x val="-1.3415922306310215E-2"/>
                  <c:y val="-7.4378522222129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8B-4CF7-98A7-1F1A0984CE47}"/>
                </c:ext>
              </c:extLst>
            </c:dLbl>
            <c:dLbl>
              <c:idx val="1"/>
              <c:layout>
                <c:manualLayout>
                  <c:x val="-1.3415922306310215E-2"/>
                  <c:y val="-5.80361192840998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8B-4CF7-98A7-1F1A0984CE47}"/>
                </c:ext>
              </c:extLst>
            </c:dLbl>
            <c:dLbl>
              <c:idx val="2"/>
              <c:layout>
                <c:manualLayout>
                  <c:x val="-1.5415339927342646E-2"/>
                  <c:y val="-4.9864917815085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9B-4AE0-B8DD-1052793060AC}"/>
                </c:ext>
              </c:extLst>
            </c:dLbl>
            <c:dLbl>
              <c:idx val="3"/>
              <c:layout>
                <c:manualLayout>
                  <c:x val="-1.3665291245838028E-2"/>
                  <c:y val="-6.3253852631837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AD-4529-A414-AD48A2CC87A2}"/>
                </c:ext>
              </c:extLst>
            </c:dLbl>
            <c:dLbl>
              <c:idx val="4"/>
              <c:layout>
                <c:manualLayout>
                  <c:x val="-2.2093285126735557E-2"/>
                  <c:y val="-6.62073207531146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A7-45B0-8211-2DE41AAE8526}"/>
                </c:ext>
              </c:extLst>
            </c:dLbl>
            <c:dLbl>
              <c:idx val="6"/>
              <c:layout>
                <c:manualLayout>
                  <c:x val="-1.3665291245838028E-2"/>
                  <c:y val="-7.8867230961206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AD-4529-A414-AD48A2CC87A2}"/>
                </c:ext>
              </c:extLst>
            </c:dLbl>
            <c:dLbl>
              <c:idx val="7"/>
              <c:layout>
                <c:manualLayout>
                  <c:x val="-1.3665291245838028E-2"/>
                  <c:y val="-7.8867230961206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AD-4529-A414-AD48A2CC87A2}"/>
                </c:ext>
              </c:extLst>
            </c:dLbl>
            <c:dLbl>
              <c:idx val="8"/>
              <c:layout>
                <c:manualLayout>
                  <c:x val="-1.3665291245838129E-2"/>
                  <c:y val="-7.106054179652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AD-4529-A414-AD48A2CC87A2}"/>
                </c:ext>
              </c:extLst>
            </c:dLbl>
            <c:dLbl>
              <c:idx val="9"/>
              <c:layout>
                <c:manualLayout>
                  <c:x val="-1.3663599652952581E-2"/>
                  <c:y val="-6.62073207531145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5-4921-B291-9EDBF9FB7544}"/>
                </c:ext>
              </c:extLst>
            </c:dLbl>
            <c:dLbl>
              <c:idx val="10"/>
              <c:layout>
                <c:manualLayout>
                  <c:x val="-1.3463568912675736E-2"/>
                  <c:y val="-6.6207320753114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58-4585-A2BF-122EABF2CD36}"/>
                </c:ext>
              </c:extLst>
            </c:dLbl>
            <c:dLbl>
              <c:idx val="11"/>
              <c:layout>
                <c:manualLayout>
                  <c:x val="-1.3463568912675736E-2"/>
                  <c:y val="-7.4378522222129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58-4585-A2BF-122EABF2CD36}"/>
                </c:ext>
              </c:extLst>
            </c:dLbl>
            <c:spPr>
              <a:noFill/>
              <a:ln>
                <a:noFill/>
              </a:ln>
              <a:effectLst/>
            </c:spPr>
            <c:txPr>
              <a:bodyPr wrap="square" lIns="38100" tIns="19050" rIns="38100" bIns="19050" anchor="ctr">
                <a:spAutoFit/>
              </a:bodyPr>
              <a:lstStyle/>
              <a:p>
                <a:pPr>
                  <a:defRPr sz="900"/>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(PS!$B$8,PS!$D$8,PS!$F$8,PS!$H$8,PS!$J$8,PS!$L$8,PS!$N$8,PS!$P$8,PS!$R$8,PS!$T$8,PS!$V$8,PS!$X$8)</c:f>
              <c:numCache>
                <c:formatCode>#,##0</c:formatCode>
                <c:ptCount val="6"/>
                <c:pt idx="0">
                  <c:v>1798</c:v>
                </c:pt>
              </c:numCache>
            </c:numRef>
          </c:val>
          <c:smooth val="0"/>
          <c:extLst>
            <c:ext xmlns:c16="http://schemas.microsoft.com/office/drawing/2014/chart" uri="{C3380CC4-5D6E-409C-BE32-E72D297353CC}">
              <c16:uniqueId val="{00000011-CA6A-4CA9-90F1-651F46C4CCF5}"/>
            </c:ext>
          </c:extLst>
        </c:ser>
        <c:dLbls>
          <c:showLegendKey val="0"/>
          <c:showVal val="0"/>
          <c:showCatName val="0"/>
          <c:showSerName val="0"/>
          <c:showPercent val="0"/>
          <c:showBubbleSize val="0"/>
        </c:dLbls>
        <c:marker val="1"/>
        <c:smooth val="0"/>
        <c:axId val="62183296"/>
        <c:axId val="62184832"/>
      </c:lineChart>
      <c:catAx>
        <c:axId val="621832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62184832"/>
        <c:crosses val="autoZero"/>
        <c:auto val="1"/>
        <c:lblAlgn val="ctr"/>
        <c:lblOffset val="100"/>
        <c:noMultiLvlLbl val="0"/>
      </c:catAx>
      <c:valAx>
        <c:axId val="62184832"/>
        <c:scaling>
          <c:orientation val="minMax"/>
          <c:max val="21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62183296"/>
        <c:crosses val="autoZero"/>
        <c:crossBetween val="between"/>
        <c:majorUnit val="500"/>
        <c:minorUnit val="400"/>
      </c:valAx>
      <c:spPr>
        <a:noFill/>
        <a:ln>
          <a:noFill/>
        </a:ln>
        <a:effectLst/>
      </c:spPr>
    </c:plotArea>
    <c:legend>
      <c:legendPos val="b"/>
      <c:layout>
        <c:manualLayout>
          <c:xMode val="edge"/>
          <c:yMode val="edge"/>
          <c:x val="0.29864944610219829"/>
          <c:y val="0.88698494401883499"/>
          <c:w val="0.39929447350275621"/>
          <c:h val="0.1130154574547033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PROCEDIMENTOS COM FINALIDADE DIAGNÓSTICA</a:t>
            </a:r>
          </a:p>
        </c:rich>
      </c:tx>
      <c:overlay val="0"/>
      <c:spPr>
        <a:noFill/>
        <a:ln>
          <a:noFill/>
        </a:ln>
        <a:effectLst/>
      </c:spPr>
    </c:title>
    <c:autoTitleDeleted val="0"/>
    <c:plotArea>
      <c:layout>
        <c:manualLayout>
          <c:layoutTarget val="inner"/>
          <c:xMode val="edge"/>
          <c:yMode val="edge"/>
          <c:x val="2.6554950986345336E-2"/>
          <c:y val="0.15776498621527721"/>
          <c:w val="0.95913085582921342"/>
          <c:h val="0.73755627006733615"/>
        </c:manualLayout>
      </c:layout>
      <c:barChart>
        <c:barDir val="col"/>
        <c:grouping val="clustered"/>
        <c:varyColors val="0"/>
        <c:ser>
          <c:idx val="0"/>
          <c:order val="0"/>
          <c:tx>
            <c:strRef>
              <c:f>'UNID MEDICINA LABORATORIAL'!$C$3:$N$3</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tx>
          <c:spPr>
            <a:solidFill>
              <a:schemeClr val="accent6"/>
            </a:solidFill>
            <a:ln>
              <a:noFill/>
            </a:ln>
            <a:effectLst/>
          </c:spPr>
          <c:invertIfNegative val="0"/>
          <c:dLbls>
            <c:dLbl>
              <c:idx val="0"/>
              <c:layout>
                <c:manualLayout>
                  <c:x val="3.0175135782635741E-3"/>
                  <c:y val="1.4645796106211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D6-429D-9058-0D90477A5241}"/>
                </c:ext>
              </c:extLst>
            </c:dLbl>
            <c:dLbl>
              <c:idx val="1"/>
              <c:layout>
                <c:manualLayout>
                  <c:x val="1.166004224957032E-3"/>
                  <c:y val="8.47896618909708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42-4828-8353-1E7DA7FA81FF}"/>
                </c:ext>
              </c:extLst>
            </c:dLbl>
            <c:dLbl>
              <c:idx val="2"/>
              <c:layout>
                <c:manualLayout>
                  <c:x val="1.5401099747565975E-3"/>
                  <c:y val="1.1118311600838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D6-4E79-819C-66495C248D35}"/>
                </c:ext>
              </c:extLst>
            </c:dLbl>
            <c:dLbl>
              <c:idx val="3"/>
              <c:layout>
                <c:manualLayout>
                  <c:x val="3.4274680072150982E-3"/>
                  <c:y val="-2.92745943350324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42-4828-8353-1E7DA7FA81FF}"/>
                </c:ext>
              </c:extLst>
            </c:dLbl>
            <c:dLbl>
              <c:idx val="4"/>
              <c:layout>
                <c:manualLayout>
                  <c:x val="-6.4550676286484894E-6"/>
                  <c:y val="7.95118209613574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FE-4034-9904-0F41BD10CAD9}"/>
                </c:ext>
              </c:extLst>
            </c:dLbl>
            <c:dLbl>
              <c:idx val="5"/>
              <c:layout>
                <c:manualLayout>
                  <c:x val="1.2440413818248003E-3"/>
                  <c:y val="2.7586280163264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57-4632-8C59-62C88043AC02}"/>
                </c:ext>
              </c:extLst>
            </c:dLbl>
            <c:dLbl>
              <c:idx val="6"/>
              <c:layout>
                <c:manualLayout>
                  <c:x val="1.4639171229256396E-3"/>
                  <c:y val="2.1587304285377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5E-417C-8BA6-1124A3874398}"/>
                </c:ext>
              </c:extLst>
            </c:dLbl>
            <c:dLbl>
              <c:idx val="7"/>
              <c:layout>
                <c:manualLayout>
                  <c:x val="0"/>
                  <c:y val="2.1587304285377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5E-417C-8BA6-1124A3874398}"/>
                </c:ext>
              </c:extLst>
            </c:dLbl>
            <c:numFmt formatCode="#,##0" sourceLinked="0"/>
            <c:spPr>
              <a:noFill/>
              <a:ln>
                <a:noFill/>
              </a:ln>
              <a:effectLst/>
            </c:spPr>
            <c:txPr>
              <a:bodyPr rot="0" spcFirstLastPara="1" vertOverflow="ellipsis" vert="horz" wrap="square" lIns="18000" tIns="18000" rIns="18000" bIns="19050" anchor="t" anchorCtr="0">
                <a:spAutoFit/>
              </a:bodyPr>
              <a:lstStyle/>
              <a:p>
                <a:pPr>
                  <a:defRPr sz="11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'UNID CLM'!$AQ$4:$AQ$15</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MEDICINA LABORATORIAL'!$C$1076:$N$1076</c:f>
              <c:numCache>
                <c:formatCode>#,##0</c:formatCode>
                <c:ptCount val="6"/>
                <c:pt idx="0">
                  <c:v>141510</c:v>
                </c:pt>
              </c:numCache>
            </c:numRef>
          </c:val>
          <c:extLst>
            <c:ext xmlns:c16="http://schemas.microsoft.com/office/drawing/2014/chart" uri="{C3380CC4-5D6E-409C-BE32-E72D297353CC}">
              <c16:uniqueId val="{00000001-AAD6-429D-9058-0D90477A5241}"/>
            </c:ext>
          </c:extLst>
        </c:ser>
        <c:dLbls>
          <c:showLegendKey val="0"/>
          <c:showVal val="0"/>
          <c:showCatName val="0"/>
          <c:showSerName val="0"/>
          <c:showPercent val="0"/>
          <c:showBubbleSize val="0"/>
        </c:dLbls>
        <c:gapWidth val="150"/>
        <c:axId val="68799872"/>
        <c:axId val="61633664"/>
      </c:barChart>
      <c:catAx>
        <c:axId val="68799872"/>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633664"/>
        <c:crosses val="autoZero"/>
        <c:auto val="1"/>
        <c:lblAlgn val="ctr"/>
        <c:lblOffset val="100"/>
        <c:noMultiLvlLbl val="0"/>
      </c:catAx>
      <c:valAx>
        <c:axId val="61633664"/>
        <c:scaling>
          <c:orientation val="minMax"/>
          <c:max val="180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799872"/>
        <c:crosses val="autoZero"/>
        <c:crossBetween val="between"/>
        <c:majorUnit val="5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UNIDADE LABORATÓRIO DE ANATOMIA PATOLÓGICA E NECRÓPSIA</a:t>
            </a:r>
          </a:p>
        </c:rich>
      </c:tx>
      <c:overlay val="0"/>
      <c:spPr>
        <a:noFill/>
        <a:ln>
          <a:noFill/>
        </a:ln>
        <a:effectLst/>
      </c:spPr>
    </c:title>
    <c:autoTitleDeleted val="0"/>
    <c:plotArea>
      <c:layout/>
      <c:lineChart>
        <c:grouping val="standard"/>
        <c:varyColors val="0"/>
        <c:ser>
          <c:idx val="13"/>
          <c:order val="0"/>
          <c:tx>
            <c:strRef>
              <c:f>'UNID DE ANATOMIA PAT E NEC'!$B$4</c:f>
              <c:strCache>
                <c:ptCount val="1"/>
                <c:pt idx="0">
                  <c:v>Pacientes</c:v>
                </c:pt>
              </c:strCache>
            </c:strRef>
          </c:tx>
          <c:spPr>
            <a:ln w="28575" cap="rnd">
              <a:solidFill>
                <a:schemeClr val="accent2">
                  <a:lumMod val="80000"/>
                  <a:lumOff val="20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'UNID TRANSFUSIONAL'!$C$4:$N$4</c:f>
              <c:strCache>
                <c:ptCount val="7"/>
                <c:pt idx="0">
                  <c:v>Janeiro</c:v>
                </c:pt>
                <c:pt idx="1">
                  <c:v>Fevereiro</c:v>
                </c:pt>
                <c:pt idx="2">
                  <c:v>Março</c:v>
                </c:pt>
                <c:pt idx="3">
                  <c:v>Abril</c:v>
                </c:pt>
                <c:pt idx="4">
                  <c:v>Maio</c:v>
                </c:pt>
                <c:pt idx="5">
                  <c:v>Junho</c:v>
                </c:pt>
                <c:pt idx="6">
                  <c:v>Julho</c:v>
                </c:pt>
              </c:strCache>
            </c:strRef>
          </c:cat>
          <c:val>
            <c:numRef>
              <c:f>('UNID DE ANATOMIA PAT E NEC'!$B$16,'UNID DE ANATOMIA PAT E NEC'!$D$16,'UNID DE ANATOMIA PAT E NEC'!$F$16,'UNID DE ANATOMIA PAT E NEC'!$H$16,'UNID DE ANATOMIA PAT E NEC'!$J$16,'UNID DE ANATOMIA PAT E NEC'!$L$16,'UNID DE ANATOMIA PAT E NEC'!$N$16,'UNID DE ANATOMIA PAT E NEC'!$P$16,'UNID DE ANATOMIA PAT E NEC'!$R$16,'UNID DE ANATOMIA PAT E NEC'!$T$16,'UNID DE ANATOMIA PAT E NEC'!$V$16,'UNID DE ANATOMIA PAT E NEC'!$X$16)</c:f>
            </c:numRef>
          </c:val>
          <c:smooth val="0"/>
          <c:extLst>
            <c:ext xmlns:c16="http://schemas.microsoft.com/office/drawing/2014/chart" uri="{C3380CC4-5D6E-409C-BE32-E72D297353CC}">
              <c16:uniqueId val="{00000000-F47D-4387-A954-1238E40DEEDD}"/>
            </c:ext>
          </c:extLst>
        </c:ser>
        <c:ser>
          <c:idx val="28"/>
          <c:order val="1"/>
          <c:tx>
            <c:strRef>
              <c:f>'UNID DE ANATOMIA PAT E NEC'!$C$4</c:f>
              <c:strCache>
                <c:ptCount val="1"/>
                <c:pt idx="0">
                  <c:v>Exames</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dLbls>
            <c:dLbl>
              <c:idx val="0"/>
              <c:layout>
                <c:manualLayout>
                  <c:x val="-1.6397941680960548E-2"/>
                  <c:y val="-4.9467776701335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13-44BD-9949-21BE66C73981}"/>
                </c:ext>
              </c:extLst>
            </c:dLbl>
            <c:dLbl>
              <c:idx val="1"/>
              <c:layout>
                <c:manualLayout>
                  <c:x val="-2.1446585900604619E-2"/>
                  <c:y val="-4.9467776701335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5E-4A31-A465-3243B1AE603D}"/>
                </c:ext>
              </c:extLst>
            </c:dLbl>
            <c:dLbl>
              <c:idx val="2"/>
              <c:layout>
                <c:manualLayout>
                  <c:x val="-1.7585121756864483E-2"/>
                  <c:y val="-4.2984094235591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05-4C33-A271-6D07806C44F5}"/>
                </c:ext>
              </c:extLst>
            </c:dLbl>
            <c:dLbl>
              <c:idx val="3"/>
              <c:layout>
                <c:manualLayout>
                  <c:x val="-2.1446585900604619E-2"/>
                  <c:y val="-4.4256538974929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11-43C7-945E-183B0ACF196A}"/>
                </c:ext>
              </c:extLst>
            </c:dLbl>
            <c:dLbl>
              <c:idx val="4"/>
              <c:layout>
                <c:manualLayout>
                  <c:x val="-2.1446585900604703E-2"/>
                  <c:y val="-4.4256538974928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29-4C70-9C02-28E30611BA66}"/>
                </c:ext>
              </c:extLst>
            </c:dLbl>
            <c:dLbl>
              <c:idx val="5"/>
              <c:layout>
                <c:manualLayout>
                  <c:x val="-2.1446585900604619E-2"/>
                  <c:y val="-4.4256538974929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29-4C70-9C02-28E30611BA66}"/>
                </c:ext>
              </c:extLst>
            </c:dLbl>
            <c:dLbl>
              <c:idx val="6"/>
              <c:layout>
                <c:manualLayout>
                  <c:x val="-2.4642570281124498E-2"/>
                  <c:y val="-4.4256538974929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DF-4B63-9A31-34C773313059}"/>
                </c:ext>
              </c:extLst>
            </c:dLbl>
            <c:dLbl>
              <c:idx val="7"/>
              <c:layout>
                <c:manualLayout>
                  <c:x val="-1.8378625399699589E-2"/>
                  <c:y val="-4.7607106611012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05-4C33-A271-6D07806C44F5}"/>
                </c:ext>
              </c:extLst>
            </c:dLbl>
            <c:dLbl>
              <c:idx val="8"/>
              <c:layout>
                <c:manualLayout>
                  <c:x val="-1.7541452258433392E-2"/>
                  <c:y val="-4.9467776701335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F6-452B-9C90-665047358B4F}"/>
                </c:ext>
              </c:extLst>
            </c:dLbl>
            <c:dLbl>
              <c:idx val="9"/>
              <c:layout>
                <c:manualLayout>
                  <c:x val="-1.6088883365069029E-2"/>
                  <c:y val="-3.7576659861232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66-45C9-BD2A-B987DE3BDC68}"/>
                </c:ext>
              </c:extLst>
            </c:dLbl>
            <c:dLbl>
              <c:idx val="10"/>
              <c:layout>
                <c:manualLayout>
                  <c:x val="-2.4877117633023145E-2"/>
                  <c:y val="-4.4256538974929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97-4DDA-AC5C-D3742C5C287E}"/>
                </c:ext>
              </c:extLst>
            </c:dLbl>
            <c:dLbl>
              <c:idx val="11"/>
              <c:layout>
                <c:manualLayout>
                  <c:x val="-1.8482423621659267E-2"/>
                  <c:y val="-5.4014855597463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4-40F7-8CDB-D5B58AABEB6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'UNID TRANSFUSIONAL'!$C$4:$N$4</c:f>
              <c:strCache>
                <c:ptCount val="7"/>
                <c:pt idx="0">
                  <c:v>Janeiro</c:v>
                </c:pt>
                <c:pt idx="1">
                  <c:v>Fevereiro</c:v>
                </c:pt>
                <c:pt idx="2">
                  <c:v>Março</c:v>
                </c:pt>
                <c:pt idx="3">
                  <c:v>Abril</c:v>
                </c:pt>
                <c:pt idx="4">
                  <c:v>Maio</c:v>
                </c:pt>
                <c:pt idx="5">
                  <c:v>Junho</c:v>
                </c:pt>
                <c:pt idx="6">
                  <c:v>Julho</c:v>
                </c:pt>
              </c:strCache>
            </c:strRef>
          </c:cat>
          <c:val>
            <c:numRef>
              <c:f>('UNID DE ANATOMIA PAT E NEC'!$C$16,'UNID DE ANATOMIA PAT E NEC'!$E$16,'UNID DE ANATOMIA PAT E NEC'!$G$16,'UNID DE ANATOMIA PAT E NEC'!$I$16,'UNID DE ANATOMIA PAT E NEC'!$K$16,'UNID DE ANATOMIA PAT E NEC'!$M$16,'UNID DE ANATOMIA PAT E NEC'!$O$16,'UNID DE ANATOMIA PAT E NEC'!$Q$16,'UNID DE ANATOMIA PAT E NEC'!$S$16,'UNID DE ANATOMIA PAT E NEC'!$U$16,'UNID DE ANATOMIA PAT E NEC'!$W$16,'UNID DE ANATOMIA PAT E NEC'!$Y$16)</c:f>
              <c:numCache>
                <c:formatCode>#,##0</c:formatCode>
                <c:ptCount val="12"/>
                <c:pt idx="0">
                  <c:v>0</c:v>
                </c:pt>
              </c:numCache>
            </c:numRef>
          </c:val>
          <c:smooth val="0"/>
          <c:extLst>
            <c:ext xmlns:c16="http://schemas.microsoft.com/office/drawing/2014/chart" uri="{C3380CC4-5D6E-409C-BE32-E72D297353CC}">
              <c16:uniqueId val="{00000001-F47D-4387-A954-1238E40DEEDD}"/>
            </c:ext>
          </c:extLst>
        </c:ser>
        <c:dLbls>
          <c:showLegendKey val="0"/>
          <c:showVal val="0"/>
          <c:showCatName val="0"/>
          <c:showSerName val="0"/>
          <c:showPercent val="0"/>
          <c:showBubbleSize val="0"/>
        </c:dLbls>
        <c:marker val="1"/>
        <c:smooth val="0"/>
        <c:axId val="68965120"/>
        <c:axId val="68966656"/>
      </c:lineChart>
      <c:catAx>
        <c:axId val="6896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966656"/>
        <c:crosses val="autoZero"/>
        <c:auto val="1"/>
        <c:lblAlgn val="ctr"/>
        <c:lblOffset val="100"/>
        <c:noMultiLvlLbl val="0"/>
      </c:catAx>
      <c:valAx>
        <c:axId val="68966656"/>
        <c:scaling>
          <c:orientation val="minMax"/>
          <c:max val="25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965120"/>
        <c:crosses val="autoZero"/>
        <c:crossBetween val="between"/>
        <c:majorUnit val="500"/>
      </c:valAx>
      <c:spPr>
        <a:noFill/>
        <a:ln>
          <a:noFill/>
        </a:ln>
        <a:effectLst/>
      </c:spPr>
    </c:plotArea>
    <c:legend>
      <c:legendPos val="b"/>
      <c:layout>
        <c:manualLayout>
          <c:xMode val="edge"/>
          <c:yMode val="edge"/>
          <c:x val="0.27514518930239967"/>
          <c:y val="0.85435317627630347"/>
          <c:w val="0.44289981664289901"/>
          <c:h val="0.107444575406074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 DEPROCEDIMENTOS</a:t>
            </a:r>
            <a:r>
              <a:rPr lang="en-US" sz="1200" baseline="0">
                <a:solidFill>
                  <a:schemeClr val="tx1"/>
                </a:solidFill>
                <a:latin typeface="Times New Roman" panose="02020603050405020304" pitchFamily="18" charset="0"/>
                <a:cs typeface="Times New Roman" panose="02020603050405020304" pitchFamily="18" charset="0"/>
              </a:rPr>
              <a:t> COM FINALIDADE DIAGNÓSTIVA</a:t>
            </a:r>
            <a:endParaRPr lang="en-US" sz="120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view3D>
      <c:rotX val="10"/>
      <c:rotY val="1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868581013731276E-2"/>
          <c:y val="0.13233796789910635"/>
          <c:w val="0.98413143378120771"/>
          <c:h val="0.69500903680092974"/>
        </c:manualLayout>
      </c:layout>
      <c:bar3DChart>
        <c:barDir val="col"/>
        <c:grouping val="clustered"/>
        <c:varyColors val="0"/>
        <c:ser>
          <c:idx val="0"/>
          <c:order val="0"/>
          <c:tx>
            <c:strRef>
              <c:f>UDI!$C$4</c:f>
              <c:strCache>
                <c:ptCount val="1"/>
                <c:pt idx="0">
                  <c:v>Int</c:v>
                </c:pt>
              </c:strCache>
            </c:strRef>
          </c:tx>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(UDI!$C$3,UDI!$G$3,UDI!$K$3,UDI!$O$3,UDI!$S$3,UDI!$W$3,UDI!$AA$3,UDI!$AE$3,UDI!$AI$3,UDI!$AM$3,UDI!$AQ$3,UDI!$AU$3)</c:f>
              <c:strCache>
                <c:ptCount val="6"/>
                <c:pt idx="0">
                  <c:v>Janeiro</c:v>
                </c:pt>
                <c:pt idx="1">
                  <c:v>Fevereiro</c:v>
                </c:pt>
                <c:pt idx="2">
                  <c:v>Março</c:v>
                </c:pt>
                <c:pt idx="3">
                  <c:v>Abril</c:v>
                </c:pt>
                <c:pt idx="4">
                  <c:v>Maio</c:v>
                </c:pt>
                <c:pt idx="5">
                  <c:v>Junho</c:v>
                </c:pt>
              </c:strCache>
            </c:strRef>
          </c:cat>
          <c:val>
            <c:numRef>
              <c:f>(UDI!$C$14,UDI!$G$14,UDI!$K$14,UDI!$O$14,UDI!$S$14,UDI!$W$14,UDI!$AA$14,UDI!$AE$14,UDI!$AI$14,UDI!$AM$14,UDI!$AQ$14,UDI!$AU$14)</c:f>
              <c:numCache>
                <c:formatCode>0.0%</c:formatCode>
                <c:ptCount val="6"/>
                <c:pt idx="0">
                  <c:v>0.40630693763139453</c:v>
                </c:pt>
              </c:numCache>
            </c:numRef>
          </c:val>
          <c:extLst>
            <c:ext xmlns:c16="http://schemas.microsoft.com/office/drawing/2014/chart" uri="{C3380CC4-5D6E-409C-BE32-E72D297353CC}">
              <c16:uniqueId val="{00000000-63E6-4B40-BB4D-93D133056D49}"/>
            </c:ext>
          </c:extLst>
        </c:ser>
        <c:ser>
          <c:idx val="1"/>
          <c:order val="1"/>
          <c:tx>
            <c:strRef>
              <c:f>UDI!$D$4</c:f>
              <c:strCache>
                <c:ptCount val="1"/>
                <c:pt idx="0">
                  <c:v>PS</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(UDI!$C$3,UDI!$G$3,UDI!$K$3,UDI!$O$3,UDI!$S$3,UDI!$W$3,UDI!$AA$3,UDI!$AE$3,UDI!$AI$3,UDI!$AM$3,UDI!$AQ$3,UDI!$AU$3)</c:f>
              <c:strCache>
                <c:ptCount val="6"/>
                <c:pt idx="0">
                  <c:v>Janeiro</c:v>
                </c:pt>
                <c:pt idx="1">
                  <c:v>Fevereiro</c:v>
                </c:pt>
                <c:pt idx="2">
                  <c:v>Março</c:v>
                </c:pt>
                <c:pt idx="3">
                  <c:v>Abril</c:v>
                </c:pt>
                <c:pt idx="4">
                  <c:v>Maio</c:v>
                </c:pt>
                <c:pt idx="5">
                  <c:v>Junho</c:v>
                </c:pt>
              </c:strCache>
            </c:strRef>
          </c:cat>
          <c:val>
            <c:numRef>
              <c:f>(UDI!$D$14,UDI!$H$14,UDI!$L$14,UDI!$P$14,UDI!$T$14,UDI!$X$14,UDI!$AB$14,UDI!$AF$14,UDI!$AJ$14,UDI!$AN$14,UDI!$AR$14,UDI!$AV$14)</c:f>
              <c:numCache>
                <c:formatCode>0.0%</c:formatCode>
                <c:ptCount val="6"/>
                <c:pt idx="0">
                  <c:v>0.16706377014716187</c:v>
                </c:pt>
              </c:numCache>
            </c:numRef>
          </c:val>
          <c:extLst>
            <c:ext xmlns:c16="http://schemas.microsoft.com/office/drawing/2014/chart" uri="{C3380CC4-5D6E-409C-BE32-E72D297353CC}">
              <c16:uniqueId val="{00000001-63E6-4B40-BB4D-93D133056D49}"/>
            </c:ext>
          </c:extLst>
        </c:ser>
        <c:ser>
          <c:idx val="5"/>
          <c:order val="2"/>
          <c:tx>
            <c:strRef>
              <c:f>UDI!$E$4</c:f>
              <c:strCache>
                <c:ptCount val="1"/>
                <c:pt idx="0">
                  <c:v>Amb</c:v>
                </c:pt>
              </c:strCache>
            </c:strRef>
          </c:tx>
          <c:spPr>
            <a:solidFill>
              <a:schemeClr val="accent6">
                <a:lumMod val="5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(UDI!$C$3,UDI!$G$3,UDI!$K$3,UDI!$O$3,UDI!$S$3,UDI!$W$3,UDI!$AA$3,UDI!$AE$3,UDI!$AI$3,UDI!$AM$3,UDI!$AQ$3,UDI!$AU$3)</c:f>
              <c:strCache>
                <c:ptCount val="6"/>
                <c:pt idx="0">
                  <c:v>Janeiro</c:v>
                </c:pt>
                <c:pt idx="1">
                  <c:v>Fevereiro</c:v>
                </c:pt>
                <c:pt idx="2">
                  <c:v>Março</c:v>
                </c:pt>
                <c:pt idx="3">
                  <c:v>Abril</c:v>
                </c:pt>
                <c:pt idx="4">
                  <c:v>Maio</c:v>
                </c:pt>
                <c:pt idx="5">
                  <c:v>Junho</c:v>
                </c:pt>
              </c:strCache>
            </c:strRef>
          </c:cat>
          <c:val>
            <c:numRef>
              <c:f>(UDI!$E$14,UDI!$I$14,UDI!$M$14,UDI!$Q$14,UDI!$U$14,UDI!$Y$14,UDI!$AC$14,UDI!$AG$14,UDI!$AK$14,UDI!$AO$14,UDI!$AS$14,UDI!$AW$14)</c:f>
              <c:numCache>
                <c:formatCode>0.0%</c:formatCode>
                <c:ptCount val="6"/>
                <c:pt idx="0">
                  <c:v>0.42662929222144358</c:v>
                </c:pt>
              </c:numCache>
            </c:numRef>
          </c:val>
          <c:extLst>
            <c:ext xmlns:c16="http://schemas.microsoft.com/office/drawing/2014/chart" uri="{C3380CC4-5D6E-409C-BE32-E72D297353CC}">
              <c16:uniqueId val="{00000002-63E6-4B40-BB4D-93D133056D49}"/>
            </c:ext>
          </c:extLst>
        </c:ser>
        <c:dLbls>
          <c:showLegendKey val="0"/>
          <c:showVal val="1"/>
          <c:showCatName val="0"/>
          <c:showSerName val="0"/>
          <c:showPercent val="0"/>
          <c:showBubbleSize val="0"/>
        </c:dLbls>
        <c:gapWidth val="150"/>
        <c:shape val="box"/>
        <c:axId val="69037440"/>
        <c:axId val="68854528"/>
        <c:axId val="0"/>
      </c:bar3DChart>
      <c:catAx>
        <c:axId val="6903744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68854528"/>
        <c:crosses val="autoZero"/>
        <c:auto val="1"/>
        <c:lblAlgn val="ctr"/>
        <c:lblOffset val="100"/>
        <c:noMultiLvlLbl val="0"/>
      </c:catAx>
      <c:valAx>
        <c:axId val="68854528"/>
        <c:scaling>
          <c:orientation val="minMax"/>
          <c:max val="1"/>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69037440"/>
        <c:crosses val="autoZero"/>
        <c:crossBetween val="between"/>
        <c:majorUnit val="0.25"/>
      </c:valAx>
      <c:spPr>
        <a:noFill/>
        <a:ln>
          <a:noFill/>
        </a:ln>
        <a:effectLst/>
      </c:spPr>
    </c:plotArea>
    <c:legend>
      <c:legendPos val="r"/>
      <c:layout>
        <c:manualLayout>
          <c:xMode val="edge"/>
          <c:yMode val="edge"/>
          <c:x val="2.6083828552033714E-2"/>
          <c:y val="0.25173640252920554"/>
          <c:w val="2.7174100354520014E-2"/>
          <c:h val="0.569290884786832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solidFill>
                  <a:schemeClr val="tx1"/>
                </a:solidFill>
              </a:rPr>
              <a:t>% MÉDIA</a:t>
            </a:r>
            <a:r>
              <a:rPr lang="en-US" sz="1200" baseline="0">
                <a:solidFill>
                  <a:schemeClr val="tx1"/>
                </a:solidFill>
              </a:rPr>
              <a:t> DE</a:t>
            </a:r>
            <a:r>
              <a:rPr lang="en-US" sz="1200">
                <a:solidFill>
                  <a:schemeClr val="tx1"/>
                </a:solidFill>
              </a:rPr>
              <a:t> OCUPAÇÃO DAS AGENDAS</a:t>
            </a:r>
            <a:endParaRPr lang="en-US" sz="1200" baseline="0">
              <a:solidFill>
                <a:schemeClr val="tx1"/>
              </a:solidFill>
            </a:endParaRPr>
          </a:p>
        </c:rich>
      </c:tx>
      <c:overlay val="0"/>
      <c:spPr>
        <a:noFill/>
        <a:ln>
          <a:noFill/>
        </a:ln>
        <a:effectLst/>
      </c:spPr>
    </c:title>
    <c:autoTitleDeleted val="0"/>
    <c:plotArea>
      <c:layout>
        <c:manualLayout>
          <c:layoutTarget val="inner"/>
          <c:xMode val="edge"/>
          <c:yMode val="edge"/>
          <c:x val="5.4022101897592545E-2"/>
          <c:y val="0.30732040873325434"/>
          <c:w val="0.93166367540056239"/>
          <c:h val="0.42968701961507716"/>
        </c:manualLayout>
      </c:layout>
      <c:lineChart>
        <c:grouping val="standard"/>
        <c:varyColors val="0"/>
        <c:ser>
          <c:idx val="0"/>
          <c:order val="0"/>
          <c:tx>
            <c:strRef>
              <c:f>UDI!$C$26</c:f>
              <c:strCache>
                <c:ptCount val="1"/>
                <c:pt idx="0">
                  <c:v>% DE OCUPAÇÃO DAS AGENDAS</c:v>
                </c:pt>
              </c:strCache>
            </c:strRef>
          </c:tx>
          <c:spPr>
            <a:ln w="50800" cap="rnd">
              <a:solidFill>
                <a:schemeClr val="accent6">
                  <a:lumMod val="60000"/>
                  <a:lumOff val="40000"/>
                </a:schemeClr>
              </a:solidFill>
              <a:round/>
            </a:ln>
            <a:effectLst/>
          </c:spPr>
          <c:marker>
            <c:symbol val="circle"/>
            <c:size val="6"/>
            <c:spPr>
              <a:solidFill>
                <a:schemeClr val="accent6">
                  <a:lumMod val="60000"/>
                  <a:lumOff val="40000"/>
                </a:schemeClr>
              </a:solidFill>
              <a:ln w="12700">
                <a:solidFill>
                  <a:schemeClr val="accent6">
                    <a:lumMod val="60000"/>
                    <a:lumOff val="40000"/>
                  </a:schemeClr>
                </a:solidFill>
                <a:round/>
              </a:ln>
              <a:effectLst/>
            </c:spPr>
          </c:marker>
          <c:dLbls>
            <c:dLbl>
              <c:idx val="2"/>
              <c:layout>
                <c:manualLayout>
                  <c:x val="-7.597651196162028E-3"/>
                  <c:y val="-7.07777839700598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71-4742-8F9A-17CD05EBCC4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(UDI!$C$27,UDI!$G$27,UDI!$K$27,UDI!$O$27,UDI!$S$27,UDI!$W$27,UDI!$AA$27,UDI!$AE$27,UDI!$AI$27,UDI!$AM$27,UDI!$AQ$27,UDI!$AU$27)</c:f>
              <c:strCache>
                <c:ptCount val="6"/>
                <c:pt idx="0">
                  <c:v>Janeiro</c:v>
                </c:pt>
                <c:pt idx="1">
                  <c:v>Fevereiro</c:v>
                </c:pt>
                <c:pt idx="2">
                  <c:v>Março</c:v>
                </c:pt>
                <c:pt idx="3">
                  <c:v>Abril</c:v>
                </c:pt>
                <c:pt idx="4">
                  <c:v>Maio</c:v>
                </c:pt>
                <c:pt idx="5">
                  <c:v>Junho</c:v>
                </c:pt>
              </c:strCache>
            </c:strRef>
          </c:cat>
          <c:val>
            <c:numRef>
              <c:f>(UDI!$C$35,UDI!$G$35,UDI!$K$35,UDI!$O$35,UDI!$S$35,UDI!$W$35,UDI!$AA$35,UDI!$AE$35,UDI!$AI$35,UDI!$AM$35,UDI!$AQ$35,UDI!$AU$35)</c:f>
              <c:numCache>
                <c:formatCode>0%</c:formatCode>
                <c:ptCount val="6"/>
                <c:pt idx="0">
                  <c:v>0.79000000000000015</c:v>
                </c:pt>
              </c:numCache>
            </c:numRef>
          </c:val>
          <c:smooth val="0"/>
          <c:extLst>
            <c:ext xmlns:c16="http://schemas.microsoft.com/office/drawing/2014/chart" uri="{C3380CC4-5D6E-409C-BE32-E72D297353CC}">
              <c16:uniqueId val="{00000000-7CB3-4BBA-A628-25993A8C7F1E}"/>
            </c:ext>
          </c:extLst>
        </c:ser>
        <c:dLbls>
          <c:showLegendKey val="0"/>
          <c:showVal val="1"/>
          <c:showCatName val="0"/>
          <c:showSerName val="0"/>
          <c:showPercent val="0"/>
          <c:showBubbleSize val="0"/>
        </c:dLbls>
        <c:marker val="1"/>
        <c:smooth val="0"/>
        <c:axId val="61084416"/>
        <c:axId val="61087104"/>
      </c:lineChart>
      <c:catAx>
        <c:axId val="610844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61087104"/>
        <c:crosses val="autoZero"/>
        <c:auto val="1"/>
        <c:lblAlgn val="ctr"/>
        <c:lblOffset val="100"/>
        <c:noMultiLvlLbl val="0"/>
      </c:catAx>
      <c:valAx>
        <c:axId val="6108710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61084416"/>
        <c:crosses val="autoZero"/>
        <c:crossBetween val="between"/>
        <c:majorUnit val="0.2"/>
      </c:valAx>
      <c:spPr>
        <a:noFill/>
        <a:ln>
          <a:noFill/>
        </a:ln>
        <a:effectLst/>
      </c:spPr>
    </c:plotArea>
    <c:legend>
      <c:legendPos val="b"/>
      <c:layout>
        <c:manualLayout>
          <c:xMode val="edge"/>
          <c:yMode val="edge"/>
          <c:x val="0.32734957155697353"/>
          <c:y val="0.88698494401883499"/>
          <c:w val="0.35127202716329553"/>
          <c:h val="0.113015055981165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HEMODIÁLISE</a:t>
            </a:r>
            <a:endParaRPr lang="en-US" sz="1200" baseline="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plotArea>
      <c:layout>
        <c:manualLayout>
          <c:layoutTarget val="inner"/>
          <c:xMode val="edge"/>
          <c:yMode val="edge"/>
          <c:x val="3.3717186124091164E-2"/>
          <c:y val="0.15740669520497089"/>
          <c:w val="0.95196858364868053"/>
          <c:h val="0.57960084959968439"/>
        </c:manualLayout>
      </c:layout>
      <c:lineChart>
        <c:grouping val="standard"/>
        <c:varyColors val="0"/>
        <c:ser>
          <c:idx val="0"/>
          <c:order val="0"/>
          <c:tx>
            <c:strRef>
              <c:f>HEMODIÁLISE!$B$5</c:f>
              <c:strCache>
                <c:ptCount val="1"/>
                <c:pt idx="0">
                  <c:v>Sessões de Hemodiálise em pacientes adultos cadastrados</c:v>
                </c:pt>
              </c:strCache>
            </c:strRef>
          </c:tx>
          <c:spPr>
            <a:ln w="31750">
              <a:solidFill>
                <a:schemeClr val="accent6">
                  <a:lumMod val="75000"/>
                </a:schemeClr>
              </a:solidFill>
            </a:ln>
          </c:spPr>
          <c:marker>
            <c:symbol val="circle"/>
            <c:size val="6"/>
            <c:spPr>
              <a:solidFill>
                <a:schemeClr val="accent6">
                  <a:lumMod val="75000"/>
                </a:schemeClr>
              </a:solidFill>
              <a:ln w="12700">
                <a:solidFill>
                  <a:schemeClr val="accent6">
                    <a:lumMod val="75000"/>
                  </a:schemeClr>
                </a:solidFill>
                <a:round/>
              </a:ln>
              <a:effectLst/>
            </c:spPr>
          </c:marker>
          <c:dLbls>
            <c:dLbl>
              <c:idx val="0"/>
              <c:layout>
                <c:manualLayout>
                  <c:x val="-1.2361605932633466E-2"/>
                  <c:y val="-4.17348801324752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72-4059-B0DE-E24EBBC1C58E}"/>
                </c:ext>
              </c:extLst>
            </c:dLbl>
            <c:dLbl>
              <c:idx val="1"/>
              <c:layout>
                <c:manualLayout>
                  <c:x val="-1.2361605932633491E-2"/>
                  <c:y val="-3.6756081191273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72-4059-B0DE-E24EBBC1C58E}"/>
                </c:ext>
              </c:extLst>
            </c:dLbl>
            <c:dLbl>
              <c:idx val="2"/>
              <c:layout>
                <c:manualLayout>
                  <c:x val="-1.8176265291077041E-2"/>
                  <c:y val="-3.6756205272994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72-4059-B0DE-E24EBBC1C58E}"/>
                </c:ext>
              </c:extLst>
            </c:dLbl>
            <c:dLbl>
              <c:idx val="3"/>
              <c:layout>
                <c:manualLayout>
                  <c:x val="-1.4806117316884949E-2"/>
                  <c:y val="-3.6756205272994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72-4059-B0DE-E24EBBC1C58E}"/>
                </c:ext>
              </c:extLst>
            </c:dLbl>
            <c:dLbl>
              <c:idx val="4"/>
              <c:layout>
                <c:manualLayout>
                  <c:x val="-1.7903291271651817E-2"/>
                  <c:y val="-3.2459783579533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772-4059-B0DE-E24EBBC1C58E}"/>
                </c:ext>
              </c:extLst>
            </c:dLbl>
            <c:dLbl>
              <c:idx val="5"/>
              <c:layout>
                <c:manualLayout>
                  <c:x val="-1.2361605932633466E-2"/>
                  <c:y val="-3.6756081191273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772-4059-B0DE-E24EBBC1C58E}"/>
                </c:ext>
              </c:extLst>
            </c:dLbl>
            <c:dLbl>
              <c:idx val="6"/>
              <c:layout>
                <c:manualLayout>
                  <c:x val="-1.1056262117149468E-2"/>
                  <c:y val="-4.17348801324752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72-4059-B0DE-E24EBBC1C58E}"/>
                </c:ext>
              </c:extLst>
            </c:dLbl>
            <c:dLbl>
              <c:idx val="7"/>
              <c:layout>
                <c:manualLayout>
                  <c:x val="-1.2473862182331069E-2"/>
                  <c:y val="-4.1307732870607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FE-40B8-9E39-76D8C2305D00}"/>
                </c:ext>
              </c:extLst>
            </c:dLbl>
            <c:dLbl>
              <c:idx val="8"/>
              <c:layout>
                <c:manualLayout>
                  <c:x val="-1.2473862182331069E-2"/>
                  <c:y val="-3.6379890834718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E-40B8-9E39-76D8C2305D00}"/>
                </c:ext>
              </c:extLst>
            </c:dLbl>
            <c:dLbl>
              <c:idx val="9"/>
              <c:layout>
                <c:manualLayout>
                  <c:x val="-1.2473862182331069E-2"/>
                  <c:y val="-3.1452048798828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E-40B8-9E39-76D8C2305D00}"/>
                </c:ext>
              </c:extLst>
            </c:dLbl>
            <c:dLbl>
              <c:idx val="10"/>
              <c:layout>
                <c:manualLayout>
                  <c:x val="-1.260460893186563E-2"/>
                  <c:y val="-3.6379890834718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2E-4043-BEBE-A5C16BB69E87}"/>
                </c:ext>
              </c:extLst>
            </c:dLbl>
            <c:dLbl>
              <c:idx val="11"/>
              <c:layout>
                <c:manualLayout>
                  <c:x val="-1.2565886036590259E-2"/>
                  <c:y val="-3.65915722066718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0E-4A06-9FF6-9A54C7FC866F}"/>
                </c:ext>
              </c:extLst>
            </c:dLbl>
            <c:spPr>
              <a:noFill/>
              <a:ln>
                <a:noFill/>
              </a:ln>
              <a:effectLst/>
            </c:spPr>
            <c:txPr>
              <a:bodyPr wrap="square" lIns="38100" tIns="19050" rIns="38100" bIns="19050" anchor="ctr">
                <a:spAutoFit/>
              </a:bodyPr>
              <a:lstStyle/>
              <a:p>
                <a:pPr>
                  <a:defRPr sz="800"/>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HEMODIÁLISE!$AC$4:$AC$15</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(HEMODIÁLISE!$D$5,HEMODIÁLISE!$F$5,HEMODIÁLISE!$H$5,HEMODIÁLISE!$J$5,HEMODIÁLISE!$L$5,HEMODIÁLISE!$N$5,HEMODIÁLISE!$P$5,HEMODIÁLISE!$R$5,HEMODIÁLISE!$T$5,HEMODIÁLISE!$V$5,HEMODIÁLISE!$X$5,HEMODIÁLISE!$Z$5)</c:f>
              <c:numCache>
                <c:formatCode>0.0%</c:formatCode>
                <c:ptCount val="6"/>
                <c:pt idx="0">
                  <c:v>0.52428256070640178</c:v>
                </c:pt>
              </c:numCache>
            </c:numRef>
          </c:val>
          <c:smooth val="0"/>
          <c:extLst>
            <c:ext xmlns:c16="http://schemas.microsoft.com/office/drawing/2014/chart" uri="{C3380CC4-5D6E-409C-BE32-E72D297353CC}">
              <c16:uniqueId val="{00000001-28DF-4BD0-8351-96AB65B83671}"/>
            </c:ext>
          </c:extLst>
        </c:ser>
        <c:ser>
          <c:idx val="1"/>
          <c:order val="1"/>
          <c:tx>
            <c:strRef>
              <c:f>HEMODIÁLISE!$B$6</c:f>
              <c:strCache>
                <c:ptCount val="1"/>
                <c:pt idx="0">
                  <c:v>Sessões de Hemodiálise em pacientes cadastrados com sorologia positiva</c:v>
                </c:pt>
              </c:strCache>
            </c:strRef>
          </c:tx>
          <c:spPr>
            <a:ln w="31750" cap="rnd">
              <a:solidFill>
                <a:schemeClr val="accent6">
                  <a:lumMod val="60000"/>
                  <a:lumOff val="40000"/>
                </a:schemeClr>
              </a:solidFill>
              <a:round/>
            </a:ln>
            <a:effectLst/>
          </c:spPr>
          <c:marker>
            <c:symbol val="circle"/>
            <c:size val="6"/>
            <c:spPr>
              <a:solidFill>
                <a:schemeClr val="accent6">
                  <a:lumMod val="60000"/>
                  <a:lumOff val="40000"/>
                </a:schemeClr>
              </a:solidFill>
              <a:ln w="12700">
                <a:noFill/>
                <a:round/>
              </a:ln>
              <a:effectLst/>
            </c:spPr>
          </c:marker>
          <c:dLbls>
            <c:dLbl>
              <c:idx val="0"/>
              <c:layout>
                <c:manualLayout>
                  <c:x val="-2.1723103707513961E-2"/>
                  <c:y val="-9.633413774544696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DF-4BD0-8351-96AB65B83671}"/>
                </c:ext>
              </c:extLst>
            </c:dLbl>
            <c:dLbl>
              <c:idx val="1"/>
              <c:layout>
                <c:manualLayout>
                  <c:x val="-1.0560888431659634E-2"/>
                  <c:y val="-2.39240264587926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CA-4E8D-A468-F7FAB8F85D82}"/>
                </c:ext>
              </c:extLst>
            </c:dLbl>
            <c:dLbl>
              <c:idx val="2"/>
              <c:layout>
                <c:manualLayout>
                  <c:x val="-2.1106665337448687E-2"/>
                  <c:y val="-2.84676822622234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CA-4E8D-A468-F7FAB8F85D82}"/>
                </c:ext>
              </c:extLst>
            </c:dLbl>
            <c:dLbl>
              <c:idx val="3"/>
              <c:layout>
                <c:manualLayout>
                  <c:x val="-1.5506111146924312E-2"/>
                  <c:y val="-3.47080470817122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CA-4E8D-A468-F7FAB8F85D82}"/>
                </c:ext>
              </c:extLst>
            </c:dLbl>
            <c:dLbl>
              <c:idx val="4"/>
              <c:layout>
                <c:manualLayout>
                  <c:x val="-1.8222682255071055E-2"/>
                  <c:y val="-3.42610965332851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CA-4E8D-A468-F7FAB8F85D82}"/>
                </c:ext>
              </c:extLst>
            </c:dLbl>
            <c:dLbl>
              <c:idx val="5"/>
              <c:layout>
                <c:manualLayout>
                  <c:x val="-1.5820227607200931E-2"/>
                  <c:y val="-3.0507296175578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72-4059-B0DE-E24EBBC1C58E}"/>
                </c:ext>
              </c:extLst>
            </c:dLbl>
            <c:dLbl>
              <c:idx val="6"/>
              <c:layout>
                <c:manualLayout>
                  <c:x val="-1.040359020940747E-2"/>
                  <c:y val="-2.18196843676690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72-4059-B0DE-E24EBBC1C58E}"/>
                </c:ext>
              </c:extLst>
            </c:dLbl>
            <c:dLbl>
              <c:idx val="7"/>
              <c:layout>
                <c:manualLayout>
                  <c:x val="-1.3175489795344926E-2"/>
                  <c:y val="-2.78377457932225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16-49E5-B645-C2D05EA71819}"/>
                </c:ext>
              </c:extLst>
            </c:dLbl>
            <c:dLbl>
              <c:idx val="8"/>
              <c:layout>
                <c:manualLayout>
                  <c:x val="-9.9203619397637589E-3"/>
                  <c:y val="-2.5327439887359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16-49E5-B645-C2D05EA71819}"/>
                </c:ext>
              </c:extLst>
            </c:dLbl>
            <c:dLbl>
              <c:idx val="9"/>
              <c:layout>
                <c:manualLayout>
                  <c:x val="-1.2473862182331069E-2"/>
                  <c:y val="-3.145204879882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E-40B8-9E39-76D8C2305D00}"/>
                </c:ext>
              </c:extLst>
            </c:dLbl>
            <c:dLbl>
              <c:idx val="10"/>
              <c:layout>
                <c:manualLayout>
                  <c:x val="-1.8642341897815398E-2"/>
                  <c:y val="-1.29020455290704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2E-4043-BEBE-A5C16BB69E87}"/>
                </c:ext>
              </c:extLst>
            </c:dLbl>
            <c:dLbl>
              <c:idx val="11"/>
              <c:layout>
                <c:manualLayout>
                  <c:x val="-4.4845057485071943E-3"/>
                  <c:y val="4.387044584978974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0E-4A06-9FF6-9A54C7FC866F}"/>
                </c:ext>
              </c:extLst>
            </c:dLbl>
            <c:spPr>
              <a:noFill/>
              <a:ln>
                <a:noFill/>
              </a:ln>
              <a:effectLst/>
            </c:spPr>
            <c:txPr>
              <a:bodyPr wrap="square" lIns="38100" tIns="19050" rIns="38100" bIns="19050" anchor="ctr">
                <a:spAutoFit/>
              </a:bodyPr>
              <a:lstStyle/>
              <a:p>
                <a:pPr>
                  <a:defRPr sz="800"/>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HEMODIÁLISE!$AC$4:$AC$15</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(HEMODIÁLISE!$D$6,HEMODIÁLISE!$F$6,HEMODIÁLISE!$H$6,HEMODIÁLISE!$J$6,HEMODIÁLISE!$L$6,HEMODIÁLISE!$N$6,HEMODIÁLISE!$P$6,HEMODIÁLISE!$R$6,HEMODIÁLISE!$T$6,HEMODIÁLISE!$V$6,HEMODIÁLISE!$X$6,HEMODIÁLISE!$Z$6)</c:f>
              <c:numCache>
                <c:formatCode>0.0%</c:formatCode>
                <c:ptCount val="6"/>
                <c:pt idx="0">
                  <c:v>0.1479028697571744</c:v>
                </c:pt>
              </c:numCache>
            </c:numRef>
          </c:val>
          <c:smooth val="0"/>
          <c:extLst>
            <c:ext xmlns:c16="http://schemas.microsoft.com/office/drawing/2014/chart" uri="{C3380CC4-5D6E-409C-BE32-E72D297353CC}">
              <c16:uniqueId val="{00000003-28DF-4BD0-8351-96AB65B83671}"/>
            </c:ext>
          </c:extLst>
        </c:ser>
        <c:ser>
          <c:idx val="2"/>
          <c:order val="2"/>
          <c:tx>
            <c:strRef>
              <c:f>HEMODIÁLISE!$B$7</c:f>
              <c:strCache>
                <c:ptCount val="1"/>
                <c:pt idx="0">
                  <c:v>Sessões de Hemodiálise em pacientes pediatricos cadastrados</c:v>
                </c:pt>
              </c:strCache>
            </c:strRef>
          </c:tx>
          <c:spPr>
            <a:ln w="31750" cap="rnd">
              <a:solidFill>
                <a:schemeClr val="accent3"/>
              </a:solidFill>
              <a:round/>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dLbls>
            <c:dLbl>
              <c:idx val="0"/>
              <c:layout>
                <c:manualLayout>
                  <c:x val="-1.2330616864887921E-2"/>
                  <c:y val="2.68729692772822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DF-4BD0-8351-96AB65B83671}"/>
                </c:ext>
              </c:extLst>
            </c:dLbl>
            <c:dLbl>
              <c:idx val="1"/>
              <c:layout>
                <c:manualLayout>
                  <c:x val="-1.1038295458526848E-2"/>
                  <c:y val="2.7626948196824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CA-4E8D-A468-F7FAB8F85D82}"/>
                </c:ext>
              </c:extLst>
            </c:dLbl>
            <c:dLbl>
              <c:idx val="2"/>
              <c:layout>
                <c:manualLayout>
                  <c:x val="-1.6605811127503822E-2"/>
                  <c:y val="2.86508447146271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DF-4BD0-8351-96AB65B83671}"/>
                </c:ext>
              </c:extLst>
            </c:dLbl>
            <c:dLbl>
              <c:idx val="3"/>
              <c:layout>
                <c:manualLayout>
                  <c:x val="-1.1038339825892758E-2"/>
                  <c:y val="2.37289833281980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CA-4E8D-A468-F7FAB8F85D82}"/>
                </c:ext>
              </c:extLst>
            </c:dLbl>
            <c:dLbl>
              <c:idx val="4"/>
              <c:layout>
                <c:manualLayout>
                  <c:x val="-1.413546941329364E-2"/>
                  <c:y val="2.29894711012144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CA-4E8D-A468-F7FAB8F85D82}"/>
                </c:ext>
              </c:extLst>
            </c:dLbl>
            <c:dLbl>
              <c:idx val="5"/>
              <c:layout>
                <c:manualLayout>
                  <c:x val="-1.1038326487558764E-2"/>
                  <c:y val="3.2947103985548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8D-4767-A9B2-6BDD53CF4118}"/>
                </c:ext>
              </c:extLst>
            </c:dLbl>
            <c:dLbl>
              <c:idx val="6"/>
              <c:layout>
                <c:manualLayout>
                  <c:x val="-1.1690998395300762E-2"/>
                  <c:y val="2.2989506103145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72-4059-B0DE-E24EBBC1C58E}"/>
                </c:ext>
              </c:extLst>
            </c:dLbl>
            <c:dLbl>
              <c:idx val="7"/>
              <c:layout>
                <c:manualLayout>
                  <c:x val="-1.5063491046428394E-2"/>
                  <c:y val="2.83097893124775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16-49E5-B645-C2D05EA71819}"/>
                </c:ext>
              </c:extLst>
            </c:dLbl>
            <c:dLbl>
              <c:idx val="8"/>
              <c:layout>
                <c:manualLayout>
                  <c:x val="-1.0385654579816763E-2"/>
                  <c:y val="2.7968305044346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16-49E5-B645-C2D05EA71819}"/>
                </c:ext>
              </c:extLst>
            </c:dLbl>
            <c:dLbl>
              <c:idx val="9"/>
              <c:layout>
                <c:manualLayout>
                  <c:x val="-1.1138565982425679E-2"/>
                  <c:y val="3.2609897667733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E-40B8-9E39-76D8C2305D00}"/>
                </c:ext>
              </c:extLst>
            </c:dLbl>
            <c:dLbl>
              <c:idx val="10"/>
              <c:layout>
                <c:manualLayout>
                  <c:x val="-1.0589814559162171E-2"/>
                  <c:y val="2.7682055631844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2E-4043-BEBE-A5C16BB69E87}"/>
                </c:ext>
              </c:extLst>
            </c:dLbl>
            <c:dLbl>
              <c:idx val="11"/>
              <c:layout>
                <c:manualLayout>
                  <c:x val="-9.893823805734614E-3"/>
                  <c:y val="2.7843127459719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0E-4A06-9FF6-9A54C7FC866F}"/>
                </c:ext>
              </c:extLst>
            </c:dLbl>
            <c:spPr>
              <a:noFill/>
              <a:ln>
                <a:noFill/>
              </a:ln>
              <a:effectLst/>
            </c:spPr>
            <c:txPr>
              <a:bodyPr wrap="square" lIns="38100" tIns="19050" rIns="38100" bIns="19050" anchor="ctr">
                <a:spAutoFit/>
              </a:bodyPr>
              <a:lstStyle/>
              <a:p>
                <a:pPr>
                  <a:defRPr sz="800"/>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HEMODIÁLISE!$AC$4:$AC$15</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(HEMODIÁLISE!$D$7,HEMODIÁLISE!$F$7,HEMODIÁLISE!$H$7,HEMODIÁLISE!$J$7,HEMODIÁLISE!$L$7,HEMODIÁLISE!$N$7,HEMODIÁLISE!$P$7,HEMODIÁLISE!$R$7,HEMODIÁLISE!$T$7,HEMODIÁLISE!$V$7,HEMODIÁLISE!$X$7,HEMODIÁLISE!$Z$7)</c:f>
              <c:numCache>
                <c:formatCode>0.0%</c:formatCode>
                <c:ptCount val="6"/>
                <c:pt idx="0">
                  <c:v>0.10816777041942605</c:v>
                </c:pt>
              </c:numCache>
            </c:numRef>
          </c:val>
          <c:smooth val="0"/>
          <c:extLst>
            <c:ext xmlns:c16="http://schemas.microsoft.com/office/drawing/2014/chart" uri="{C3380CC4-5D6E-409C-BE32-E72D297353CC}">
              <c16:uniqueId val="{00000008-28DF-4BD0-8351-96AB65B83671}"/>
            </c:ext>
          </c:extLst>
        </c:ser>
        <c:ser>
          <c:idx val="3"/>
          <c:order val="3"/>
          <c:tx>
            <c:strRef>
              <c:f>HEMODIÁLISE!$B$8</c:f>
              <c:strCache>
                <c:ptCount val="1"/>
                <c:pt idx="0">
                  <c:v>Sessões de Hemodiálise em pacientes internados não cadastrados (AIH)</c:v>
                </c:pt>
              </c:strCache>
            </c:strRef>
          </c:tx>
          <c:spPr>
            <a:ln>
              <a:solidFill>
                <a:srgbClr val="FFFF00"/>
              </a:solidFill>
            </a:ln>
          </c:spPr>
          <c:marker>
            <c:symbol val="circle"/>
            <c:size val="5"/>
          </c:marker>
          <c:dLbls>
            <c:dLbl>
              <c:idx val="0"/>
              <c:layout>
                <c:manualLayout>
                  <c:x val="-1.2741133488967146E-2"/>
                  <c:y val="-3.56353842948662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DF-4BD0-8351-96AB65B83671}"/>
                </c:ext>
              </c:extLst>
            </c:dLbl>
            <c:dLbl>
              <c:idx val="1"/>
              <c:layout>
                <c:manualLayout>
                  <c:x val="-1.0044236932694971E-2"/>
                  <c:y val="-2.76578152398479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CA-4E8D-A468-F7FAB8F85D82}"/>
                </c:ext>
              </c:extLst>
            </c:dLbl>
            <c:dLbl>
              <c:idx val="2"/>
              <c:layout>
                <c:manualLayout>
                  <c:x val="-1.0077254255536469E-2"/>
                  <c:y val="-3.92454806618745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CA-4E8D-A468-F7FAB8F85D82}"/>
                </c:ext>
              </c:extLst>
            </c:dLbl>
            <c:dLbl>
              <c:idx val="3"/>
              <c:layout>
                <c:manualLayout>
                  <c:x val="-1.1382598071020468E-2"/>
                  <c:y val="-3.42666817206729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CA-4E8D-A468-F7FAB8F85D82}"/>
                </c:ext>
              </c:extLst>
            </c:dLbl>
            <c:dLbl>
              <c:idx val="4"/>
              <c:layout>
                <c:manualLayout>
                  <c:x val="-1.9368799199644727E-2"/>
                  <c:y val="-2.9970517330653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CA-4E8D-A468-F7FAB8F85D82}"/>
                </c:ext>
              </c:extLst>
            </c:dLbl>
            <c:dLbl>
              <c:idx val="5"/>
              <c:layout>
                <c:manualLayout>
                  <c:x val="-1.731073790567875E-2"/>
                  <c:y val="-4.4224369175310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72-4059-B0DE-E24EBBC1C58E}"/>
                </c:ext>
              </c:extLst>
            </c:dLbl>
            <c:dLbl>
              <c:idx val="6"/>
              <c:layout>
                <c:manualLayout>
                  <c:x val="-1.0077254255536469E-2"/>
                  <c:y val="-3.42666817206730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72-4059-B0DE-E24EBBC1C58E}"/>
                </c:ext>
              </c:extLst>
            </c:dLbl>
            <c:dLbl>
              <c:idx val="7"/>
              <c:layout>
                <c:manualLayout>
                  <c:x val="-1.0240961659742464E-2"/>
                  <c:y val="-3.426657386843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16-49E5-B645-C2D05EA71819}"/>
                </c:ext>
              </c:extLst>
            </c:dLbl>
            <c:dLbl>
              <c:idx val="8"/>
              <c:layout>
                <c:manualLayout>
                  <c:x val="-1.2035269978762564E-2"/>
                  <c:y val="-3.92454806618745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16-49E5-B645-C2D05EA71819}"/>
                </c:ext>
              </c:extLst>
            </c:dLbl>
            <c:dLbl>
              <c:idx val="9"/>
              <c:layout>
                <c:manualLayout>
                  <c:x val="-1.2144562758299098E-2"/>
                  <c:y val="-2.89881277808840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E-40B8-9E39-76D8C2305D00}"/>
                </c:ext>
              </c:extLst>
            </c:dLbl>
            <c:dLbl>
              <c:idx val="10"/>
              <c:layout>
                <c:manualLayout>
                  <c:x val="-1.0940853793023725E-2"/>
                  <c:y val="-4.8699495924441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2E-4043-BEBE-A5C16BB69E87}"/>
                </c:ext>
              </c:extLst>
            </c:dLbl>
            <c:dLbl>
              <c:idx val="11"/>
              <c:layout>
                <c:manualLayout>
                  <c:x val="-8.9807219481969278E-3"/>
                  <c:y val="-3.2550658186658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0E-4A06-9FF6-9A54C7FC866F}"/>
                </c:ext>
              </c:extLst>
            </c:dLbl>
            <c:spPr>
              <a:noFill/>
              <a:ln>
                <a:noFill/>
              </a:ln>
              <a:effectLst/>
            </c:spPr>
            <c:txPr>
              <a:bodyPr wrap="square" lIns="38100" tIns="19050" rIns="38100" bIns="19050" anchor="ctr">
                <a:spAutoFit/>
              </a:bodyPr>
              <a:lstStyle/>
              <a:p>
                <a:pPr>
                  <a:defRPr sz="800"/>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HEMODIÁLISE!$AC$4:$AC$15</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(HEMODIÁLISE!$D$8,HEMODIÁLISE!$F$8,HEMODIÁLISE!$H$8,HEMODIÁLISE!$J$8,HEMODIÁLISE!$L$8,HEMODIÁLISE!$N$8,HEMODIÁLISE!$P$8,HEMODIÁLISE!$R$8,HEMODIÁLISE!$T$8,HEMODIÁLISE!$V$8,HEMODIÁLISE!$X$8,HEMODIÁLISE!$Z$8)</c:f>
              <c:numCache>
                <c:formatCode>0.0%</c:formatCode>
                <c:ptCount val="6"/>
                <c:pt idx="0">
                  <c:v>0.2196467991169978</c:v>
                </c:pt>
              </c:numCache>
            </c:numRef>
          </c:val>
          <c:smooth val="0"/>
          <c:extLst>
            <c:ext xmlns:c16="http://schemas.microsoft.com/office/drawing/2014/chart" uri="{C3380CC4-5D6E-409C-BE32-E72D297353CC}">
              <c16:uniqueId val="{00000009-28DF-4BD0-8351-96AB65B83671}"/>
            </c:ext>
          </c:extLst>
        </c:ser>
        <c:dLbls>
          <c:dLblPos val="t"/>
          <c:showLegendKey val="0"/>
          <c:showVal val="1"/>
          <c:showCatName val="0"/>
          <c:showSerName val="0"/>
          <c:showPercent val="0"/>
          <c:showBubbleSize val="0"/>
        </c:dLbls>
        <c:marker val="1"/>
        <c:smooth val="0"/>
        <c:axId val="75654272"/>
        <c:axId val="75655808"/>
      </c:lineChart>
      <c:catAx>
        <c:axId val="756542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75655808"/>
        <c:crosses val="autoZero"/>
        <c:auto val="1"/>
        <c:lblAlgn val="ctr"/>
        <c:lblOffset val="100"/>
        <c:noMultiLvlLbl val="0"/>
      </c:catAx>
      <c:valAx>
        <c:axId val="75655808"/>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75654272"/>
        <c:crosses val="autoZero"/>
        <c:crossBetween val="between"/>
        <c:majorUnit val="0.25"/>
      </c:valAx>
      <c:spPr>
        <a:noFill/>
        <a:ln>
          <a:noFill/>
        </a:ln>
        <a:effectLst/>
      </c:spPr>
    </c:plotArea>
    <c:legend>
      <c:legendPos val="b"/>
      <c:layout>
        <c:manualLayout>
          <c:xMode val="edge"/>
          <c:yMode val="edge"/>
          <c:x val="0.22557905713937149"/>
          <c:y val="0.85220221385370298"/>
          <c:w val="0.53875019105975885"/>
          <c:h val="0.147797786146296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a:solidFill>
                  <a:schemeClr val="tx1"/>
                </a:solidFill>
              </a:rPr>
              <a:t>%  CIRURGIAS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496822521065338E-2"/>
          <c:y val="0.17638058471823362"/>
          <c:w val="0.96522381274808988"/>
          <c:h val="0.58208639023235131"/>
        </c:manualLayout>
      </c:layout>
      <c:bar3DChart>
        <c:barDir val="col"/>
        <c:grouping val="stacked"/>
        <c:varyColors val="0"/>
        <c:ser>
          <c:idx val="0"/>
          <c:order val="0"/>
          <c:tx>
            <c:strRef>
              <c:f>'UNID CCI'!$A$128</c:f>
              <c:strCache>
                <c:ptCount val="1"/>
                <c:pt idx="0">
                  <c:v>Cirurgias com Hospitalização</c:v>
                </c:pt>
              </c:strCache>
            </c:strRef>
          </c:tx>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'UNID CCI'!$B$127:$N$127</c15:sqref>
                  </c15:fullRef>
                </c:ext>
              </c:extLst>
              <c:f>'UNID CCI'!$C$127:$N$127</c:f>
              <c:strCache>
                <c:ptCount val="6"/>
                <c:pt idx="0">
                  <c:v>Janeiro</c:v>
                </c:pt>
                <c:pt idx="1">
                  <c:v>Fevereiro</c:v>
                </c:pt>
                <c:pt idx="2">
                  <c:v>Março</c:v>
                </c:pt>
                <c:pt idx="3">
                  <c:v>Abril </c:v>
                </c:pt>
                <c:pt idx="4">
                  <c:v>Maio</c:v>
                </c:pt>
                <c:pt idx="5">
                  <c:v>Junho</c:v>
                </c:pt>
              </c:strCache>
            </c:strRef>
          </c:cat>
          <c:val>
            <c:numRef>
              <c:extLst>
                <c:ext xmlns:c15="http://schemas.microsoft.com/office/drawing/2012/chart" uri="{02D57815-91ED-43cb-92C2-25804820EDAC}">
                  <c15:fullRef>
                    <c15:sqref>'UNID CCI'!$B$128:$N$128</c15:sqref>
                  </c15:fullRef>
                </c:ext>
              </c:extLst>
              <c:f>'UNID CCI'!$C$128:$N$128</c:f>
              <c:numCache>
                <c:formatCode>0.0%</c:formatCode>
                <c:ptCount val="6"/>
                <c:pt idx="0">
                  <c:v>0</c:v>
                </c:pt>
              </c:numCache>
            </c:numRef>
          </c:val>
          <c:extLst>
            <c:ext xmlns:c16="http://schemas.microsoft.com/office/drawing/2014/chart" uri="{C3380CC4-5D6E-409C-BE32-E72D297353CC}">
              <c16:uniqueId val="{00000000-3354-4C1D-AC3A-0AA25E2ED423}"/>
            </c:ext>
          </c:extLst>
        </c:ser>
        <c:ser>
          <c:idx val="1"/>
          <c:order val="1"/>
          <c:tx>
            <c:strRef>
              <c:f>'UNID CCI'!$A$129</c:f>
              <c:strCache>
                <c:ptCount val="1"/>
                <c:pt idx="0">
                  <c:v>Cirurgias sem Hospitalização</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'UNID CCI'!$B$127:$N$127</c15:sqref>
                  </c15:fullRef>
                </c:ext>
              </c:extLst>
              <c:f>'UNID CCI'!$C$127:$N$127</c:f>
              <c:strCache>
                <c:ptCount val="6"/>
                <c:pt idx="0">
                  <c:v>Janeiro</c:v>
                </c:pt>
                <c:pt idx="1">
                  <c:v>Fevereiro</c:v>
                </c:pt>
                <c:pt idx="2">
                  <c:v>Março</c:v>
                </c:pt>
                <c:pt idx="3">
                  <c:v>Abril </c:v>
                </c:pt>
                <c:pt idx="4">
                  <c:v>Maio</c:v>
                </c:pt>
                <c:pt idx="5">
                  <c:v>Junho</c:v>
                </c:pt>
              </c:strCache>
            </c:strRef>
          </c:cat>
          <c:val>
            <c:numRef>
              <c:extLst>
                <c:ext xmlns:c15="http://schemas.microsoft.com/office/drawing/2012/chart" uri="{02D57815-91ED-43cb-92C2-25804820EDAC}">
                  <c15:fullRef>
                    <c15:sqref>'UNID CCI'!$B$129:$N$129</c15:sqref>
                  </c15:fullRef>
                </c:ext>
              </c:extLst>
              <c:f>'UNID CCI'!$C$129:$N$129</c:f>
              <c:numCache>
                <c:formatCode>0.0%</c:formatCode>
                <c:ptCount val="6"/>
                <c:pt idx="0">
                  <c:v>0</c:v>
                </c:pt>
              </c:numCache>
            </c:numRef>
          </c:val>
          <c:extLst>
            <c:ext xmlns:c16="http://schemas.microsoft.com/office/drawing/2014/chart" uri="{C3380CC4-5D6E-409C-BE32-E72D297353CC}">
              <c16:uniqueId val="{00000001-3354-4C1D-AC3A-0AA25E2ED423}"/>
            </c:ext>
          </c:extLst>
        </c:ser>
        <c:ser>
          <c:idx val="2"/>
          <c:order val="2"/>
          <c:tx>
            <c:strRef>
              <c:f>'UNID CCI'!$A$130</c:f>
              <c:strCache>
                <c:ptCount val="1"/>
                <c:pt idx="0">
                  <c:v>Cirurgias Suspensas</c:v>
                </c:pt>
              </c:strCache>
            </c:strRef>
          </c:tx>
          <c:spPr>
            <a:solidFill>
              <a:srgbClr val="FF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'UNID CCI'!$B$127:$N$127</c15:sqref>
                  </c15:fullRef>
                </c:ext>
              </c:extLst>
              <c:f>'UNID CCI'!$C$127:$N$127</c:f>
              <c:strCache>
                <c:ptCount val="6"/>
                <c:pt idx="0">
                  <c:v>Janeiro</c:v>
                </c:pt>
                <c:pt idx="1">
                  <c:v>Fevereiro</c:v>
                </c:pt>
                <c:pt idx="2">
                  <c:v>Março</c:v>
                </c:pt>
                <c:pt idx="3">
                  <c:v>Abril </c:v>
                </c:pt>
                <c:pt idx="4">
                  <c:v>Maio</c:v>
                </c:pt>
                <c:pt idx="5">
                  <c:v>Junho</c:v>
                </c:pt>
              </c:strCache>
            </c:strRef>
          </c:cat>
          <c:val>
            <c:numRef>
              <c:extLst>
                <c:ext xmlns:c15="http://schemas.microsoft.com/office/drawing/2012/chart" uri="{02D57815-91ED-43cb-92C2-25804820EDAC}">
                  <c15:fullRef>
                    <c15:sqref>'UNID CCI'!$B$130:$N$130</c15:sqref>
                  </c15:fullRef>
                </c:ext>
              </c:extLst>
              <c:f>'UNID CCI'!$C$130:$N$130</c:f>
              <c:numCache>
                <c:formatCode>0.0%</c:formatCode>
                <c:ptCount val="6"/>
                <c:pt idx="0">
                  <c:v>0</c:v>
                </c:pt>
              </c:numCache>
            </c:numRef>
          </c:val>
          <c:extLst>
            <c:ext xmlns:c16="http://schemas.microsoft.com/office/drawing/2014/chart" uri="{C3380CC4-5D6E-409C-BE32-E72D297353CC}">
              <c16:uniqueId val="{00000002-3354-4C1D-AC3A-0AA25E2ED423}"/>
            </c:ext>
          </c:extLst>
        </c:ser>
        <c:dLbls>
          <c:showLegendKey val="0"/>
          <c:showVal val="1"/>
          <c:showCatName val="0"/>
          <c:showSerName val="0"/>
          <c:showPercent val="0"/>
          <c:showBubbleSize val="0"/>
        </c:dLbls>
        <c:gapWidth val="150"/>
        <c:shape val="box"/>
        <c:axId val="87595264"/>
        <c:axId val="87613824"/>
        <c:axId val="0"/>
      </c:bar3DChart>
      <c:catAx>
        <c:axId val="87595264"/>
        <c:scaling>
          <c:orientation val="minMax"/>
        </c:scaling>
        <c:delete val="0"/>
        <c:axPos val="b"/>
        <c:title>
          <c:tx>
            <c:rich>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r>
                  <a:rPr lang="pt-BR" sz="1100"/>
                  <a:t>2018</a:t>
                </a:r>
              </a:p>
            </c:rich>
          </c:tx>
          <c:overlay val="0"/>
          <c:spPr>
            <a:noFill/>
            <a:ln>
              <a:noFill/>
            </a:ln>
            <a:effectLst/>
          </c:sp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87613824"/>
        <c:crosses val="autoZero"/>
        <c:auto val="1"/>
        <c:lblAlgn val="ctr"/>
        <c:lblOffset val="100"/>
        <c:noMultiLvlLbl val="0"/>
      </c:catAx>
      <c:valAx>
        <c:axId val="8761382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87595264"/>
        <c:crosses val="autoZero"/>
        <c:crossBetween val="between"/>
        <c:majorUnit val="0.2"/>
      </c:valAx>
      <c:spPr>
        <a:noFill/>
        <a:ln>
          <a:noFill/>
        </a:ln>
        <a:effectLst/>
      </c:spPr>
    </c:plotArea>
    <c:legend>
      <c:legendPos val="b"/>
      <c:layout>
        <c:manualLayout>
          <c:xMode val="edge"/>
          <c:yMode val="edge"/>
          <c:x val="0.26855445615516127"/>
          <c:y val="0.89061875559963999"/>
          <c:w val="0.46289101425597784"/>
          <c:h val="9.5989559406533934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CIRURGIAS</a:t>
            </a:r>
            <a:endParaRPr lang="en-US" sz="1200" baseline="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plotArea>
      <c:layout>
        <c:manualLayout>
          <c:layoutTarget val="inner"/>
          <c:xMode val="edge"/>
          <c:yMode val="edge"/>
          <c:x val="2.6554950986345336E-2"/>
          <c:y val="0.15642225775987792"/>
          <c:w val="0.95913085582921342"/>
          <c:h val="0.58058505699275742"/>
        </c:manualLayout>
      </c:layout>
      <c:lineChart>
        <c:grouping val="standard"/>
        <c:varyColors val="0"/>
        <c:ser>
          <c:idx val="0"/>
          <c:order val="0"/>
          <c:tx>
            <c:strRef>
              <c:f>'UNID CCI'!$A$3:$O$3</c:f>
              <c:strCache>
                <c:ptCount val="15"/>
                <c:pt idx="0">
                  <c:v>CIRURGIAS COM HOSPITALIZAÇÃO</c:v>
                </c:pt>
              </c:strCache>
            </c:strRef>
          </c:tx>
          <c:spPr>
            <a:ln w="31750">
              <a:solidFill>
                <a:schemeClr val="accent6">
                  <a:lumMod val="75000"/>
                </a:schemeClr>
              </a:solidFill>
            </a:ln>
          </c:spPr>
          <c:marker>
            <c:symbol val="circle"/>
            <c:size val="6"/>
            <c:spPr>
              <a:solidFill>
                <a:schemeClr val="accent6">
                  <a:lumMod val="75000"/>
                </a:schemeClr>
              </a:solidFill>
              <a:ln w="12700">
                <a:solidFill>
                  <a:schemeClr val="accent6">
                    <a:lumMod val="75000"/>
                  </a:schemeClr>
                </a:solidFill>
                <a:round/>
              </a:ln>
              <a:effectLst/>
            </c:spPr>
          </c:marker>
          <c:dLbls>
            <c:dLbl>
              <c:idx val="0"/>
              <c:layout>
                <c:manualLayout>
                  <c:x val="-1.3611133800013402E-2"/>
                  <c:y val="-5.0639105718462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3EE-4CCC-8DCB-9BF83B7DBCFE}"/>
                </c:ext>
              </c:extLst>
            </c:dLbl>
            <c:dLbl>
              <c:idx val="1"/>
              <c:layout>
                <c:manualLayout>
                  <c:x val="-1.3611133800013409E-2"/>
                  <c:y val="-4.50502861739645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3EE-4CCC-8DCB-9BF83B7DBCFE}"/>
                </c:ext>
              </c:extLst>
            </c:dLbl>
            <c:dLbl>
              <c:idx val="2"/>
              <c:layout>
                <c:manualLayout>
                  <c:x val="-1.3611133800013426E-2"/>
                  <c:y val="-5.6227925262960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3EE-4CCC-8DCB-9BF83B7DBCFE}"/>
                </c:ext>
              </c:extLst>
            </c:dLbl>
            <c:dLbl>
              <c:idx val="3"/>
              <c:layout>
                <c:manualLayout>
                  <c:x val="-1.3611133800013393E-2"/>
                  <c:y val="-5.0639105718462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3EE-4CCC-8DCB-9BF83B7DBCFE}"/>
                </c:ext>
              </c:extLst>
            </c:dLbl>
            <c:dLbl>
              <c:idx val="4"/>
              <c:layout>
                <c:manualLayout>
                  <c:x val="-1.366008837812065E-2"/>
                  <c:y val="-4.50502861739645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12-436D-BEC9-9E55A82F6E07}"/>
                </c:ext>
              </c:extLst>
            </c:dLbl>
            <c:dLbl>
              <c:idx val="5"/>
              <c:layout>
                <c:manualLayout>
                  <c:x val="-1.366008837812065E-2"/>
                  <c:y val="-5.06391057184625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03-4050-8A75-F04B55ACE464}"/>
                </c:ext>
              </c:extLst>
            </c:dLbl>
            <c:dLbl>
              <c:idx val="6"/>
              <c:layout>
                <c:manualLayout>
                  <c:x val="-1.4178222021743367E-2"/>
                  <c:y val="-4.50502861739645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E4-4C54-B3E9-38A55A970132}"/>
                </c:ext>
              </c:extLst>
            </c:dLbl>
            <c:dLbl>
              <c:idx val="9"/>
              <c:layout>
                <c:manualLayout>
                  <c:x val="-1.3642025492304392E-2"/>
                  <c:y val="-4.50502861739645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26-4963-BFBB-B0B6E0DBD014}"/>
                </c:ext>
              </c:extLst>
            </c:dLbl>
            <c:dLbl>
              <c:idx val="10"/>
              <c:layout>
                <c:manualLayout>
                  <c:x val="-1.1768708481413266E-2"/>
                  <c:y val="-5.0639105718462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AE-479C-A797-5B6D8008CDA9}"/>
                </c:ext>
              </c:extLst>
            </c:dLbl>
            <c:dLbl>
              <c:idx val="11"/>
              <c:layout>
                <c:manualLayout>
                  <c:x val="-1.1768708481413403E-2"/>
                  <c:y val="-4.50502861739645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AE-479C-A797-5B6D8008CDA9}"/>
                </c:ext>
              </c:extLst>
            </c:dLbl>
            <c:spPr>
              <a:noFill/>
              <a:ln>
                <a:noFill/>
              </a:ln>
              <a:effectLst/>
            </c:spPr>
            <c:txPr>
              <a:bodyPr rot="0" spcFirstLastPara="1" vertOverflow="ellipsis" vert="horz" wrap="square" lIns="36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tx2">
                          <a:lumMod val="35000"/>
                          <a:lumOff val="65000"/>
                        </a:schemeClr>
                      </a:solidFill>
                    </a:ln>
                    <a:effectLst/>
                  </c:spPr>
                </c15:leaderLines>
              </c:ext>
            </c:extLst>
          </c:dLbls>
          <c:cat>
            <c:strRef>
              <c:f>'UNID CCI'!$C$4:$N$4</c:f>
              <c:strCache>
                <c:ptCount val="6"/>
                <c:pt idx="0">
                  <c:v>Janeiro*</c:v>
                </c:pt>
                <c:pt idx="1">
                  <c:v>Fevereiro</c:v>
                </c:pt>
                <c:pt idx="2">
                  <c:v>Março</c:v>
                </c:pt>
                <c:pt idx="3">
                  <c:v>Abril</c:v>
                </c:pt>
                <c:pt idx="4">
                  <c:v>Maio</c:v>
                </c:pt>
                <c:pt idx="5">
                  <c:v>Junho</c:v>
                </c:pt>
              </c:strCache>
            </c:strRef>
          </c:cat>
          <c:val>
            <c:numRef>
              <c:f>'UNID CCI'!$C$38:$N$38</c:f>
              <c:numCache>
                <c:formatCode>#,##0</c:formatCode>
                <c:ptCount val="6"/>
                <c:pt idx="0">
                  <c:v>0</c:v>
                </c:pt>
              </c:numCache>
            </c:numRef>
          </c:val>
          <c:smooth val="0"/>
          <c:extLst>
            <c:ext xmlns:c16="http://schemas.microsoft.com/office/drawing/2014/chart" uri="{C3380CC4-5D6E-409C-BE32-E72D297353CC}">
              <c16:uniqueId val="{00000005-51DE-4576-A930-C40EE299278D}"/>
            </c:ext>
          </c:extLst>
        </c:ser>
        <c:ser>
          <c:idx val="1"/>
          <c:order val="1"/>
          <c:tx>
            <c:strRef>
              <c:f>'UNID CCI'!$A$78:$O$78</c:f>
              <c:strCache>
                <c:ptCount val="15"/>
                <c:pt idx="0">
                  <c:v>CIRURGIAS SEM HOSPITALIZAÇÃO </c:v>
                </c:pt>
              </c:strCache>
            </c:strRef>
          </c:tx>
          <c:spPr>
            <a:ln w="31750" cap="rnd">
              <a:solidFill>
                <a:schemeClr val="accent6">
                  <a:lumMod val="60000"/>
                  <a:lumOff val="40000"/>
                </a:schemeClr>
              </a:solidFill>
              <a:round/>
            </a:ln>
            <a:effectLst/>
          </c:spPr>
          <c:marker>
            <c:symbol val="circle"/>
            <c:size val="6"/>
            <c:spPr>
              <a:solidFill>
                <a:schemeClr val="accent6">
                  <a:lumMod val="60000"/>
                  <a:lumOff val="40000"/>
                </a:schemeClr>
              </a:solidFill>
              <a:ln w="12700">
                <a:noFill/>
                <a:round/>
              </a:ln>
              <a:effectLst/>
            </c:spPr>
          </c:marker>
          <c:dLbls>
            <c:dLbl>
              <c:idx val="0"/>
              <c:layout>
                <c:manualLayout>
                  <c:x val="-1.2672328344963542E-2"/>
                  <c:y val="3.357472339743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3EE-4CCC-8DCB-9BF83B7DBCFE}"/>
                </c:ext>
              </c:extLst>
            </c:dLbl>
            <c:dLbl>
              <c:idx val="1"/>
              <c:layout>
                <c:manualLayout>
                  <c:x val="-1.267232834496356E-2"/>
                  <c:y val="3.357472339743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EE-4CCC-8DCB-9BF83B7DBCFE}"/>
                </c:ext>
              </c:extLst>
            </c:dLbl>
            <c:dLbl>
              <c:idx val="2"/>
              <c:layout>
                <c:manualLayout>
                  <c:x val="-1.2672328344963542E-2"/>
                  <c:y val="3.91635429419370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EE-4CCC-8DCB-9BF83B7DBCFE}"/>
                </c:ext>
              </c:extLst>
            </c:dLbl>
            <c:dLbl>
              <c:idx val="3"/>
              <c:layout>
                <c:manualLayout>
                  <c:x val="-1.2717906361966307E-2"/>
                  <c:y val="3.91635429419370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29-4FAE-BA7B-55DC00772604}"/>
                </c:ext>
              </c:extLst>
            </c:dLbl>
            <c:dLbl>
              <c:idx val="4"/>
              <c:layout>
                <c:manualLayout>
                  <c:x val="-1.1780007662706224E-2"/>
                  <c:y val="3.357472339743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12-436D-BEC9-9E55A82F6E07}"/>
                </c:ext>
              </c:extLst>
            </c:dLbl>
            <c:dLbl>
              <c:idx val="5"/>
              <c:layout>
                <c:manualLayout>
                  <c:x val="-1.2717906361966272E-2"/>
                  <c:y val="3.91635429419370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03-4050-8A75-F04B55ACE464}"/>
                </c:ext>
              </c:extLst>
            </c:dLbl>
            <c:dLbl>
              <c:idx val="6"/>
              <c:layout>
                <c:manualLayout>
                  <c:x val="-1.2528983539630712E-2"/>
                  <c:y val="3.357472339743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E4-4C54-B3E9-38A55A970132}"/>
                </c:ext>
              </c:extLst>
            </c:dLbl>
            <c:dLbl>
              <c:idx val="7"/>
              <c:layout>
                <c:manualLayout>
                  <c:x val="-1.1880382955257661E-2"/>
                  <c:y val="3.357472339743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F8-4FE4-962D-CBCE541EC6B2}"/>
                </c:ext>
              </c:extLst>
            </c:dLbl>
            <c:dLbl>
              <c:idx val="8"/>
              <c:layout>
                <c:manualLayout>
                  <c:x val="-1.3655805061226323E-2"/>
                  <c:y val="2.79859038529409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06-4FF2-AB0D-4ACDDCD9F59B}"/>
                </c:ext>
              </c:extLst>
            </c:dLbl>
            <c:dLbl>
              <c:idx val="9"/>
              <c:layout>
                <c:manualLayout>
                  <c:x val="-1.0827772322950707E-2"/>
                  <c:y val="3.357472339743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26-4963-BFBB-B0B6E0DBD014}"/>
                </c:ext>
              </c:extLst>
            </c:dLbl>
            <c:dLbl>
              <c:idx val="10"/>
              <c:layout>
                <c:manualLayout>
                  <c:x val="-1.1752943854111183E-2"/>
                  <c:y val="3.357472339743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34-4035-BB9E-2CF596A7BA98}"/>
                </c:ext>
              </c:extLst>
            </c:dLbl>
            <c:dLbl>
              <c:idx val="11"/>
              <c:layout>
                <c:manualLayout>
                  <c:x val="-1.1764430828396408E-2"/>
                  <c:y val="3.357472339743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AE-479C-A797-5B6D8008CDA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CCI'!$C$4:$N$4</c:f>
              <c:strCache>
                <c:ptCount val="6"/>
                <c:pt idx="0">
                  <c:v>Janeiro*</c:v>
                </c:pt>
                <c:pt idx="1">
                  <c:v>Fevereiro</c:v>
                </c:pt>
                <c:pt idx="2">
                  <c:v>Março</c:v>
                </c:pt>
                <c:pt idx="3">
                  <c:v>Abril</c:v>
                </c:pt>
                <c:pt idx="4">
                  <c:v>Maio</c:v>
                </c:pt>
                <c:pt idx="5">
                  <c:v>Junho</c:v>
                </c:pt>
              </c:strCache>
            </c:strRef>
          </c:cat>
          <c:val>
            <c:numRef>
              <c:f>'UNID CCI'!$C$101:$N$101</c:f>
              <c:numCache>
                <c:formatCode>#,##0</c:formatCode>
                <c:ptCount val="6"/>
                <c:pt idx="0">
                  <c:v>0</c:v>
                </c:pt>
              </c:numCache>
            </c:numRef>
          </c:val>
          <c:smooth val="0"/>
          <c:extLst>
            <c:ext xmlns:c16="http://schemas.microsoft.com/office/drawing/2014/chart" uri="{C3380CC4-5D6E-409C-BE32-E72D297353CC}">
              <c16:uniqueId val="{0000000B-51DE-4576-A930-C40EE299278D}"/>
            </c:ext>
          </c:extLst>
        </c:ser>
        <c:ser>
          <c:idx val="3"/>
          <c:order val="2"/>
          <c:tx>
            <c:strRef>
              <c:f>'UNID CCI'!$A$44:$O$44</c:f>
              <c:strCache>
                <c:ptCount val="15"/>
                <c:pt idx="0">
                  <c:v>CIRURGIAS SUSPENSAS</c:v>
                </c:pt>
              </c:strCache>
            </c:strRef>
          </c:tx>
          <c:spPr>
            <a:ln w="22225">
              <a:solidFill>
                <a:schemeClr val="bg1">
                  <a:lumMod val="50000"/>
                </a:schemeClr>
              </a:solidFill>
            </a:ln>
          </c:spPr>
          <c:marker>
            <c:symbol val="circle"/>
            <c:size val="5"/>
            <c:spPr>
              <a:solidFill>
                <a:schemeClr val="bg1">
                  <a:lumMod val="50000"/>
                </a:schemeClr>
              </a:solidFill>
              <a:ln>
                <a:solidFill>
                  <a:schemeClr val="bg1">
                    <a:lumMod val="50000"/>
                  </a:schemeClr>
                </a:solidFill>
              </a:ln>
            </c:spPr>
          </c:marker>
          <c:dLbls>
            <c:dLbl>
              <c:idx val="0"/>
              <c:layout>
                <c:manualLayout>
                  <c:x val="-1.4335805074612148E-2"/>
                  <c:y val="-4.7463159997782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3EE-4CCC-8DCB-9BF83B7DBCFE}"/>
                </c:ext>
              </c:extLst>
            </c:dLbl>
            <c:dLbl>
              <c:idx val="1"/>
              <c:layout>
                <c:manualLayout>
                  <c:x val="-1.4335805074612165E-2"/>
                  <c:y val="-4.18743404532840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3EE-4CCC-8DCB-9BF83B7DBCFE}"/>
                </c:ext>
              </c:extLst>
            </c:dLbl>
            <c:dLbl>
              <c:idx val="2"/>
              <c:layout>
                <c:manualLayout>
                  <c:x val="-1.4335805074612183E-2"/>
                  <c:y val="-4.1874340453284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3EE-4CCC-8DCB-9BF83B7DBCFE}"/>
                </c:ext>
              </c:extLst>
            </c:dLbl>
            <c:dLbl>
              <c:idx val="3"/>
              <c:layout>
                <c:manualLayout>
                  <c:x val="-1.4387366046649161E-2"/>
                  <c:y val="-4.1874340453284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29-4FAE-BA7B-55DC00772604}"/>
                </c:ext>
              </c:extLst>
            </c:dLbl>
            <c:dLbl>
              <c:idx val="4"/>
              <c:layout>
                <c:manualLayout>
                  <c:x val="-1.4387366046649161E-2"/>
                  <c:y val="-3.62855209087861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12-436D-BEC9-9E55A82F6E07}"/>
                </c:ext>
              </c:extLst>
            </c:dLbl>
            <c:dLbl>
              <c:idx val="5"/>
              <c:layout>
                <c:manualLayout>
                  <c:x val="-1.438736604664923E-2"/>
                  <c:y val="-5.3051979542280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03-4050-8A75-F04B55ACE464}"/>
                </c:ext>
              </c:extLst>
            </c:dLbl>
            <c:dLbl>
              <c:idx val="6"/>
              <c:layout>
                <c:manualLayout>
                  <c:x val="-1.4173628660794418E-2"/>
                  <c:y val="-5.3051979542280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E4-4C54-B3E9-38A55A970132}"/>
                </c:ext>
              </c:extLst>
            </c:dLbl>
            <c:dLbl>
              <c:idx val="7"/>
              <c:layout>
                <c:manualLayout>
                  <c:x val="-1.2630024515342625E-2"/>
                  <c:y val="-4.7463159997782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F8-4FE4-962D-CBCE541EC6B2}"/>
                </c:ext>
              </c:extLst>
            </c:dLbl>
            <c:dLbl>
              <c:idx val="8"/>
              <c:layout>
                <c:manualLayout>
                  <c:x val="-1.1311058313076199E-2"/>
                  <c:y val="-4.7463159997782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06-4FF2-AB0D-4ACDDCD9F59B}"/>
                </c:ext>
              </c:extLst>
            </c:dLbl>
            <c:dLbl>
              <c:idx val="9"/>
              <c:layout>
                <c:manualLayout>
                  <c:x val="-1.3200468447256943E-2"/>
                  <c:y val="-4.18743404532840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26-4963-BFBB-B0B6E0DBD014}"/>
                </c:ext>
              </c:extLst>
            </c:dLbl>
            <c:dLbl>
              <c:idx val="10"/>
              <c:layout>
                <c:manualLayout>
                  <c:x val="-1.4092303697684407E-2"/>
                  <c:y val="-5.86407990867780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34-4035-BB9E-2CF596A7BA98}"/>
                </c:ext>
              </c:extLst>
            </c:dLbl>
            <c:dLbl>
              <c:idx val="11"/>
              <c:layout>
                <c:manualLayout>
                  <c:x val="-9.4227845647823633E-3"/>
                  <c:y val="-5.3051979542280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AE-479C-A797-5B6D8008CDA9}"/>
                </c:ext>
              </c:extLst>
            </c:dLbl>
            <c:spPr>
              <a:noFill/>
              <a:ln>
                <a:noFill/>
              </a:ln>
              <a:effectLst/>
            </c:spPr>
            <c:txPr>
              <a:bodyPr wrap="square" lIns="38100" tIns="19050" rIns="38100" bIns="19050" anchor="ctr">
                <a:spAutoFit/>
              </a:bodyPr>
              <a:lstStyle/>
              <a:p>
                <a:pPr>
                  <a:defRPr sz="900"/>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'UNID CCI'!$C$4:$N$4</c:f>
              <c:strCache>
                <c:ptCount val="6"/>
                <c:pt idx="0">
                  <c:v>Janeiro*</c:v>
                </c:pt>
                <c:pt idx="1">
                  <c:v>Fevereiro</c:v>
                </c:pt>
                <c:pt idx="2">
                  <c:v>Março</c:v>
                </c:pt>
                <c:pt idx="3">
                  <c:v>Abril</c:v>
                </c:pt>
                <c:pt idx="4">
                  <c:v>Maio</c:v>
                </c:pt>
                <c:pt idx="5">
                  <c:v>Junho</c:v>
                </c:pt>
              </c:strCache>
            </c:strRef>
          </c:cat>
          <c:val>
            <c:numRef>
              <c:f>'UNID CCI'!$C$76:$N$76</c:f>
              <c:numCache>
                <c:formatCode>#,##0</c:formatCode>
                <c:ptCount val="6"/>
                <c:pt idx="0">
                  <c:v>0</c:v>
                </c:pt>
              </c:numCache>
            </c:numRef>
          </c:val>
          <c:smooth val="0"/>
          <c:extLst>
            <c:ext xmlns:c16="http://schemas.microsoft.com/office/drawing/2014/chart" uri="{C3380CC4-5D6E-409C-BE32-E72D297353CC}">
              <c16:uniqueId val="{0000000D-51DE-4576-A930-C40EE299278D}"/>
            </c:ext>
          </c:extLst>
        </c:ser>
        <c:dLbls>
          <c:showLegendKey val="0"/>
          <c:showVal val="0"/>
          <c:showCatName val="0"/>
          <c:showSerName val="0"/>
          <c:showPercent val="0"/>
          <c:showBubbleSize val="0"/>
        </c:dLbls>
        <c:marker val="1"/>
        <c:smooth val="0"/>
        <c:axId val="76870400"/>
        <c:axId val="76871936"/>
      </c:lineChart>
      <c:catAx>
        <c:axId val="768704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76871936"/>
        <c:crosses val="autoZero"/>
        <c:auto val="1"/>
        <c:lblAlgn val="ctr"/>
        <c:lblOffset val="100"/>
        <c:noMultiLvlLbl val="0"/>
      </c:catAx>
      <c:valAx>
        <c:axId val="76871936"/>
        <c:scaling>
          <c:orientation val="minMax"/>
          <c:max val="65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76870400"/>
        <c:crosses val="autoZero"/>
        <c:crossBetween val="between"/>
        <c:majorUnit val="100"/>
      </c:valAx>
      <c:spPr>
        <a:noFill/>
        <a:ln>
          <a:noFill/>
        </a:ln>
        <a:effectLst/>
      </c:spPr>
    </c:plotArea>
    <c:legend>
      <c:legendPos val="b"/>
      <c:layout>
        <c:manualLayout>
          <c:xMode val="edge"/>
          <c:yMode val="edge"/>
          <c:x val="0.12493984142427403"/>
          <c:y val="0.88698494401883499"/>
          <c:w val="0.71825953306652091"/>
          <c:h val="0.1130154574547033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TAXA DE OCUPAÇÃO HOSPITALAR</a:t>
            </a:r>
            <a:r>
              <a:rPr lang="en-US" sz="1200" b="1" i="0" u="none" strike="noStrike" baseline="0">
                <a:effectLst/>
              </a:rPr>
              <a:t> _ 2020</a:t>
            </a:r>
            <a:endParaRPr lang="en-US" sz="120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plotArea>
      <c:layout>
        <c:manualLayout>
          <c:layoutTarget val="inner"/>
          <c:xMode val="edge"/>
          <c:yMode val="edge"/>
          <c:x val="2.6554950986345336E-2"/>
          <c:y val="0.11961485855506333"/>
          <c:w val="0.95913085582921342"/>
          <c:h val="0.72390616259135609"/>
        </c:manualLayout>
      </c:layout>
      <c:lineChart>
        <c:grouping val="standard"/>
        <c:varyColors val="0"/>
        <c:ser>
          <c:idx val="0"/>
          <c:order val="0"/>
          <c:tx>
            <c:strRef>
              <c:f>HC_GERAL!$S$77</c:f>
              <c:strCache>
                <c:ptCount val="1"/>
                <c:pt idx="0">
                  <c:v>TabWin</c:v>
                </c:pt>
              </c:strCache>
            </c:strRef>
          </c:tx>
          <c:marker>
            <c:symbol val="circle"/>
            <c:size val="5"/>
            <c:spPr>
              <a:solidFill>
                <a:schemeClr val="accent1"/>
              </a:solidFill>
              <a:ln w="12700">
                <a:noFill/>
                <a:round/>
              </a:ln>
              <a:effectLst/>
            </c:spPr>
          </c:marker>
          <c:dLbls>
            <c:dLbl>
              <c:idx val="0"/>
              <c:layout>
                <c:manualLayout>
                  <c:x val="-2.7528554944034302E-2"/>
                  <c:y val="-2.2927720800682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0A-479E-A8F8-5C55095340F6}"/>
                </c:ext>
              </c:extLst>
            </c:dLbl>
            <c:dLbl>
              <c:idx val="1"/>
              <c:layout>
                <c:manualLayout>
                  <c:x val="-1.993173541009427E-2"/>
                  <c:y val="-3.22907888790343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0A-479E-A8F8-5C55095340F6}"/>
                </c:ext>
              </c:extLst>
            </c:dLbl>
            <c:dLbl>
              <c:idx val="2"/>
              <c:layout>
                <c:manualLayout>
                  <c:x val="-2.3474204594796381E-2"/>
                  <c:y val="-3.22907888790343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0A-479E-A8F8-5C55095340F6}"/>
                </c:ext>
              </c:extLst>
            </c:dLbl>
            <c:dLbl>
              <c:idx val="3"/>
              <c:layout>
                <c:manualLayout>
                  <c:x val="-1.6343985844999773E-2"/>
                  <c:y val="-3.2290788879034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0A-479E-A8F8-5C55095340F6}"/>
                </c:ext>
              </c:extLst>
            </c:dLbl>
            <c:dLbl>
              <c:idx val="4"/>
              <c:layout>
                <c:manualLayout>
                  <c:x val="-1.8115665362549195E-2"/>
                  <c:y val="4.26137557477810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0A-479E-A8F8-5C55095340F6}"/>
                </c:ext>
              </c:extLst>
            </c:dLbl>
            <c:dLbl>
              <c:idx val="5"/>
              <c:layout>
                <c:manualLayout>
                  <c:x val="-1.6571443718349534E-2"/>
                  <c:y val="4.2613755747781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0A-479E-A8F8-5C55095340F6}"/>
                </c:ext>
              </c:extLst>
            </c:dLbl>
            <c:dLbl>
              <c:idx val="6"/>
              <c:layout>
                <c:manualLayout>
                  <c:x val="-6.5340030310517437E-3"/>
                  <c:y val="-2.760925483985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0A-479E-A8F8-5C55095340F6}"/>
                </c:ext>
              </c:extLst>
            </c:dLbl>
            <c:dLbl>
              <c:idx val="7"/>
              <c:layout>
                <c:manualLayout>
                  <c:x val="-1.8887789438110116E-2"/>
                  <c:y val="2.8569153630253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0A-479E-A8F8-5C55095340F6}"/>
                </c:ext>
              </c:extLst>
            </c:dLbl>
            <c:dLbl>
              <c:idx val="8"/>
              <c:layout>
                <c:manualLayout>
                  <c:x val="-1.8887776184649027E-2"/>
                  <c:y val="3.3250687669429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0A-479E-A8F8-5C55095340F6}"/>
                </c:ext>
              </c:extLst>
            </c:dLbl>
            <c:dLbl>
              <c:idx val="9"/>
              <c:layout>
                <c:manualLayout>
                  <c:x val="-1.9143885275718607E-2"/>
                  <c:y val="-3.6972322918210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C4-49B0-B0CB-7BC33CD460D7}"/>
                </c:ext>
              </c:extLst>
            </c:dLbl>
            <c:dLbl>
              <c:idx val="10"/>
              <c:layout>
                <c:manualLayout>
                  <c:x val="-1.9101254972208454E-2"/>
                  <c:y val="-2.760925483985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33-4332-97F1-E2E16C86EFC9}"/>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HC_GERAL!$D$71:$O$71</c:f>
              <c:strCache>
                <c:ptCount val="6"/>
                <c:pt idx="0">
                  <c:v>Janeiro</c:v>
                </c:pt>
                <c:pt idx="1">
                  <c:v>Fevereiro</c:v>
                </c:pt>
                <c:pt idx="2">
                  <c:v>Março</c:v>
                </c:pt>
                <c:pt idx="3">
                  <c:v>Abril </c:v>
                </c:pt>
                <c:pt idx="4">
                  <c:v>Maio</c:v>
                </c:pt>
                <c:pt idx="5">
                  <c:v>Junho</c:v>
                </c:pt>
              </c:strCache>
            </c:strRef>
          </c:cat>
          <c:val>
            <c:numRef>
              <c:f>HC_GERAL!$D$77:$O$77</c:f>
              <c:numCache>
                <c:formatCode>0.00%</c:formatCode>
                <c:ptCount val="6"/>
              </c:numCache>
            </c:numRef>
          </c:val>
          <c:smooth val="0"/>
          <c:extLst>
            <c:ext xmlns:c16="http://schemas.microsoft.com/office/drawing/2014/chart" uri="{C3380CC4-5D6E-409C-BE32-E72D297353CC}">
              <c16:uniqueId val="{0000000B-390A-479E-A8F8-5C55095340F6}"/>
            </c:ext>
          </c:extLst>
        </c:ser>
        <c:ser>
          <c:idx val="3"/>
          <c:order val="1"/>
          <c:tx>
            <c:strRef>
              <c:f>HC_GERAL!$S$78</c:f>
              <c:strCache>
                <c:ptCount val="1"/>
                <c:pt idx="0">
                  <c:v>Planilha de Acompanhamento de Censo das Unidades</c:v>
                </c:pt>
              </c:strCache>
            </c:strRef>
          </c:tx>
          <c:marker>
            <c:symbol val="circle"/>
            <c:size val="5"/>
            <c:spPr>
              <a:solidFill>
                <a:schemeClr val="accent4"/>
              </a:solidFill>
              <a:ln>
                <a:noFill/>
              </a:ln>
            </c:spPr>
          </c:marker>
          <c:dLbls>
            <c:dLbl>
              <c:idx val="0"/>
              <c:layout>
                <c:manualLayout>
                  <c:x val="-2.7651290388586533E-2"/>
                  <c:y val="-2.3407670195879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90A-479E-A8F8-5C55095340F6}"/>
                </c:ext>
              </c:extLst>
            </c:dLbl>
            <c:dLbl>
              <c:idx val="1"/>
              <c:layout>
                <c:manualLayout>
                  <c:x val="-1.9302770552495754E-2"/>
                  <c:y val="4.2133806352583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90A-479E-A8F8-5C55095340F6}"/>
                </c:ext>
              </c:extLst>
            </c:dLbl>
            <c:dLbl>
              <c:idx val="2"/>
              <c:layout>
                <c:manualLayout>
                  <c:x val="-2.644471333810838E-2"/>
                  <c:y val="-2.808920423505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90A-479E-A8F8-5C55095340F6}"/>
                </c:ext>
              </c:extLst>
            </c:dLbl>
            <c:dLbl>
              <c:idx val="3"/>
              <c:layout>
                <c:manualLayout>
                  <c:x val="-2.321161197904258E-2"/>
                  <c:y val="3.2770738274231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90A-479E-A8F8-5C55095340F6}"/>
                </c:ext>
              </c:extLst>
            </c:dLbl>
            <c:dLbl>
              <c:idx val="4"/>
              <c:layout>
                <c:manualLayout>
                  <c:x val="-2.2870742082812694E-2"/>
                  <c:y val="-2.3407670195879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90A-479E-A8F8-5C55095340F6}"/>
                </c:ext>
              </c:extLst>
            </c:dLbl>
            <c:dLbl>
              <c:idx val="5"/>
              <c:layout>
                <c:manualLayout>
                  <c:x val="-1.6328487269630338E-2"/>
                  <c:y val="-3.2770738274231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90A-479E-A8F8-5C55095340F6}"/>
                </c:ext>
              </c:extLst>
            </c:dLbl>
            <c:dLbl>
              <c:idx val="6"/>
              <c:layout>
                <c:manualLayout>
                  <c:x val="-1.8530644011324232E-2"/>
                  <c:y val="4.2133806352583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90A-479E-A8F8-5C55095340F6}"/>
                </c:ext>
              </c:extLst>
            </c:dLbl>
            <c:dLbl>
              <c:idx val="7"/>
              <c:layout>
                <c:manualLayout>
                  <c:x val="-1.66978792826388E-2"/>
                  <c:y val="-2.808920423505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90A-479E-A8F8-5C55095340F6}"/>
                </c:ext>
              </c:extLst>
            </c:dLbl>
            <c:dLbl>
              <c:idx val="8"/>
              <c:layout>
                <c:manualLayout>
                  <c:x val="-1.5418164412067319E-2"/>
                  <c:y val="-2.3407670195879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90A-479E-A8F8-5C55095340F6}"/>
                </c:ext>
              </c:extLst>
            </c:dLbl>
            <c:dLbl>
              <c:idx val="9"/>
              <c:layout>
                <c:manualLayout>
                  <c:x val="-1.7802347193730538E-2"/>
                  <c:y val="-3.2770738274231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90A-479E-A8F8-5C55095340F6}"/>
                </c:ext>
              </c:extLst>
            </c:dLbl>
            <c:dLbl>
              <c:idx val="10"/>
              <c:layout>
                <c:manualLayout>
                  <c:x val="-1.9484714715158582E-2"/>
                  <c:y val="-3.2770738274231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90A-479E-A8F8-5C55095340F6}"/>
                </c:ext>
              </c:extLst>
            </c:dLbl>
            <c:dLbl>
              <c:idx val="11"/>
              <c:layout>
                <c:manualLayout>
                  <c:x val="-1.4654120448921223E-2"/>
                  <c:y val="-3.2770738274231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33-4332-97F1-E2E16C86EFC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HC_GERAL!$D$71:$O$71</c:f>
              <c:strCache>
                <c:ptCount val="6"/>
                <c:pt idx="0">
                  <c:v>Janeiro</c:v>
                </c:pt>
                <c:pt idx="1">
                  <c:v>Fevereiro</c:v>
                </c:pt>
                <c:pt idx="2">
                  <c:v>Março</c:v>
                </c:pt>
                <c:pt idx="3">
                  <c:v>Abril </c:v>
                </c:pt>
                <c:pt idx="4">
                  <c:v>Maio</c:v>
                </c:pt>
                <c:pt idx="5">
                  <c:v>Junho</c:v>
                </c:pt>
              </c:strCache>
            </c:strRef>
          </c:cat>
          <c:val>
            <c:numRef>
              <c:f>HC_GERAL!$D$78:$O$78</c:f>
              <c:numCache>
                <c:formatCode>0.00%</c:formatCode>
                <c:ptCount val="6"/>
                <c:pt idx="0">
                  <c:v>0</c:v>
                </c:pt>
              </c:numCache>
            </c:numRef>
          </c:val>
          <c:smooth val="0"/>
          <c:extLst>
            <c:ext xmlns:c16="http://schemas.microsoft.com/office/drawing/2014/chart" uri="{C3380CC4-5D6E-409C-BE32-E72D297353CC}">
              <c16:uniqueId val="{00000016-390A-479E-A8F8-5C55095340F6}"/>
            </c:ext>
          </c:extLst>
        </c:ser>
        <c:ser>
          <c:idx val="2"/>
          <c:order val="2"/>
          <c:tx>
            <c:strRef>
              <c:f>HC_GERAL!$S$79</c:f>
              <c:strCache>
                <c:ptCount val="1"/>
                <c:pt idx="0">
                  <c:v>Taxa de Ocupação Operacional</c:v>
                </c:pt>
              </c:strCache>
            </c:strRef>
          </c:tx>
          <c:marker>
            <c:symbol val="circle"/>
            <c:size val="5"/>
          </c:marker>
          <c:dLbls>
            <c:dLbl>
              <c:idx val="0"/>
              <c:layout>
                <c:manualLayout>
                  <c:x val="-1.8115665362549202E-2"/>
                  <c:y val="-3.793222170860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90A-479E-A8F8-5C55095340F6}"/>
                </c:ext>
              </c:extLst>
            </c:dLbl>
            <c:dLbl>
              <c:idx val="1"/>
              <c:layout>
                <c:manualLayout>
                  <c:x val="-2.2852698365511695E-2"/>
                  <c:y val="-3.79322217086051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90A-479E-A8F8-5C55095340F6}"/>
                </c:ext>
              </c:extLst>
            </c:dLbl>
            <c:dLbl>
              <c:idx val="2"/>
              <c:layout>
                <c:manualLayout>
                  <c:x val="-1.9296482075241775E-2"/>
                  <c:y val="-4.26137557477810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90A-479E-A8F8-5C55095340F6}"/>
                </c:ext>
              </c:extLst>
            </c:dLbl>
            <c:dLbl>
              <c:idx val="3"/>
              <c:layout>
                <c:manualLayout>
                  <c:x val="-2.0426808267574405E-2"/>
                  <c:y val="3.22907888790343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90A-479E-A8F8-5C55095340F6}"/>
                </c:ext>
              </c:extLst>
            </c:dLbl>
            <c:dLbl>
              <c:idx val="4"/>
              <c:layout>
                <c:manualLayout>
                  <c:x val="-1.8115665362549195E-2"/>
                  <c:y val="-4.26137557477810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90A-479E-A8F8-5C55095340F6}"/>
                </c:ext>
              </c:extLst>
            </c:dLbl>
            <c:dLbl>
              <c:idx val="5"/>
              <c:layout>
                <c:manualLayout>
                  <c:x val="-1.7343554540449422E-2"/>
                  <c:y val="-4.7295289786957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90A-479E-A8F8-5C55095340F6}"/>
                </c:ext>
              </c:extLst>
            </c:dLbl>
            <c:dLbl>
              <c:idx val="6"/>
              <c:layout>
                <c:manualLayout>
                  <c:x val="-1.8115665362549195E-2"/>
                  <c:y val="-4.7295289786957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90A-479E-A8F8-5C55095340F6}"/>
                </c:ext>
              </c:extLst>
            </c:dLbl>
            <c:dLbl>
              <c:idx val="7"/>
              <c:layout>
                <c:manualLayout>
                  <c:x val="-1.8115665362549195E-2"/>
                  <c:y val="-4.2613755747781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90A-479E-A8F8-5C55095340F6}"/>
                </c:ext>
              </c:extLst>
            </c:dLbl>
            <c:dLbl>
              <c:idx val="8"/>
              <c:layout>
                <c:manualLayout>
                  <c:x val="-1.9930534464607668E-2"/>
                  <c:y val="-4.26137557477810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90A-479E-A8F8-5C55095340F6}"/>
                </c:ext>
              </c:extLst>
            </c:dLbl>
            <c:dLbl>
              <c:idx val="9"/>
              <c:layout>
                <c:manualLayout>
                  <c:x val="-1.8115665362549195E-2"/>
                  <c:y val="-5.19768238261330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90A-479E-A8F8-5C55095340F6}"/>
                </c:ext>
              </c:extLst>
            </c:dLbl>
            <c:dLbl>
              <c:idx val="10"/>
              <c:layout>
                <c:manualLayout>
                  <c:x val="-1.5797432097610399E-2"/>
                  <c:y val="-5.19768238261330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390A-479E-A8F8-5C55095340F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HC_GERAL!$D$71:$O$71</c:f>
              <c:strCache>
                <c:ptCount val="6"/>
                <c:pt idx="0">
                  <c:v>Janeiro</c:v>
                </c:pt>
                <c:pt idx="1">
                  <c:v>Fevereiro</c:v>
                </c:pt>
                <c:pt idx="2">
                  <c:v>Março</c:v>
                </c:pt>
                <c:pt idx="3">
                  <c:v>Abril </c:v>
                </c:pt>
                <c:pt idx="4">
                  <c:v>Maio</c:v>
                </c:pt>
                <c:pt idx="5">
                  <c:v>Junho</c:v>
                </c:pt>
              </c:strCache>
            </c:strRef>
          </c:cat>
          <c:val>
            <c:numRef>
              <c:f>HC_GERAL!$D$79:$O$79</c:f>
              <c:numCache>
                <c:formatCode>0.00%</c:formatCode>
                <c:ptCount val="6"/>
                <c:pt idx="0">
                  <c:v>0</c:v>
                </c:pt>
              </c:numCache>
            </c:numRef>
          </c:val>
          <c:smooth val="0"/>
          <c:extLst>
            <c:ext xmlns:c16="http://schemas.microsoft.com/office/drawing/2014/chart" uri="{C3380CC4-5D6E-409C-BE32-E72D297353CC}">
              <c16:uniqueId val="{00000021-390A-479E-A8F8-5C55095340F6}"/>
            </c:ext>
          </c:extLst>
        </c:ser>
        <c:dLbls>
          <c:showLegendKey val="0"/>
          <c:showVal val="0"/>
          <c:showCatName val="0"/>
          <c:showSerName val="0"/>
          <c:showPercent val="0"/>
          <c:showBubbleSize val="0"/>
        </c:dLbls>
        <c:marker val="1"/>
        <c:smooth val="0"/>
        <c:axId val="47723264"/>
        <c:axId val="47724416"/>
      </c:lineChart>
      <c:catAx>
        <c:axId val="47723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47724416"/>
        <c:crosses val="autoZero"/>
        <c:auto val="1"/>
        <c:lblAlgn val="ctr"/>
        <c:lblOffset val="100"/>
        <c:noMultiLvlLbl val="0"/>
      </c:catAx>
      <c:valAx>
        <c:axId val="47724416"/>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47723264"/>
        <c:crosses val="autoZero"/>
        <c:crossBetween val="between"/>
        <c:majorUnit val="0.2"/>
      </c:valAx>
      <c:spPr>
        <a:noFill/>
        <a:ln>
          <a:noFill/>
        </a:ln>
        <a:effectLst/>
      </c:spPr>
    </c:plotArea>
    <c:legend>
      <c:legendPos val="b"/>
      <c:layout>
        <c:manualLayout>
          <c:xMode val="edge"/>
          <c:yMode val="edge"/>
          <c:x val="2.2635406516751361E-2"/>
          <c:y val="0.92905074528980935"/>
          <c:w val="0.89459888629853523"/>
          <c:h val="7.094938193629883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a:solidFill>
                  <a:schemeClr val="tx1"/>
                </a:solidFill>
              </a:rPr>
              <a:t>%  Ocupação da Unidade</a:t>
            </a:r>
            <a:r>
              <a:rPr lang="en-US" baseline="0">
                <a:solidFill>
                  <a:schemeClr val="tx1"/>
                </a:solidFill>
              </a:rPr>
              <a:t> de </a:t>
            </a:r>
            <a:r>
              <a:rPr lang="en-US">
                <a:solidFill>
                  <a:schemeClr val="tx1"/>
                </a:solidFill>
              </a:rPr>
              <a:t>Cirurgia</a:t>
            </a:r>
            <a:r>
              <a:rPr lang="en-US" baseline="0">
                <a:solidFill>
                  <a:schemeClr val="tx1"/>
                </a:solidFill>
              </a:rPr>
              <a:t> e Anestesia</a:t>
            </a:r>
            <a:endParaRPr lang="en-US">
              <a:solidFill>
                <a:schemeClr val="tx1"/>
              </a:solidFill>
            </a:endParaRP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496822521065338E-2"/>
          <c:y val="0.17638058471823362"/>
          <c:w val="0.96522381274808988"/>
          <c:h val="0.58208639023235131"/>
        </c:manualLayout>
      </c:layout>
      <c:bar3DChart>
        <c:barDir val="col"/>
        <c:grouping val="stacked"/>
        <c:varyColors val="0"/>
        <c:ser>
          <c:idx val="2"/>
          <c:order val="0"/>
          <c:tx>
            <c:strRef>
              <c:f>'UNID CCI'!$A$164:$B$164</c:f>
              <c:strCache>
                <c:ptCount val="2"/>
                <c:pt idx="0">
                  <c:v>Taxa de Ocupação da UCA</c:v>
                </c:pt>
              </c:strCache>
            </c:strRef>
          </c:tx>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CCI'!$C$163:$N$163</c:f>
              <c:strCache>
                <c:ptCount val="6"/>
                <c:pt idx="0">
                  <c:v>Janeiro</c:v>
                </c:pt>
                <c:pt idx="1">
                  <c:v>Fevereiro</c:v>
                </c:pt>
                <c:pt idx="2">
                  <c:v>Março</c:v>
                </c:pt>
                <c:pt idx="3">
                  <c:v>Abril </c:v>
                </c:pt>
                <c:pt idx="4">
                  <c:v>Maio</c:v>
                </c:pt>
                <c:pt idx="5">
                  <c:v>Junho</c:v>
                </c:pt>
              </c:strCache>
            </c:strRef>
          </c:cat>
          <c:val>
            <c:numRef>
              <c:f>'UNID CCI'!$C$164:$N$164</c:f>
              <c:numCache>
                <c:formatCode>0.00%</c:formatCode>
                <c:ptCount val="6"/>
              </c:numCache>
            </c:numRef>
          </c:val>
          <c:extLst>
            <c:ext xmlns:c16="http://schemas.microsoft.com/office/drawing/2014/chart" uri="{C3380CC4-5D6E-409C-BE32-E72D297353CC}">
              <c16:uniqueId val="{00000002-8C94-4B62-8510-40C286A342FC}"/>
            </c:ext>
          </c:extLst>
        </c:ser>
        <c:dLbls>
          <c:showLegendKey val="0"/>
          <c:showVal val="1"/>
          <c:showCatName val="0"/>
          <c:showSerName val="0"/>
          <c:showPercent val="0"/>
          <c:showBubbleSize val="0"/>
        </c:dLbls>
        <c:gapWidth val="150"/>
        <c:shape val="box"/>
        <c:axId val="70031616"/>
        <c:axId val="70046848"/>
        <c:axId val="0"/>
      </c:bar3DChart>
      <c:catAx>
        <c:axId val="700316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70046848"/>
        <c:crosses val="autoZero"/>
        <c:auto val="1"/>
        <c:lblAlgn val="ctr"/>
        <c:lblOffset val="100"/>
        <c:noMultiLvlLbl val="0"/>
      </c:catAx>
      <c:valAx>
        <c:axId val="70046848"/>
        <c:scaling>
          <c:orientation val="minMax"/>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70031616"/>
        <c:crosses val="autoZero"/>
        <c:crossBetween val="between"/>
        <c:majorUnit val="0.2"/>
      </c:valAx>
      <c:spPr>
        <a:noFill/>
        <a:ln>
          <a:noFill/>
        </a:ln>
        <a:effectLst/>
      </c:spPr>
    </c:plotArea>
    <c:legend>
      <c:legendPos val="b"/>
      <c:layout>
        <c:manualLayout>
          <c:xMode val="edge"/>
          <c:yMode val="edge"/>
          <c:x val="0.26855445615516127"/>
          <c:y val="0.87728556430446192"/>
          <c:w val="0.46289101425597784"/>
          <c:h val="0.1093228346456692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PROCEDIMENTOS</a:t>
            </a:r>
            <a:r>
              <a:rPr lang="en-US" b="1" baseline="0">
                <a:solidFill>
                  <a:sysClr val="windowText" lastClr="000000"/>
                </a:solidFill>
              </a:rPr>
              <a:t> - UNIDADE TRANSFUSIONAL</a:t>
            </a:r>
            <a:endParaRPr lang="en-US" b="1">
              <a:solidFill>
                <a:sysClr val="windowText" lastClr="000000"/>
              </a:solidFill>
            </a:endParaRPr>
          </a:p>
        </c:rich>
      </c:tx>
      <c:overlay val="0"/>
      <c:spPr>
        <a:noFill/>
        <a:ln>
          <a:noFill/>
        </a:ln>
        <a:effectLst/>
      </c:spPr>
    </c:title>
    <c:autoTitleDeleted val="0"/>
    <c:plotArea>
      <c:layout/>
      <c:lineChart>
        <c:grouping val="standard"/>
        <c:varyColors val="0"/>
        <c:ser>
          <c:idx val="13"/>
          <c:order val="0"/>
          <c:tx>
            <c:strRef>
              <c:f>'UNID TRANSFUSIONAL'!$B$5</c:f>
              <c:strCache>
                <c:ptCount val="1"/>
                <c:pt idx="0">
                  <c:v>Número de Transfusões </c:v>
                </c:pt>
              </c:strCache>
            </c:strRef>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dLbls>
            <c:dLbl>
              <c:idx val="0"/>
              <c:layout>
                <c:manualLayout>
                  <c:x val="-1.9883734053877892E-2"/>
                  <c:y val="-4.303276494126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08-4EDC-9913-49E69EABBB73}"/>
                </c:ext>
              </c:extLst>
            </c:dLbl>
            <c:dLbl>
              <c:idx val="1"/>
              <c:layout>
                <c:manualLayout>
                  <c:x val="-1.9883734053877892E-2"/>
                  <c:y val="-3.8499430656048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08-4EDC-9913-49E69EABBB73}"/>
                </c:ext>
              </c:extLst>
            </c:dLbl>
            <c:dLbl>
              <c:idx val="2"/>
              <c:layout>
                <c:manualLayout>
                  <c:x val="-1.8823553178672701E-2"/>
                  <c:y val="-4.3032764941262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75-49DF-A56E-C7FA275BE14F}"/>
                </c:ext>
              </c:extLst>
            </c:dLbl>
            <c:dLbl>
              <c:idx val="3"/>
              <c:layout>
                <c:manualLayout>
                  <c:x val="-2.2754066569704221E-2"/>
                  <c:y val="-4.33972968439180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19-4013-9ED3-F5922B47C2AA}"/>
                </c:ext>
              </c:extLst>
            </c:dLbl>
            <c:dLbl>
              <c:idx val="4"/>
              <c:layout>
                <c:manualLayout>
                  <c:x val="-2.1020299176628357E-2"/>
                  <c:y val="-4.3883421636487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3F-49DF-B1B4-D880A1025F4A}"/>
                </c:ext>
              </c:extLst>
            </c:dLbl>
            <c:dLbl>
              <c:idx val="5"/>
              <c:layout>
                <c:manualLayout>
                  <c:x val="-1.9883725565479377E-2"/>
                  <c:y val="-2.931742897069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CB-4D5F-94C8-C81B8CC729E5}"/>
                </c:ext>
              </c:extLst>
            </c:dLbl>
            <c:dLbl>
              <c:idx val="6"/>
              <c:layout>
                <c:manualLayout>
                  <c:x val="-1.9883734053877968E-2"/>
                  <c:y val="-4.75660992264775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F8-41EE-B1AD-5CF7A37A2BC1}"/>
                </c:ext>
              </c:extLst>
            </c:dLbl>
            <c:dLbl>
              <c:idx val="7"/>
              <c:layout>
                <c:manualLayout>
                  <c:x val="-2.2004095804288352E-2"/>
                  <c:y val="-4.3032764941262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F8-4BD9-885F-8FD8B9015A3F}"/>
                </c:ext>
              </c:extLst>
            </c:dLbl>
            <c:dLbl>
              <c:idx val="8"/>
              <c:layout>
                <c:manualLayout>
                  <c:x val="-1.8823553178672778E-2"/>
                  <c:y val="-3.39660963708339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6C-41DB-A643-C9F8C8CF9CF8}"/>
                </c:ext>
              </c:extLst>
            </c:dLbl>
            <c:dLbl>
              <c:idx val="9"/>
              <c:layout>
                <c:manualLayout>
                  <c:x val="-1.9989383821027169E-2"/>
                  <c:y val="-3.425382423941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9D-4A71-B711-3D74530C9B4D}"/>
                </c:ext>
              </c:extLst>
            </c:dLbl>
            <c:dLbl>
              <c:idx val="11"/>
              <c:layout>
                <c:manualLayout>
                  <c:x val="-1.9989383821027169E-2"/>
                  <c:y val="-3.88255605416679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77-4CB2-B229-F32A9E555C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'UNID TRANSFUSIONAL'!$C$4:$N$4</c:f>
              <c:strCache>
                <c:ptCount val="7"/>
                <c:pt idx="0">
                  <c:v>Janeiro</c:v>
                </c:pt>
                <c:pt idx="1">
                  <c:v>Fevereiro</c:v>
                </c:pt>
                <c:pt idx="2">
                  <c:v>Março</c:v>
                </c:pt>
                <c:pt idx="3">
                  <c:v>Abril</c:v>
                </c:pt>
                <c:pt idx="4">
                  <c:v>Maio</c:v>
                </c:pt>
                <c:pt idx="5">
                  <c:v>Junho</c:v>
                </c:pt>
                <c:pt idx="6">
                  <c:v>Julho</c:v>
                </c:pt>
              </c:strCache>
            </c:strRef>
          </c:cat>
          <c:val>
            <c:numRef>
              <c:f>'UNID TRANSFUSIONAL'!$C$5:$N$5</c:f>
              <c:numCache>
                <c:formatCode>#,##0</c:formatCode>
                <c:ptCount val="7"/>
                <c:pt idx="0">
                  <c:v>879</c:v>
                </c:pt>
              </c:numCache>
            </c:numRef>
          </c:val>
          <c:smooth val="0"/>
          <c:extLst>
            <c:ext xmlns:c16="http://schemas.microsoft.com/office/drawing/2014/chart" uri="{C3380CC4-5D6E-409C-BE32-E72D297353CC}">
              <c16:uniqueId val="{00000000-B73C-48FB-8798-F6C153B71801}"/>
            </c:ext>
          </c:extLst>
        </c:ser>
        <c:ser>
          <c:idx val="28"/>
          <c:order val="1"/>
          <c:tx>
            <c:strRef>
              <c:f>'UNID TRANSFUSIONAL'!$B$6</c:f>
              <c:strCache>
                <c:ptCount val="1"/>
                <c:pt idx="0">
                  <c:v>Número de Procedimentos:
Aférese Terapêutica - Plasmaférese</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dLbls>
            <c:dLbl>
              <c:idx val="0"/>
              <c:layout>
                <c:manualLayout>
                  <c:x val="-1.8148260425536768E-2"/>
                  <c:y val="-3.47429547091622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E92-44BD-A3CF-1C0CC992FAF0}"/>
                </c:ext>
              </c:extLst>
            </c:dLbl>
            <c:dLbl>
              <c:idx val="1"/>
              <c:layout>
                <c:manualLayout>
                  <c:x val="-1.3896459637664216E-2"/>
                  <c:y val="-3.92604739795389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E92-44BD-A3CF-1C0CC992FAF0}"/>
                </c:ext>
              </c:extLst>
            </c:dLbl>
            <c:dLbl>
              <c:idx val="2"/>
              <c:layout>
                <c:manualLayout>
                  <c:x val="-1.4960507083120873E-2"/>
                  <c:y val="-4.38834216364869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E92-44BD-A3CF-1C0CC992FAF0}"/>
                </c:ext>
              </c:extLst>
            </c:dLbl>
            <c:dLbl>
              <c:idx val="3"/>
              <c:layout>
                <c:manualLayout>
                  <c:x val="-1.283241219220752E-2"/>
                  <c:y val="-4.85063692934352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92-44BD-A3CF-1C0CC992FAF0}"/>
                </c:ext>
              </c:extLst>
            </c:dLbl>
            <c:dLbl>
              <c:idx val="4"/>
              <c:layout>
                <c:manualLayout>
                  <c:x val="-1.3896459637664274E-2"/>
                  <c:y val="-3.92604739795389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92-44BD-A3CF-1C0CC992FAF0}"/>
                </c:ext>
              </c:extLst>
            </c:dLbl>
            <c:dLbl>
              <c:idx val="5"/>
              <c:layout>
                <c:manualLayout>
                  <c:x val="-1.4960507083120873E-2"/>
                  <c:y val="-3.00145786656424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92-44BD-A3CF-1C0CC992FAF0}"/>
                </c:ext>
              </c:extLst>
            </c:dLbl>
            <c:dLbl>
              <c:idx val="6"/>
              <c:layout>
                <c:manualLayout>
                  <c:x val="-1.3896459637664196E-2"/>
                  <c:y val="-3.92604739795389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92-44BD-A3CF-1C0CC992FAF0}"/>
                </c:ext>
              </c:extLst>
            </c:dLbl>
            <c:dLbl>
              <c:idx val="7"/>
              <c:layout>
                <c:manualLayout>
                  <c:x val="-1.3896459637664196E-2"/>
                  <c:y val="-3.4637526322590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92-44BD-A3CF-1C0CC992FAF0}"/>
                </c:ext>
              </c:extLst>
            </c:dLbl>
            <c:dLbl>
              <c:idx val="8"/>
              <c:layout>
                <c:manualLayout>
                  <c:x val="-1.8159708453709553E-2"/>
                  <c:y val="-2.5494089500917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92-44BD-A3CF-1C0CC992FAF0}"/>
                </c:ext>
              </c:extLst>
            </c:dLbl>
            <c:dLbl>
              <c:idx val="9"/>
              <c:layout>
                <c:manualLayout>
                  <c:x val="-1.9248601119104716E-2"/>
                  <c:y val="-2.5110351634917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9D-4A71-B711-3D74530C9B4D}"/>
                </c:ext>
              </c:extLst>
            </c:dLbl>
            <c:dLbl>
              <c:idx val="10"/>
              <c:layout>
                <c:manualLayout>
                  <c:x val="-1.3919531041833357E-2"/>
                  <c:y val="-4.33972968439180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21-4B42-A0BD-F89998C0A024}"/>
                </c:ext>
              </c:extLst>
            </c:dLbl>
            <c:dLbl>
              <c:idx val="11"/>
              <c:layout>
                <c:manualLayout>
                  <c:x val="-1.1489475086597546E-2"/>
                  <c:y val="-3.425382423941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99-4894-87EE-BA20E7B5D1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'UNID TRANSFUSIONAL'!$C$4:$N$4</c:f>
              <c:strCache>
                <c:ptCount val="7"/>
                <c:pt idx="0">
                  <c:v>Janeiro</c:v>
                </c:pt>
                <c:pt idx="1">
                  <c:v>Fevereiro</c:v>
                </c:pt>
                <c:pt idx="2">
                  <c:v>Março</c:v>
                </c:pt>
                <c:pt idx="3">
                  <c:v>Abril</c:v>
                </c:pt>
                <c:pt idx="4">
                  <c:v>Maio</c:v>
                </c:pt>
                <c:pt idx="5">
                  <c:v>Junho</c:v>
                </c:pt>
                <c:pt idx="6">
                  <c:v>Julho</c:v>
                </c:pt>
              </c:strCache>
            </c:strRef>
          </c:cat>
          <c:val>
            <c:numRef>
              <c:f>'UNID TRANSFUSIONAL'!$C$6:$N$6</c:f>
              <c:numCache>
                <c:formatCode>#,##0</c:formatCode>
                <c:ptCount val="7"/>
                <c:pt idx="0">
                  <c:v>5</c:v>
                </c:pt>
              </c:numCache>
            </c:numRef>
          </c:val>
          <c:smooth val="0"/>
          <c:extLst>
            <c:ext xmlns:c16="http://schemas.microsoft.com/office/drawing/2014/chart" uri="{C3380CC4-5D6E-409C-BE32-E72D297353CC}">
              <c16:uniqueId val="{00000001-B73C-48FB-8798-F6C153B71801}"/>
            </c:ext>
          </c:extLst>
        </c:ser>
        <c:ser>
          <c:idx val="0"/>
          <c:order val="2"/>
          <c:tx>
            <c:strRef>
              <c:f>'UNID TRANSFUSIONAL'!$B$7</c:f>
              <c:strCache>
                <c:ptCount val="1"/>
                <c:pt idx="0">
                  <c:v>Número de Procedimentos:
Plasmaférese - Coleta de TMO</c:v>
                </c:pt>
              </c:strCache>
            </c:strRef>
          </c:tx>
          <c:spPr>
            <a:ln w="28575" cap="rnd">
              <a:solidFill>
                <a:schemeClr val="accent1"/>
              </a:solidFill>
              <a:round/>
            </a:ln>
            <a:effectLst/>
          </c:spPr>
          <c:marker>
            <c:symbol val="circle"/>
            <c:size val="5"/>
            <c:spPr>
              <a:solidFill>
                <a:srgbClr val="00B050"/>
              </a:solidFill>
              <a:ln w="9525">
                <a:solidFill>
                  <a:srgbClr val="00B050"/>
                </a:solidFill>
              </a:ln>
              <a:effectLst/>
            </c:spPr>
          </c:marker>
          <c:dLbls>
            <c:dLbl>
              <c:idx val="0"/>
              <c:layout>
                <c:manualLayout>
                  <c:x val="-6.3868077032062827E-3"/>
                  <c:y val="1.9231858473049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3D-4A74-AF8C-CC6DC296D20A}"/>
                </c:ext>
              </c:extLst>
            </c:dLbl>
            <c:dLbl>
              <c:idx val="1"/>
              <c:layout>
                <c:manualLayout>
                  <c:x val="-1.3855582200905941E-2"/>
                  <c:y val="2.28586815112505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D6-45DB-8E72-9539B37F77BD}"/>
                </c:ext>
              </c:extLst>
            </c:dLbl>
            <c:dLbl>
              <c:idx val="2"/>
              <c:layout>
                <c:manualLayout>
                  <c:x val="-1.3860751284611636E-2"/>
                  <c:y val="1.8286874034597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67-4052-A7DB-299737FB4F96}"/>
                </c:ext>
              </c:extLst>
            </c:dLbl>
            <c:dLbl>
              <c:idx val="3"/>
              <c:layout>
                <c:manualLayout>
                  <c:x val="-7.4212661264363364E-3"/>
                  <c:y val="1.81333371408581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F8-41EE-B1AD-5CF7A37A2BC1}"/>
                </c:ext>
              </c:extLst>
            </c:dLbl>
            <c:dLbl>
              <c:idx val="4"/>
              <c:layout>
                <c:manualLayout>
                  <c:x val="-1.5960711681850148E-2"/>
                  <c:y val="1.8491790627792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3F-49DF-B1B4-D880A1025F4A}"/>
                </c:ext>
              </c:extLst>
            </c:dLbl>
            <c:dLbl>
              <c:idx val="5"/>
              <c:layout>
                <c:manualLayout>
                  <c:x val="-1.2789754746752315E-2"/>
                  <c:y val="2.75686237394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E1-4193-A2EC-FE3017F1E945}"/>
                </c:ext>
              </c:extLst>
            </c:dLbl>
            <c:dLbl>
              <c:idx val="6"/>
              <c:layout>
                <c:manualLayout>
                  <c:x val="-1.4842532252872751E-2"/>
                  <c:y val="2.2666671426072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F8-41EE-B1AD-5CF7A37A2BC1}"/>
                </c:ext>
              </c:extLst>
            </c:dLbl>
            <c:dLbl>
              <c:idx val="7"/>
              <c:layout>
                <c:manualLayout>
                  <c:x val="-1.7053024247268931E-2"/>
                  <c:y val="1.83636207863529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F8-4BD9-885F-8FD8B9015A3F}"/>
                </c:ext>
              </c:extLst>
            </c:dLbl>
            <c:dLbl>
              <c:idx val="8"/>
              <c:layout>
                <c:manualLayout>
                  <c:x val="-1.7120260901991886E-2"/>
                  <c:y val="2.300271250883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0A-4331-8680-0C7BE34CD44D}"/>
                </c:ext>
              </c:extLst>
            </c:dLbl>
            <c:dLbl>
              <c:idx val="9"/>
              <c:layout>
                <c:manualLayout>
                  <c:x val="-1.7120260901991886E-2"/>
                  <c:y val="1.84021700070709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0A-4331-8680-0C7BE34CD44D}"/>
                </c:ext>
              </c:extLst>
            </c:dLbl>
            <c:dLbl>
              <c:idx val="10"/>
              <c:layout>
                <c:manualLayout>
                  <c:x val="-1.3855582200905941E-2"/>
                  <c:y val="2.28586815112505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21-4B42-A0BD-F89998C0A024}"/>
                </c:ext>
              </c:extLst>
            </c:dLbl>
            <c:dLbl>
              <c:idx val="11"/>
              <c:layout>
                <c:manualLayout>
                  <c:x val="-6.3948840927258192E-3"/>
                  <c:y val="1.8286945209000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99-4894-87EE-BA20E7B5D1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'UNID TRANSFUSIONAL'!$C$4:$N$4</c:f>
              <c:strCache>
                <c:ptCount val="7"/>
                <c:pt idx="0">
                  <c:v>Janeiro</c:v>
                </c:pt>
                <c:pt idx="1">
                  <c:v>Fevereiro</c:v>
                </c:pt>
                <c:pt idx="2">
                  <c:v>Março</c:v>
                </c:pt>
                <c:pt idx="3">
                  <c:v>Abril</c:v>
                </c:pt>
                <c:pt idx="4">
                  <c:v>Maio</c:v>
                </c:pt>
                <c:pt idx="5">
                  <c:v>Junho</c:v>
                </c:pt>
                <c:pt idx="6">
                  <c:v>Julho</c:v>
                </c:pt>
              </c:strCache>
            </c:strRef>
          </c:cat>
          <c:val>
            <c:numRef>
              <c:f>'UNID TRANSFUSIONAL'!$C$7:$N$7</c:f>
              <c:numCache>
                <c:formatCode>#,##0</c:formatCode>
                <c:ptCount val="7"/>
                <c:pt idx="0">
                  <c:v>0</c:v>
                </c:pt>
              </c:numCache>
            </c:numRef>
          </c:val>
          <c:smooth val="0"/>
          <c:extLst>
            <c:ext xmlns:c16="http://schemas.microsoft.com/office/drawing/2014/chart" uri="{C3380CC4-5D6E-409C-BE32-E72D297353CC}">
              <c16:uniqueId val="{00000002-B73C-48FB-8798-F6C153B71801}"/>
            </c:ext>
          </c:extLst>
        </c:ser>
        <c:ser>
          <c:idx val="1"/>
          <c:order val="3"/>
          <c:tx>
            <c:strRef>
              <c:f>'UNID TRANSFUSIONAL'!$B$8</c:f>
              <c:strCache>
                <c:ptCount val="1"/>
                <c:pt idx="0">
                  <c:v>Número de Procedimentos:
Sangria/Exsanguíneo</c:v>
                </c:pt>
              </c:strCache>
            </c:strRef>
          </c:tx>
          <c:spPr>
            <a:ln w="28575" cap="rnd">
              <a:solidFill>
                <a:srgbClr val="00B050"/>
              </a:solidFill>
              <a:round/>
            </a:ln>
            <a:effectLst/>
          </c:spPr>
          <c:marker>
            <c:symbol val="circle"/>
            <c:size val="5"/>
            <c:spPr>
              <a:solidFill>
                <a:schemeClr val="accent2"/>
              </a:solidFill>
              <a:ln w="9525">
                <a:solidFill>
                  <a:schemeClr val="accent2"/>
                </a:solidFill>
              </a:ln>
              <a:effectLst/>
            </c:spPr>
          </c:marker>
          <c:dLbls>
            <c:dLbl>
              <c:idx val="0"/>
              <c:layout>
                <c:manualLayout>
                  <c:x val="-1.5953003621615346E-2"/>
                  <c:y val="2.6999834374709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3D-4A74-AF8C-CC6DC296D20A}"/>
                </c:ext>
              </c:extLst>
            </c:dLbl>
            <c:dLbl>
              <c:idx val="1"/>
              <c:layout>
                <c:manualLayout>
                  <c:x val="-7.4624274896004225E-3"/>
                  <c:y val="2.3273439250034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D6-45DB-8E72-9539B37F77BD}"/>
                </c:ext>
              </c:extLst>
            </c:dLbl>
            <c:dLbl>
              <c:idx val="2"/>
              <c:layout>
                <c:manualLayout>
                  <c:x val="-7.4624274896004225E-3"/>
                  <c:y val="2.3480999637134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67-4052-A7DB-299737FB4F96}"/>
                </c:ext>
              </c:extLst>
            </c:dLbl>
            <c:dLbl>
              <c:idx val="3"/>
              <c:layout>
                <c:manualLayout>
                  <c:x val="-7.4212661264363364E-3"/>
                  <c:y val="1.3600002855643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F8-41EE-B1AD-5CF7A37A2BC1}"/>
                </c:ext>
              </c:extLst>
            </c:dLbl>
            <c:dLbl>
              <c:idx val="4"/>
              <c:layout>
                <c:manualLayout>
                  <c:x val="-6.0359976466957755E-3"/>
                  <c:y val="1.835419423296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2D-45AB-ADA6-F06FC358B338}"/>
                </c:ext>
              </c:extLst>
            </c:dLbl>
            <c:dLbl>
              <c:idx val="5"/>
              <c:layout>
                <c:manualLayout>
                  <c:x val="-5.8618225344766704E-3"/>
                  <c:y val="1.830837795700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2D-45AB-ADA6-F06FC358B338}"/>
                </c:ext>
              </c:extLst>
            </c:dLbl>
            <c:dLbl>
              <c:idx val="6"/>
              <c:layout>
                <c:manualLayout>
                  <c:x val="-6.3804523349357588E-3"/>
                  <c:y val="1.39583861329943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2D-45AB-ADA6-F06FC358B338}"/>
                </c:ext>
              </c:extLst>
            </c:dLbl>
            <c:dLbl>
              <c:idx val="7"/>
              <c:layout>
                <c:manualLayout>
                  <c:x val="-8.5159379058433043E-3"/>
                  <c:y val="2.3114626748329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2D-45AB-ADA6-F06FC358B338}"/>
                </c:ext>
              </c:extLst>
            </c:dLbl>
            <c:dLbl>
              <c:idx val="8"/>
              <c:layout>
                <c:manualLayout>
                  <c:x val="-7.4476901418497748E-3"/>
                  <c:y val="-4.0947278160995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2D-45AB-ADA6-F06FC358B338}"/>
                </c:ext>
              </c:extLst>
            </c:dLbl>
            <c:dLbl>
              <c:idx val="9"/>
              <c:layout>
                <c:manualLayout>
                  <c:x val="-7.4565019900090426E-3"/>
                  <c:y val="-3.2002154115750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2D-45AB-ADA6-F06FC358B338}"/>
                </c:ext>
              </c:extLst>
            </c:dLbl>
            <c:dLbl>
              <c:idx val="10"/>
              <c:layout>
                <c:manualLayout>
                  <c:x val="-3.1974420463629096E-3"/>
                  <c:y val="9.14347260450017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2D-45AB-ADA6-F06FC358B338}"/>
                </c:ext>
              </c:extLst>
            </c:dLbl>
            <c:dLbl>
              <c:idx val="11"/>
              <c:layout>
                <c:manualLayout>
                  <c:x val="-1.5987210231814548E-2"/>
                  <c:y val="1.8286945209000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99-4894-87EE-BA20E7B5D1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'UNID TRANSFUSIONAL'!$C$4:$N$4</c:f>
              <c:strCache>
                <c:ptCount val="7"/>
                <c:pt idx="0">
                  <c:v>Janeiro</c:v>
                </c:pt>
                <c:pt idx="1">
                  <c:v>Fevereiro</c:v>
                </c:pt>
                <c:pt idx="2">
                  <c:v>Março</c:v>
                </c:pt>
                <c:pt idx="3">
                  <c:v>Abril</c:v>
                </c:pt>
                <c:pt idx="4">
                  <c:v>Maio</c:v>
                </c:pt>
                <c:pt idx="5">
                  <c:v>Junho</c:v>
                </c:pt>
                <c:pt idx="6">
                  <c:v>Julho</c:v>
                </c:pt>
              </c:strCache>
            </c:strRef>
          </c:cat>
          <c:val>
            <c:numRef>
              <c:f>'UNID TRANSFUSIONAL'!$C$8:$N$8</c:f>
              <c:numCache>
                <c:formatCode>#,##0</c:formatCode>
                <c:ptCount val="7"/>
                <c:pt idx="0">
                  <c:v>10</c:v>
                </c:pt>
              </c:numCache>
            </c:numRef>
          </c:val>
          <c:smooth val="0"/>
          <c:extLst>
            <c:ext xmlns:c16="http://schemas.microsoft.com/office/drawing/2014/chart" uri="{C3380CC4-5D6E-409C-BE32-E72D297353CC}">
              <c16:uniqueId val="{00000000-DB3D-4A74-AF8C-CC6DC296D20A}"/>
            </c:ext>
          </c:extLst>
        </c:ser>
        <c:dLbls>
          <c:showLegendKey val="0"/>
          <c:showVal val="0"/>
          <c:showCatName val="0"/>
          <c:showSerName val="0"/>
          <c:showPercent val="0"/>
          <c:showBubbleSize val="0"/>
        </c:dLbls>
        <c:marker val="1"/>
        <c:smooth val="0"/>
        <c:axId val="87712896"/>
        <c:axId val="87714432"/>
      </c:lineChart>
      <c:catAx>
        <c:axId val="8771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7714432"/>
        <c:crosses val="autoZero"/>
        <c:auto val="1"/>
        <c:lblAlgn val="ctr"/>
        <c:lblOffset val="100"/>
        <c:noMultiLvlLbl val="0"/>
      </c:catAx>
      <c:valAx>
        <c:axId val="87714432"/>
        <c:scaling>
          <c:orientation val="minMax"/>
          <c:max val="17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7712896"/>
        <c:crosses val="autoZero"/>
        <c:crossBetween val="between"/>
        <c:majorUnit val="200"/>
      </c:valAx>
      <c:spPr>
        <a:noFill/>
        <a:ln>
          <a:noFill/>
        </a:ln>
        <a:effectLst/>
      </c:spPr>
    </c:plotArea>
    <c:legend>
      <c:legendPos val="b"/>
      <c:layout>
        <c:manualLayout>
          <c:xMode val="edge"/>
          <c:yMode val="edge"/>
          <c:x val="0.25588487905192847"/>
          <c:y val="0.86355442985150754"/>
          <c:w val="0.57792648820576087"/>
          <c:h val="0.12686676232514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UNIDADE DE PROCESSAMENTO DE MATERIAL</a:t>
            </a:r>
            <a:endParaRPr lang="en-US" sz="1200" baseline="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plotArea>
      <c:layout>
        <c:manualLayout>
          <c:layoutTarget val="inner"/>
          <c:xMode val="edge"/>
          <c:yMode val="edge"/>
          <c:x val="5.4022101897592545E-2"/>
          <c:y val="0.1418512069559483"/>
          <c:w val="0.93166367540056239"/>
          <c:h val="0.59515597714708646"/>
        </c:manualLayout>
      </c:layout>
      <c:lineChart>
        <c:grouping val="standard"/>
        <c:varyColors val="0"/>
        <c:ser>
          <c:idx val="0"/>
          <c:order val="0"/>
          <c:tx>
            <c:strRef>
              <c:f>'UNID DE PROCESSAMENTO DE MAT'!$A$4</c:f>
              <c:strCache>
                <c:ptCount val="1"/>
                <c:pt idx="0">
                  <c:v>ETO</c:v>
                </c:pt>
              </c:strCache>
            </c:strRef>
          </c:tx>
          <c:spPr>
            <a:ln w="19050">
              <a:solidFill>
                <a:schemeClr val="accent6">
                  <a:lumMod val="75000"/>
                </a:schemeClr>
              </a:solidFill>
            </a:ln>
          </c:spPr>
          <c:marker>
            <c:symbol val="diamond"/>
            <c:size val="5"/>
            <c:spPr>
              <a:solidFill>
                <a:schemeClr val="accent6">
                  <a:lumMod val="75000"/>
                </a:schemeClr>
              </a:solidFill>
              <a:ln w="12700">
                <a:solidFill>
                  <a:schemeClr val="accent6">
                    <a:lumMod val="75000"/>
                  </a:schemeClr>
                </a:solidFill>
                <a:round/>
              </a:ln>
              <a:effectLst/>
            </c:spPr>
          </c:marker>
          <c:dLbls>
            <c:dLbl>
              <c:idx val="0"/>
              <c:layout>
                <c:manualLayout>
                  <c:x val="-3.7623524982250217E-2"/>
                  <c:y val="1.416980440961247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25-487E-A96D-F742CF6E6917}"/>
                </c:ext>
              </c:extLst>
            </c:dLbl>
            <c:dLbl>
              <c:idx val="1"/>
              <c:layout>
                <c:manualLayout>
                  <c:x val="-1.2629666052849847E-2"/>
                  <c:y val="-1.5005937945969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25-487E-A96D-F742CF6E6917}"/>
                </c:ext>
              </c:extLst>
            </c:dLbl>
            <c:dLbl>
              <c:idx val="2"/>
              <c:layout>
                <c:manualLayout>
                  <c:x val="-2.4143804199292174E-2"/>
                  <c:y val="-1.32602522182560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25-487E-A96D-F742CF6E6917}"/>
                </c:ext>
              </c:extLst>
            </c:dLbl>
            <c:dLbl>
              <c:idx val="3"/>
              <c:layout>
                <c:manualLayout>
                  <c:x val="-3.1076730491078276E-2"/>
                  <c:y val="-7.312944072526621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25-487E-A96D-F742CF6E6917}"/>
                </c:ext>
              </c:extLst>
            </c:dLbl>
            <c:dLbl>
              <c:idx val="4"/>
              <c:layout>
                <c:manualLayout>
                  <c:x val="-1.5578493401279425E-2"/>
                  <c:y val="-1.38557774597129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25-487E-A96D-F742CF6E6917}"/>
                </c:ext>
              </c:extLst>
            </c:dLbl>
            <c:dLbl>
              <c:idx val="5"/>
              <c:layout>
                <c:manualLayout>
                  <c:x val="-8.8929603778405922E-3"/>
                  <c:y val="-5.316961770546626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B7-4359-B3D4-F9C2E96617B7}"/>
                </c:ext>
              </c:extLst>
            </c:dLbl>
            <c:dLbl>
              <c:idx val="6"/>
              <c:layout>
                <c:manualLayout>
                  <c:x val="-7.3400494401819104E-3"/>
                  <c:y val="-8.743440705071058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8-4CB2-9574-2303A3A6D4E5}"/>
                </c:ext>
              </c:extLst>
            </c:dLbl>
            <c:dLbl>
              <c:idx val="7"/>
              <c:layout>
                <c:manualLayout>
                  <c:x val="-1.8024495346712296E-2"/>
                  <c:y val="1.04443431005147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97-4DD2-8CF5-4BAF1B81329B}"/>
                </c:ext>
              </c:extLst>
            </c:dLbl>
            <c:dLbl>
              <c:idx val="8"/>
              <c:layout>
                <c:manualLayout>
                  <c:x val="-1.967883257313988E-2"/>
                  <c:y val="-1.17196546904078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C0-4B03-A10A-C33D1F8348C6}"/>
                </c:ext>
              </c:extLst>
            </c:dLbl>
            <c:dLbl>
              <c:idx val="9"/>
              <c:layout>
                <c:manualLayout>
                  <c:x val="-3.808899778791057E-3"/>
                  <c:y val="4.30295567446462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C0-4B03-A10A-C33D1F8348C6}"/>
                </c:ext>
              </c:extLst>
            </c:dLbl>
            <c:dLbl>
              <c:idx val="10"/>
              <c:layout>
                <c:manualLayout>
                  <c:x val="-4.8014071951564671E-3"/>
                  <c:y val="-7.673485656905672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8C-4D27-ACC1-D73F352131FF}"/>
                </c:ext>
              </c:extLst>
            </c:dLbl>
            <c:dLbl>
              <c:idx val="11"/>
              <c:layout>
                <c:manualLayout>
                  <c:x val="-5.9250137509212824E-3"/>
                  <c:y val="1.10215673402433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DD-42F5-90B7-331A81638D0F}"/>
                </c:ext>
              </c:extLst>
            </c:dLbl>
            <c:spPr>
              <a:noFill/>
              <a:ln>
                <a:noFill/>
              </a:ln>
              <a:effectLst/>
            </c:spPr>
            <c:txPr>
              <a:bodyPr rot="0" spcFirstLastPara="1" vertOverflow="ellipsis" vert="horz" wrap="square" lIns="36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tx2">
                          <a:lumMod val="35000"/>
                          <a:lumOff val="65000"/>
                        </a:schemeClr>
                      </a:solidFill>
                    </a:ln>
                    <a:effectLst/>
                  </c:spPr>
                </c15:leaderLines>
              </c:ext>
            </c:extLst>
          </c:dLbls>
          <c:cat>
            <c:strRef>
              <c:f>'UNID DE PROCESSAMENTO DE MAT'!$B$3:$M$3</c:f>
              <c:strCache>
                <c:ptCount val="8"/>
                <c:pt idx="0">
                  <c:v>Janeiro</c:v>
                </c:pt>
                <c:pt idx="1">
                  <c:v>Fevereiro</c:v>
                </c:pt>
                <c:pt idx="2">
                  <c:v>Março</c:v>
                </c:pt>
                <c:pt idx="3">
                  <c:v>Abril </c:v>
                </c:pt>
                <c:pt idx="4">
                  <c:v>Maio</c:v>
                </c:pt>
                <c:pt idx="5">
                  <c:v>Junho</c:v>
                </c:pt>
                <c:pt idx="6">
                  <c:v>Julho</c:v>
                </c:pt>
                <c:pt idx="7">
                  <c:v>Agosto</c:v>
                </c:pt>
              </c:strCache>
            </c:strRef>
          </c:cat>
          <c:val>
            <c:numRef>
              <c:f>'UNID DE PROCESSAMENTO DE MAT'!$B$4:$M$4</c:f>
              <c:numCache>
                <c:formatCode>#,##0</c:formatCode>
                <c:ptCount val="8"/>
                <c:pt idx="0">
                  <c:v>912</c:v>
                </c:pt>
              </c:numCache>
            </c:numRef>
          </c:val>
          <c:smooth val="0"/>
          <c:extLst>
            <c:ext xmlns:c16="http://schemas.microsoft.com/office/drawing/2014/chart" uri="{C3380CC4-5D6E-409C-BE32-E72D297353CC}">
              <c16:uniqueId val="{00000005-A825-487E-A96D-F742CF6E6917}"/>
            </c:ext>
          </c:extLst>
        </c:ser>
        <c:ser>
          <c:idx val="1"/>
          <c:order val="1"/>
          <c:tx>
            <c:strRef>
              <c:f>'UNID DE PROCESSAMENTO DE MAT'!$A$5</c:f>
              <c:strCache>
                <c:ptCount val="1"/>
                <c:pt idx="0">
                  <c:v>Roupa</c:v>
                </c:pt>
              </c:strCache>
            </c:strRef>
          </c:tx>
          <c:spPr>
            <a:ln w="19050" cap="rnd">
              <a:solidFill>
                <a:schemeClr val="accent6">
                  <a:lumMod val="60000"/>
                  <a:lumOff val="40000"/>
                </a:schemeClr>
              </a:solidFill>
              <a:round/>
            </a:ln>
            <a:effectLst/>
          </c:spPr>
          <c:marker>
            <c:symbol val="diamond"/>
            <c:size val="6"/>
            <c:spPr>
              <a:solidFill>
                <a:schemeClr val="accent6">
                  <a:lumMod val="60000"/>
                  <a:lumOff val="40000"/>
                </a:schemeClr>
              </a:solidFill>
              <a:ln w="12700">
                <a:noFill/>
                <a:round/>
              </a:ln>
              <a:effectLst/>
            </c:spPr>
          </c:marker>
          <c:dLbls>
            <c:dLbl>
              <c:idx val="0"/>
              <c:layout>
                <c:manualLayout>
                  <c:x val="-3.4985390811040067E-2"/>
                  <c:y val="-1.1863374652662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25-487E-A96D-F742CF6E6917}"/>
                </c:ext>
              </c:extLst>
            </c:dLbl>
            <c:dLbl>
              <c:idx val="1"/>
              <c:layout>
                <c:manualLayout>
                  <c:x val="-2.009992673799264E-2"/>
                  <c:y val="-1.7887241901550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25-487E-A96D-F742CF6E6917}"/>
                </c:ext>
              </c:extLst>
            </c:dLbl>
            <c:dLbl>
              <c:idx val="2"/>
              <c:layout>
                <c:manualLayout>
                  <c:x val="-1.5354355760508641E-2"/>
                  <c:y val="-8.27090934700066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25-487E-A96D-F742CF6E6917}"/>
                </c:ext>
              </c:extLst>
            </c:dLbl>
            <c:dLbl>
              <c:idx val="3"/>
              <c:layout>
                <c:manualLayout>
                  <c:x val="-1.5922618155919197E-2"/>
                  <c:y val="-9.53224773300933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25-487E-A96D-F742CF6E6917}"/>
                </c:ext>
              </c:extLst>
            </c:dLbl>
            <c:dLbl>
              <c:idx val="4"/>
              <c:layout>
                <c:manualLayout>
                  <c:x val="-3.5449129886550114E-2"/>
                  <c:y val="-1.4272288197974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25-487E-A96D-F742CF6E6917}"/>
                </c:ext>
              </c:extLst>
            </c:dLbl>
            <c:dLbl>
              <c:idx val="5"/>
              <c:layout>
                <c:manualLayout>
                  <c:x val="-2.7801878116087798E-2"/>
                  <c:y val="-2.4538180997898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B7-4359-B3D4-F9C2E96617B7}"/>
                </c:ext>
              </c:extLst>
            </c:dLbl>
            <c:dLbl>
              <c:idx val="6"/>
              <c:layout>
                <c:manualLayout>
                  <c:x val="-1.6850974755912969E-2"/>
                  <c:y val="-2.5526714611330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8-4CB2-9574-2303A3A6D4E5}"/>
                </c:ext>
              </c:extLst>
            </c:dLbl>
            <c:dLbl>
              <c:idx val="7"/>
              <c:layout>
                <c:manualLayout>
                  <c:x val="-1.8288965325228879E-2"/>
                  <c:y val="-2.1906213423177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97-4DD2-8CF5-4BAF1B81329B}"/>
                </c:ext>
              </c:extLst>
            </c:dLbl>
            <c:dLbl>
              <c:idx val="8"/>
              <c:layout>
                <c:manualLayout>
                  <c:x val="-1.4498803899164383E-2"/>
                  <c:y val="-2.3144756879616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C0-4B03-A10A-C33D1F8348C6}"/>
                </c:ext>
              </c:extLst>
            </c:dLbl>
            <c:dLbl>
              <c:idx val="9"/>
              <c:layout>
                <c:manualLayout>
                  <c:x val="-1.5740326411392436E-2"/>
                  <c:y val="-2.1184076600166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C0-4B03-A10A-C33D1F8348C6}"/>
                </c:ext>
              </c:extLst>
            </c:dLbl>
            <c:dLbl>
              <c:idx val="10"/>
              <c:layout>
                <c:manualLayout>
                  <c:x val="-1.5547512057151672E-2"/>
                  <c:y val="-1.6756684103259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8C-4D27-ACC1-D73F352131FF}"/>
                </c:ext>
              </c:extLst>
            </c:dLbl>
            <c:dLbl>
              <c:idx val="11"/>
              <c:layout>
                <c:manualLayout>
                  <c:x val="-7.9037063210683784E-3"/>
                  <c:y val="-4.98677603893168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DD-42F5-90B7-331A81638D0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DE PROCESSAMENTO DE MAT'!$B$3:$M$3</c:f>
              <c:strCache>
                <c:ptCount val="8"/>
                <c:pt idx="0">
                  <c:v>Janeiro</c:v>
                </c:pt>
                <c:pt idx="1">
                  <c:v>Fevereiro</c:v>
                </c:pt>
                <c:pt idx="2">
                  <c:v>Março</c:v>
                </c:pt>
                <c:pt idx="3">
                  <c:v>Abril </c:v>
                </c:pt>
                <c:pt idx="4">
                  <c:v>Maio</c:v>
                </c:pt>
                <c:pt idx="5">
                  <c:v>Junho</c:v>
                </c:pt>
                <c:pt idx="6">
                  <c:v>Julho</c:v>
                </c:pt>
                <c:pt idx="7">
                  <c:v>Agosto</c:v>
                </c:pt>
              </c:strCache>
            </c:strRef>
          </c:cat>
          <c:val>
            <c:numRef>
              <c:f>'UNID DE PROCESSAMENTO DE MAT'!$B$5:$M$5</c:f>
              <c:numCache>
                <c:formatCode>#,##0</c:formatCode>
                <c:ptCount val="8"/>
                <c:pt idx="0">
                  <c:v>5522</c:v>
                </c:pt>
              </c:numCache>
            </c:numRef>
          </c:val>
          <c:smooth val="0"/>
          <c:extLst>
            <c:ext xmlns:c16="http://schemas.microsoft.com/office/drawing/2014/chart" uri="{C3380CC4-5D6E-409C-BE32-E72D297353CC}">
              <c16:uniqueId val="{0000000B-A825-487E-A96D-F742CF6E6917}"/>
            </c:ext>
          </c:extLst>
        </c:ser>
        <c:ser>
          <c:idx val="2"/>
          <c:order val="2"/>
          <c:tx>
            <c:strRef>
              <c:f>'UNID DE PROCESSAMENTO DE MAT'!$A$6</c:f>
              <c:strCache>
                <c:ptCount val="1"/>
                <c:pt idx="0">
                  <c:v>Material</c:v>
                </c:pt>
              </c:strCache>
            </c:strRef>
          </c:tx>
          <c:spPr>
            <a:ln w="19050" cap="rnd">
              <a:solidFill>
                <a:schemeClr val="accent3"/>
              </a:solidFill>
              <a:round/>
            </a:ln>
            <a:effectLst/>
          </c:spPr>
          <c:marker>
            <c:symbol val="diamond"/>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0">
                <a:solidFill>
                  <a:schemeClr val="lt2"/>
                </a:solidFill>
                <a:round/>
              </a:ln>
              <a:effectLst/>
            </c:spPr>
          </c:marker>
          <c:dLbls>
            <c:dLbl>
              <c:idx val="0"/>
              <c:layout>
                <c:manualLayout>
                  <c:x val="-2.138862465277265E-2"/>
                  <c:y val="-3.31710040237087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25-487E-A96D-F742CF6E6917}"/>
                </c:ext>
              </c:extLst>
            </c:dLbl>
            <c:dLbl>
              <c:idx val="1"/>
              <c:layout>
                <c:manualLayout>
                  <c:x val="-2.2495516188475482E-2"/>
                  <c:y val="-3.23468275403710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825-487E-A96D-F742CF6E6917}"/>
                </c:ext>
              </c:extLst>
            </c:dLbl>
            <c:dLbl>
              <c:idx val="2"/>
              <c:layout>
                <c:manualLayout>
                  <c:x val="-2.1368826204261206E-2"/>
                  <c:y val="-3.31996569100290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825-487E-A96D-F742CF6E6917}"/>
                </c:ext>
              </c:extLst>
            </c:dLbl>
            <c:dLbl>
              <c:idx val="3"/>
              <c:layout>
                <c:manualLayout>
                  <c:x val="-2.0632890666414615E-2"/>
                  <c:y val="-1.7030046227070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25-487E-A96D-F742CF6E6917}"/>
                </c:ext>
              </c:extLst>
            </c:dLbl>
            <c:dLbl>
              <c:idx val="4"/>
              <c:layout>
                <c:manualLayout>
                  <c:x val="-2.2495512602963761E-2"/>
                  <c:y val="-2.5393406441785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25-487E-A96D-F742CF6E6917}"/>
                </c:ext>
              </c:extLst>
            </c:dLbl>
            <c:dLbl>
              <c:idx val="5"/>
              <c:layout>
                <c:manualLayout>
                  <c:x val="-3.0353275761525453E-2"/>
                  <c:y val="-1.8234315346040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E4-4946-AA7C-E94F842B1409}"/>
                </c:ext>
              </c:extLst>
            </c:dLbl>
            <c:dLbl>
              <c:idx val="6"/>
              <c:layout>
                <c:manualLayout>
                  <c:x val="-2.0386848844722021E-2"/>
                  <c:y val="-2.715412641686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8-4CB2-9574-2303A3A6D4E5}"/>
                </c:ext>
              </c:extLst>
            </c:dLbl>
            <c:dLbl>
              <c:idx val="7"/>
              <c:layout>
                <c:manualLayout>
                  <c:x val="-2.4092727904883697E-2"/>
                  <c:y val="-2.3558326635743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97-4DD2-8CF5-4BAF1B81329B}"/>
                </c:ext>
              </c:extLst>
            </c:dLbl>
            <c:dLbl>
              <c:idx val="8"/>
              <c:layout>
                <c:manualLayout>
                  <c:x val="-2.1399819359041977E-2"/>
                  <c:y val="-2.31683480263623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69-405F-B537-342AEA27E9D9}"/>
                </c:ext>
              </c:extLst>
            </c:dLbl>
            <c:dLbl>
              <c:idx val="9"/>
              <c:layout>
                <c:manualLayout>
                  <c:x val="-2.1584699115711738E-2"/>
                  <c:y val="-1.84913827391451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C0-4B03-A10A-C33D1F8348C6}"/>
                </c:ext>
              </c:extLst>
            </c:dLbl>
            <c:dLbl>
              <c:idx val="10"/>
              <c:layout>
                <c:manualLayout>
                  <c:x val="-2.2467998183412136E-2"/>
                  <c:y val="-2.1514213062906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8C-4D27-ACC1-D73F352131FF}"/>
                </c:ext>
              </c:extLst>
            </c:dLbl>
            <c:dLbl>
              <c:idx val="11"/>
              <c:layout>
                <c:manualLayout>
                  <c:x val="-1.9233903557488965E-2"/>
                  <c:y val="-1.4656675168025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DD-42F5-90B7-331A81638D0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DE PROCESSAMENTO DE MAT'!$B$3:$M$3</c:f>
              <c:strCache>
                <c:ptCount val="8"/>
                <c:pt idx="0">
                  <c:v>Janeiro</c:v>
                </c:pt>
                <c:pt idx="1">
                  <c:v>Fevereiro</c:v>
                </c:pt>
                <c:pt idx="2">
                  <c:v>Março</c:v>
                </c:pt>
                <c:pt idx="3">
                  <c:v>Abril </c:v>
                </c:pt>
                <c:pt idx="4">
                  <c:v>Maio</c:v>
                </c:pt>
                <c:pt idx="5">
                  <c:v>Junho</c:v>
                </c:pt>
                <c:pt idx="6">
                  <c:v>Julho</c:v>
                </c:pt>
                <c:pt idx="7">
                  <c:v>Agosto</c:v>
                </c:pt>
              </c:strCache>
            </c:strRef>
          </c:cat>
          <c:val>
            <c:numRef>
              <c:f>'UNID DE PROCESSAMENTO DE MAT'!$B$6:$M$6</c:f>
              <c:numCache>
                <c:formatCode>#,##0</c:formatCode>
                <c:ptCount val="8"/>
                <c:pt idx="0">
                  <c:v>13359</c:v>
                </c:pt>
              </c:numCache>
            </c:numRef>
          </c:val>
          <c:smooth val="0"/>
          <c:extLst>
            <c:ext xmlns:c16="http://schemas.microsoft.com/office/drawing/2014/chart" uri="{C3380CC4-5D6E-409C-BE32-E72D297353CC}">
              <c16:uniqueId val="{00000011-A825-487E-A96D-F742CF6E6917}"/>
            </c:ext>
          </c:extLst>
        </c:ser>
        <c:ser>
          <c:idx val="3"/>
          <c:order val="3"/>
          <c:tx>
            <c:strRef>
              <c:f>'UNID DE PROCESSAMENTO DE MAT'!$A$7</c:f>
              <c:strCache>
                <c:ptCount val="1"/>
                <c:pt idx="0">
                  <c:v>STERRAD</c:v>
                </c:pt>
              </c:strCache>
            </c:strRef>
          </c:tx>
          <c:marker>
            <c:symbol val="diamond"/>
            <c:size val="5"/>
          </c:marker>
          <c:dLbls>
            <c:dLbl>
              <c:idx val="0"/>
              <c:layout>
                <c:manualLayout>
                  <c:x val="-2.1210924399879354E-2"/>
                  <c:y val="-2.82259451236824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25-487E-A96D-F742CF6E6917}"/>
                </c:ext>
              </c:extLst>
            </c:dLbl>
            <c:dLbl>
              <c:idx val="1"/>
              <c:layout>
                <c:manualLayout>
                  <c:x val="-1.4512978270299837E-2"/>
                  <c:y val="-3.3304567801212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825-487E-A96D-F742CF6E6917}"/>
                </c:ext>
              </c:extLst>
            </c:dLbl>
            <c:dLbl>
              <c:idx val="2"/>
              <c:layout>
                <c:manualLayout>
                  <c:x val="-1.5646911575486599E-2"/>
                  <c:y val="-2.1501783418259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D1-4438-954A-9A4AB786D904}"/>
                </c:ext>
              </c:extLst>
            </c:dLbl>
            <c:dLbl>
              <c:idx val="3"/>
              <c:layout>
                <c:manualLayout>
                  <c:x val="-2.3315957427872413E-2"/>
                  <c:y val="-2.2166600325555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825-487E-A96D-F742CF6E6917}"/>
                </c:ext>
              </c:extLst>
            </c:dLbl>
            <c:dLbl>
              <c:idx val="4"/>
              <c:layout>
                <c:manualLayout>
                  <c:x val="-2.0643028346722339E-2"/>
                  <c:y val="-1.8965527625369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B7-4359-B3D4-F9C2E96617B7}"/>
                </c:ext>
              </c:extLst>
            </c:dLbl>
            <c:dLbl>
              <c:idx val="5"/>
              <c:layout>
                <c:manualLayout>
                  <c:x val="-2.2875204094491196E-2"/>
                  <c:y val="-2.5620079510780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B7-4359-B3D4-F9C2E96617B7}"/>
                </c:ext>
              </c:extLst>
            </c:dLbl>
            <c:dLbl>
              <c:idx val="6"/>
              <c:layout>
                <c:manualLayout>
                  <c:x val="-1.8865430243658655E-2"/>
                  <c:y val="-2.1608025038471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825-487E-A96D-F742CF6E6917}"/>
                </c:ext>
              </c:extLst>
            </c:dLbl>
            <c:dLbl>
              <c:idx val="7"/>
              <c:layout>
                <c:manualLayout>
                  <c:x val="-1.6534440758234448E-2"/>
                  <c:y val="-2.1648399591122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97-4DD2-8CF5-4BAF1B81329B}"/>
                </c:ext>
              </c:extLst>
            </c:dLbl>
            <c:dLbl>
              <c:idx val="8"/>
              <c:layout>
                <c:manualLayout>
                  <c:x val="-2.0133902351344147E-2"/>
                  <c:y val="-2.3500704507917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C0-4B03-A10A-C33D1F8348C6}"/>
                </c:ext>
              </c:extLst>
            </c:dLbl>
            <c:dLbl>
              <c:idx val="9"/>
              <c:layout>
                <c:manualLayout>
                  <c:x val="-1.6290557258287739E-2"/>
                  <c:y val="-3.1708749735274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825-487E-A96D-F742CF6E6917}"/>
                </c:ext>
              </c:extLst>
            </c:dLbl>
            <c:dLbl>
              <c:idx val="10"/>
              <c:layout>
                <c:manualLayout>
                  <c:x val="-1.561247621248703E-2"/>
                  <c:y val="-3.03605252609930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8C-4D27-ACC1-D73F352131FF}"/>
                </c:ext>
              </c:extLst>
            </c:dLbl>
            <c:dLbl>
              <c:idx val="11"/>
              <c:layout>
                <c:manualLayout>
                  <c:x val="-1.4581823621329178E-2"/>
                  <c:y val="-2.506230500941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DD-42F5-90B7-331A81638D0F}"/>
                </c:ext>
              </c:extLst>
            </c:dLbl>
            <c:spPr>
              <a:noFill/>
              <a:ln>
                <a:noFill/>
              </a:ln>
              <a:effectLst/>
            </c:spPr>
            <c:txPr>
              <a:bodyPr wrap="square" lIns="38100" tIns="19050" rIns="38100" bIns="19050" anchor="ctr">
                <a:spAutoFit/>
              </a:bodyPr>
              <a:lstStyle/>
              <a:p>
                <a:pPr>
                  <a:defRPr sz="700" b="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'UNID DE PROCESSAMENTO DE MAT'!$B$3:$M$3</c:f>
              <c:strCache>
                <c:ptCount val="8"/>
                <c:pt idx="0">
                  <c:v>Janeiro</c:v>
                </c:pt>
                <c:pt idx="1">
                  <c:v>Fevereiro</c:v>
                </c:pt>
                <c:pt idx="2">
                  <c:v>Março</c:v>
                </c:pt>
                <c:pt idx="3">
                  <c:v>Abril </c:v>
                </c:pt>
                <c:pt idx="4">
                  <c:v>Maio</c:v>
                </c:pt>
                <c:pt idx="5">
                  <c:v>Junho</c:v>
                </c:pt>
                <c:pt idx="6">
                  <c:v>Julho</c:v>
                </c:pt>
                <c:pt idx="7">
                  <c:v>Agosto</c:v>
                </c:pt>
              </c:strCache>
            </c:strRef>
          </c:cat>
          <c:val>
            <c:numRef>
              <c:f>'UNID DE PROCESSAMENTO DE MAT'!$B$7:$M$7</c:f>
              <c:numCache>
                <c:formatCode>#,##0</c:formatCode>
                <c:ptCount val="8"/>
                <c:pt idx="0">
                  <c:v>5902</c:v>
                </c:pt>
              </c:numCache>
            </c:numRef>
          </c:val>
          <c:smooth val="0"/>
          <c:extLst>
            <c:ext xmlns:c16="http://schemas.microsoft.com/office/drawing/2014/chart" uri="{C3380CC4-5D6E-409C-BE32-E72D297353CC}">
              <c16:uniqueId val="{00000017-A825-487E-A96D-F742CF6E6917}"/>
            </c:ext>
          </c:extLst>
        </c:ser>
        <c:ser>
          <c:idx val="4"/>
          <c:order val="4"/>
          <c:tx>
            <c:strRef>
              <c:f>'UNID DE PROCESSAMENTO DE MAT'!$A$8</c:f>
              <c:strCache>
                <c:ptCount val="1"/>
                <c:pt idx="0">
                  <c:v>Caixas</c:v>
                </c:pt>
              </c:strCache>
            </c:strRef>
          </c:tx>
          <c:marker>
            <c:symbol val="diamond"/>
            <c:size val="5"/>
          </c:marker>
          <c:dLbls>
            <c:dLbl>
              <c:idx val="0"/>
              <c:layout>
                <c:manualLayout>
                  <c:x val="-4.0645614634000876E-2"/>
                  <c:y val="4.684029239730861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825-487E-A96D-F742CF6E6917}"/>
                </c:ext>
              </c:extLst>
            </c:dLbl>
            <c:dLbl>
              <c:idx val="1"/>
              <c:layout>
                <c:manualLayout>
                  <c:x val="-1.7865281508713339E-2"/>
                  <c:y val="-1.4210234164593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825-487E-A96D-F742CF6E6917}"/>
                </c:ext>
              </c:extLst>
            </c:dLbl>
            <c:dLbl>
              <c:idx val="2"/>
              <c:layout>
                <c:manualLayout>
                  <c:x val="-1.7836277083773833E-2"/>
                  <c:y val="-1.4829923866669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825-487E-A96D-F742CF6E6917}"/>
                </c:ext>
              </c:extLst>
            </c:dLbl>
            <c:dLbl>
              <c:idx val="3"/>
              <c:layout>
                <c:manualLayout>
                  <c:x val="-3.4252274759899115E-2"/>
                  <c:y val="-1.7701305122209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825-487E-A96D-F742CF6E6917}"/>
                </c:ext>
              </c:extLst>
            </c:dLbl>
            <c:dLbl>
              <c:idx val="4"/>
              <c:layout>
                <c:manualLayout>
                  <c:x val="-4.2703000077328197E-2"/>
                  <c:y val="1.35057107548454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825-487E-A96D-F742CF6E6917}"/>
                </c:ext>
              </c:extLst>
            </c:dLbl>
            <c:dLbl>
              <c:idx val="5"/>
              <c:layout>
                <c:manualLayout>
                  <c:x val="-2.376548326771882E-2"/>
                  <c:y val="-1.4916620994415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B7-4359-B3D4-F9C2E96617B7}"/>
                </c:ext>
              </c:extLst>
            </c:dLbl>
            <c:dLbl>
              <c:idx val="6"/>
              <c:layout>
                <c:manualLayout>
                  <c:x val="-1.7974328002694159E-2"/>
                  <c:y val="-1.933020443878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8-4CB2-9574-2303A3A6D4E5}"/>
                </c:ext>
              </c:extLst>
            </c:dLbl>
            <c:dLbl>
              <c:idx val="7"/>
              <c:layout>
                <c:manualLayout>
                  <c:x val="-1.8862256036797063E-2"/>
                  <c:y val="-2.00271102638735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97-4DD2-8CF5-4BAF1B81329B}"/>
                </c:ext>
              </c:extLst>
            </c:dLbl>
            <c:dLbl>
              <c:idx val="8"/>
              <c:layout>
                <c:manualLayout>
                  <c:x val="-8.6821920352304488E-3"/>
                  <c:y val="1.1617184290712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C0-4B03-A10A-C33D1F8348C6}"/>
                </c:ext>
              </c:extLst>
            </c:dLbl>
            <c:dLbl>
              <c:idx val="9"/>
              <c:layout>
                <c:manualLayout>
                  <c:x val="-2.1413090009165123E-2"/>
                  <c:y val="-2.5393113387649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C0-4B03-A10A-C33D1F8348C6}"/>
                </c:ext>
              </c:extLst>
            </c:dLbl>
            <c:dLbl>
              <c:idx val="10"/>
              <c:layout>
                <c:manualLayout>
                  <c:x val="-7.7477571773485977E-3"/>
                  <c:y val="-1.3252161743827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8C-4D27-ACC1-D73F352131FF}"/>
                </c:ext>
              </c:extLst>
            </c:dLbl>
            <c:dLbl>
              <c:idx val="11"/>
              <c:layout>
                <c:manualLayout>
                  <c:x val="-1.6762688956622956E-2"/>
                  <c:y val="-1.8353400835186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DD-42F5-90B7-331A81638D0F}"/>
                </c:ext>
              </c:extLst>
            </c:dLbl>
            <c:spPr>
              <a:noFill/>
              <a:ln>
                <a:noFill/>
              </a:ln>
              <a:effectLst/>
            </c:spPr>
            <c:txPr>
              <a:bodyPr wrap="square" lIns="38100" tIns="19050" rIns="38100" bIns="19050" anchor="ctr">
                <a:spAutoFit/>
              </a:bodyPr>
              <a:lstStyle/>
              <a:p>
                <a:pPr>
                  <a:defRPr sz="7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'UNID DE PROCESSAMENTO DE MAT'!$B$3:$M$3</c:f>
              <c:strCache>
                <c:ptCount val="8"/>
                <c:pt idx="0">
                  <c:v>Janeiro</c:v>
                </c:pt>
                <c:pt idx="1">
                  <c:v>Fevereiro</c:v>
                </c:pt>
                <c:pt idx="2">
                  <c:v>Março</c:v>
                </c:pt>
                <c:pt idx="3">
                  <c:v>Abril </c:v>
                </c:pt>
                <c:pt idx="4">
                  <c:v>Maio</c:v>
                </c:pt>
                <c:pt idx="5">
                  <c:v>Junho</c:v>
                </c:pt>
                <c:pt idx="6">
                  <c:v>Julho</c:v>
                </c:pt>
                <c:pt idx="7">
                  <c:v>Agosto</c:v>
                </c:pt>
              </c:strCache>
            </c:strRef>
          </c:cat>
          <c:val>
            <c:numRef>
              <c:f>'UNID DE PROCESSAMENTO DE MAT'!$B$8:$M$8</c:f>
              <c:numCache>
                <c:formatCode>#,##0</c:formatCode>
                <c:ptCount val="8"/>
                <c:pt idx="0">
                  <c:v>3358</c:v>
                </c:pt>
              </c:numCache>
            </c:numRef>
          </c:val>
          <c:smooth val="0"/>
          <c:extLst>
            <c:ext xmlns:c16="http://schemas.microsoft.com/office/drawing/2014/chart" uri="{C3380CC4-5D6E-409C-BE32-E72D297353CC}">
              <c16:uniqueId val="{0000001D-A825-487E-A96D-F742CF6E6917}"/>
            </c:ext>
          </c:extLst>
        </c:ser>
        <c:ser>
          <c:idx val="5"/>
          <c:order val="5"/>
          <c:tx>
            <c:strRef>
              <c:f>'UNID DE PROCESSAMENTO DE MAT'!$A$9</c:f>
              <c:strCache>
                <c:ptCount val="1"/>
                <c:pt idx="0">
                  <c:v>Curativo</c:v>
                </c:pt>
              </c:strCache>
            </c:strRef>
          </c:tx>
          <c:marker>
            <c:symbol val="diamond"/>
            <c:size val="3"/>
          </c:marker>
          <c:dLbls>
            <c:dLbl>
              <c:idx val="0"/>
              <c:layout>
                <c:manualLayout>
                  <c:x val="-2.0122823890928947E-2"/>
                  <c:y val="1.96707327289083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825-487E-A96D-F742CF6E6917}"/>
                </c:ext>
              </c:extLst>
            </c:dLbl>
            <c:dLbl>
              <c:idx val="1"/>
              <c:layout>
                <c:manualLayout>
                  <c:x val="-1.4515029711814124E-2"/>
                  <c:y val="1.5313007545075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825-487E-A96D-F742CF6E6917}"/>
                </c:ext>
              </c:extLst>
            </c:dLbl>
            <c:dLbl>
              <c:idx val="2"/>
              <c:layout>
                <c:manualLayout>
                  <c:x val="-2.6825092330309483E-2"/>
                  <c:y val="1.7991161677843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825-487E-A96D-F742CF6E6917}"/>
                </c:ext>
              </c:extLst>
            </c:dLbl>
            <c:dLbl>
              <c:idx val="3"/>
              <c:layout>
                <c:manualLayout>
                  <c:x val="-2.1200642041032371E-2"/>
                  <c:y val="1.9590095502401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825-487E-A96D-F742CF6E6917}"/>
                </c:ext>
              </c:extLst>
            </c:dLbl>
            <c:dLbl>
              <c:idx val="4"/>
              <c:layout>
                <c:manualLayout>
                  <c:x val="-2.2457707039120499E-2"/>
                  <c:y val="1.3502141447266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825-487E-A96D-F742CF6E6917}"/>
                </c:ext>
              </c:extLst>
            </c:dLbl>
            <c:dLbl>
              <c:idx val="5"/>
              <c:layout>
                <c:manualLayout>
                  <c:x val="-1.9147586897743103E-2"/>
                  <c:y val="1.86509776781778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B7-4359-B3D4-F9C2E96617B7}"/>
                </c:ext>
              </c:extLst>
            </c:dLbl>
            <c:dLbl>
              <c:idx val="6"/>
              <c:layout>
                <c:manualLayout>
                  <c:x val="-1.4269753011959516E-2"/>
                  <c:y val="1.7788615834473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8-4CB2-9574-2303A3A6D4E5}"/>
                </c:ext>
              </c:extLst>
            </c:dLbl>
            <c:dLbl>
              <c:idx val="7"/>
              <c:layout>
                <c:manualLayout>
                  <c:x val="-2.4120564615828826E-2"/>
                  <c:y val="1.6536966581540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97-4DD2-8CF5-4BAF1B81329B}"/>
                </c:ext>
              </c:extLst>
            </c:dLbl>
            <c:dLbl>
              <c:idx val="8"/>
              <c:layout>
                <c:manualLayout>
                  <c:x val="-2.4632966315080919E-2"/>
                  <c:y val="1.495693294496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C0-4B03-A10A-C33D1F8348C6}"/>
                </c:ext>
              </c:extLst>
            </c:dLbl>
            <c:dLbl>
              <c:idx val="9"/>
              <c:layout>
                <c:manualLayout>
                  <c:x val="-2.0274266775596909E-2"/>
                  <c:y val="1.68378668859664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C0-4B03-A10A-C33D1F8348C6}"/>
                </c:ext>
              </c:extLst>
            </c:dLbl>
            <c:dLbl>
              <c:idx val="10"/>
              <c:layout>
                <c:manualLayout>
                  <c:x val="-1.7816833749531677E-2"/>
                  <c:y val="1.9909534533504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8C-4D27-ACC1-D73F352131FF}"/>
                </c:ext>
              </c:extLst>
            </c:dLbl>
            <c:dLbl>
              <c:idx val="11"/>
              <c:layout>
                <c:manualLayout>
                  <c:x val="-1.6794204161194017E-2"/>
                  <c:y val="2.0323543207289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DD-42F5-90B7-331A81638D0F}"/>
                </c:ext>
              </c:extLst>
            </c:dLbl>
            <c:spPr>
              <a:noFill/>
              <a:ln>
                <a:noFill/>
              </a:ln>
              <a:effectLst/>
            </c:spPr>
            <c:txPr>
              <a:bodyPr wrap="square" lIns="38100" tIns="19050" rIns="38100" bIns="19050" anchor="ctr">
                <a:spAutoFit/>
              </a:bodyPr>
              <a:lstStyle/>
              <a:p>
                <a:pPr>
                  <a:defRPr sz="7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'UNID DE PROCESSAMENTO DE MAT'!$B$3:$M$3</c:f>
              <c:strCache>
                <c:ptCount val="8"/>
                <c:pt idx="0">
                  <c:v>Janeiro</c:v>
                </c:pt>
                <c:pt idx="1">
                  <c:v>Fevereiro</c:v>
                </c:pt>
                <c:pt idx="2">
                  <c:v>Março</c:v>
                </c:pt>
                <c:pt idx="3">
                  <c:v>Abril </c:v>
                </c:pt>
                <c:pt idx="4">
                  <c:v>Maio</c:v>
                </c:pt>
                <c:pt idx="5">
                  <c:v>Junho</c:v>
                </c:pt>
                <c:pt idx="6">
                  <c:v>Julho</c:v>
                </c:pt>
                <c:pt idx="7">
                  <c:v>Agosto</c:v>
                </c:pt>
              </c:strCache>
            </c:strRef>
          </c:cat>
          <c:val>
            <c:numRef>
              <c:f>'UNID DE PROCESSAMENTO DE MAT'!$B$9:$M$9</c:f>
              <c:numCache>
                <c:formatCode>#,##0</c:formatCode>
                <c:ptCount val="8"/>
                <c:pt idx="0">
                  <c:v>249</c:v>
                </c:pt>
              </c:numCache>
            </c:numRef>
          </c:val>
          <c:smooth val="0"/>
          <c:extLst>
            <c:ext xmlns:c16="http://schemas.microsoft.com/office/drawing/2014/chart" uri="{C3380CC4-5D6E-409C-BE32-E72D297353CC}">
              <c16:uniqueId val="{00000023-A825-487E-A96D-F742CF6E6917}"/>
            </c:ext>
          </c:extLst>
        </c:ser>
        <c:dLbls>
          <c:showLegendKey val="0"/>
          <c:showVal val="1"/>
          <c:showCatName val="0"/>
          <c:showSerName val="0"/>
          <c:showPercent val="0"/>
          <c:showBubbleSize val="0"/>
        </c:dLbls>
        <c:marker val="1"/>
        <c:smooth val="0"/>
        <c:axId val="88480768"/>
        <c:axId val="88519424"/>
      </c:lineChart>
      <c:catAx>
        <c:axId val="884807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88519424"/>
        <c:crosses val="autoZero"/>
        <c:auto val="1"/>
        <c:lblAlgn val="ctr"/>
        <c:lblOffset val="100"/>
        <c:noMultiLvlLbl val="0"/>
      </c:catAx>
      <c:valAx>
        <c:axId val="88519424"/>
        <c:scaling>
          <c:orientation val="minMax"/>
          <c:max val="340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88480768"/>
        <c:crosses val="autoZero"/>
        <c:crossBetween val="between"/>
        <c:majorUnit val="10000"/>
      </c:valAx>
      <c:spPr>
        <a:noFill/>
        <a:ln>
          <a:noFill/>
        </a:ln>
        <a:effectLst/>
      </c:spPr>
    </c:plotArea>
    <c:legend>
      <c:legendPos val="b"/>
      <c:layout>
        <c:manualLayout>
          <c:xMode val="edge"/>
          <c:yMode val="edge"/>
          <c:x val="0.14797676333881399"/>
          <c:y val="0.88698494401883499"/>
          <c:w val="0.7233853392398587"/>
          <c:h val="0.113015048141686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PRODUÇÃO TOTAL DA UNIDADE DE</a:t>
            </a:r>
            <a:r>
              <a:rPr lang="en-US" sz="1200" baseline="0">
                <a:solidFill>
                  <a:schemeClr val="tx1"/>
                </a:solidFill>
                <a:latin typeface="Times New Roman" panose="02020603050405020304" pitchFamily="18" charset="0"/>
                <a:cs typeface="Times New Roman" panose="02020603050405020304" pitchFamily="18" charset="0"/>
              </a:rPr>
              <a:t> PROCESSAMENTO DE MATERIAL</a:t>
            </a:r>
            <a:endParaRPr lang="en-US" sz="120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view3D>
      <c:rotX val="10"/>
      <c:rotY val="1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868581013731276E-2"/>
          <c:y val="0.25922603750251172"/>
          <c:w val="0.98413143378120771"/>
          <c:h val="0.60336781036264708"/>
        </c:manualLayout>
      </c:layout>
      <c:bar3DChart>
        <c:barDir val="col"/>
        <c:grouping val="clustered"/>
        <c:varyColors val="0"/>
        <c:ser>
          <c:idx val="5"/>
          <c:order val="0"/>
          <c:tx>
            <c:strRef>
              <c:f>'UNID DE PROCESSAMENTO DE MAT'!$A$10</c:f>
              <c:strCache>
                <c:ptCount val="1"/>
                <c:pt idx="0">
                  <c:v>TOTAL</c:v>
                </c:pt>
              </c:strCache>
            </c:strRef>
          </c:tx>
          <c:spPr>
            <a:solidFill>
              <a:schemeClr val="accent6">
                <a:lumMod val="60000"/>
                <a:lumOff val="40000"/>
              </a:schemeClr>
            </a:solidFill>
            <a:ln>
              <a:noFill/>
            </a:ln>
            <a:effectLst/>
            <a:sp3d/>
          </c:spPr>
          <c:invertIfNegative val="0"/>
          <c:dLbls>
            <c:dLbl>
              <c:idx val="0"/>
              <c:layout>
                <c:manualLayout>
                  <c:x val="2.2194528576853622E-3"/>
                  <c:y val="-2.819737719986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61-4E15-A37E-3A5B36C0E156}"/>
                </c:ext>
              </c:extLst>
            </c:dLbl>
            <c:dLbl>
              <c:idx val="2"/>
              <c:layout>
                <c:manualLayout>
                  <c:x val="2.2194528576853622E-3"/>
                  <c:y val="-2.819737719986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61-4E15-A37E-3A5B36C0E1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DE PROCESSAMENTO DE MAT'!$B$3:$M$3</c:f>
              <c:strCache>
                <c:ptCount val="8"/>
                <c:pt idx="0">
                  <c:v>Janeiro</c:v>
                </c:pt>
                <c:pt idx="1">
                  <c:v>Fevereiro</c:v>
                </c:pt>
                <c:pt idx="2">
                  <c:v>Março</c:v>
                </c:pt>
                <c:pt idx="3">
                  <c:v>Abril </c:v>
                </c:pt>
                <c:pt idx="4">
                  <c:v>Maio</c:v>
                </c:pt>
                <c:pt idx="5">
                  <c:v>Junho</c:v>
                </c:pt>
                <c:pt idx="6">
                  <c:v>Julho</c:v>
                </c:pt>
                <c:pt idx="7">
                  <c:v>Agosto</c:v>
                </c:pt>
              </c:strCache>
            </c:strRef>
          </c:cat>
          <c:val>
            <c:numRef>
              <c:f>'UNID DE PROCESSAMENTO DE MAT'!$B$10:$M$10</c:f>
              <c:numCache>
                <c:formatCode>#,##0</c:formatCode>
                <c:ptCount val="8"/>
                <c:pt idx="0">
                  <c:v>29302</c:v>
                </c:pt>
              </c:numCache>
            </c:numRef>
          </c:val>
          <c:extLst>
            <c:ext xmlns:c16="http://schemas.microsoft.com/office/drawing/2014/chart" uri="{C3380CC4-5D6E-409C-BE32-E72D297353CC}">
              <c16:uniqueId val="{00000002-0061-4E15-A37E-3A5B36C0E156}"/>
            </c:ext>
          </c:extLst>
        </c:ser>
        <c:dLbls>
          <c:showLegendKey val="0"/>
          <c:showVal val="1"/>
          <c:showCatName val="0"/>
          <c:showSerName val="0"/>
          <c:showPercent val="0"/>
          <c:showBubbleSize val="0"/>
        </c:dLbls>
        <c:gapWidth val="73"/>
        <c:gapDepth val="52"/>
        <c:shape val="box"/>
        <c:axId val="88557056"/>
        <c:axId val="88564096"/>
        <c:axId val="0"/>
      </c:bar3DChart>
      <c:catAx>
        <c:axId val="8855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88564096"/>
        <c:crosses val="autoZero"/>
        <c:auto val="1"/>
        <c:lblAlgn val="ctr"/>
        <c:lblOffset val="100"/>
        <c:noMultiLvlLbl val="0"/>
      </c:catAx>
      <c:valAx>
        <c:axId val="88564096"/>
        <c:scaling>
          <c:orientation val="minMax"/>
          <c:max val="6000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88557056"/>
        <c:crosses val="autoZero"/>
        <c:crossBetween val="between"/>
        <c:majorUnit val="20000"/>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baseline="0">
                <a:solidFill>
                  <a:schemeClr val="tx1"/>
                </a:solidFill>
              </a:rPr>
              <a:t>Refeições Principais e Lanches - UNIDADE DE NUTRIÇÃO CLÍNICA</a:t>
            </a:r>
          </a:p>
        </c:rich>
      </c:tx>
      <c:layout>
        <c:manualLayout>
          <c:xMode val="edge"/>
          <c:yMode val="edge"/>
          <c:x val="0.3214101354598693"/>
          <c:y val="3.0709448717034193E-2"/>
        </c:manualLayout>
      </c:layout>
      <c:overlay val="0"/>
      <c:spPr>
        <a:noFill/>
        <a:ln>
          <a:noFill/>
        </a:ln>
        <a:effectLst/>
      </c:spPr>
    </c:title>
    <c:autoTitleDeleted val="0"/>
    <c:plotArea>
      <c:layout>
        <c:manualLayout>
          <c:layoutTarget val="inner"/>
          <c:xMode val="edge"/>
          <c:yMode val="edge"/>
          <c:x val="5.4022101897592545E-2"/>
          <c:y val="0.29264291077212506"/>
          <c:w val="0.93166367540056239"/>
          <c:h val="0.48607798023713983"/>
        </c:manualLayout>
      </c:layout>
      <c:lineChart>
        <c:grouping val="standard"/>
        <c:varyColors val="0"/>
        <c:ser>
          <c:idx val="0"/>
          <c:order val="0"/>
          <c:tx>
            <c:strRef>
              <c:f>'UNID NUTRIÇÃO CLÍNICA'!$A$4</c:f>
              <c:strCache>
                <c:ptCount val="1"/>
                <c:pt idx="0">
                  <c:v>Refeições Principais</c:v>
                </c:pt>
              </c:strCache>
            </c:strRef>
          </c:tx>
          <c:spPr>
            <a:ln w="31750" cap="rnd">
              <a:solidFill>
                <a:schemeClr val="accent1"/>
              </a:solidFill>
              <a:round/>
            </a:ln>
            <a:effectLst/>
          </c:spPr>
          <c:marker>
            <c:symbol val="circle"/>
            <c:size val="6"/>
            <c:spPr>
              <a:solidFill>
                <a:schemeClr val="accent6">
                  <a:lumMod val="60000"/>
                  <a:lumOff val="40000"/>
                </a:schemeClr>
              </a:solidFill>
              <a:ln w="12700">
                <a:solidFill>
                  <a:schemeClr val="accent6">
                    <a:lumMod val="60000"/>
                    <a:lumOff val="40000"/>
                  </a:schemeClr>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Times New Roman" panose="02020603050405020304" pitchFamily="18" charset="0"/>
                    <a:ea typeface="+mn-ea"/>
                    <a:cs typeface="Times New Roman" panose="02020603050405020304" pitchFamily="18" charset="0"/>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'UNID NUTRIÇÃO CLÍNICA'!$B$3:$M$3</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NUTRIÇÃO CLÍNICA'!$B$4:$M$4</c:f>
            </c:numRef>
          </c:val>
          <c:smooth val="0"/>
          <c:extLst>
            <c:ext xmlns:c16="http://schemas.microsoft.com/office/drawing/2014/chart" uri="{C3380CC4-5D6E-409C-BE32-E72D297353CC}">
              <c16:uniqueId val="{00000000-1D72-40A6-8BBC-E2BCDB5262B7}"/>
            </c:ext>
          </c:extLst>
        </c:ser>
        <c:ser>
          <c:idx val="1"/>
          <c:order val="1"/>
          <c:tx>
            <c:strRef>
              <c:f>'UNID NUTRIÇÃO CLÍNICA'!$A$5</c:f>
              <c:strCache>
                <c:ptCount val="1"/>
                <c:pt idx="0">
                  <c:v>Lanches</c:v>
                </c:pt>
              </c:strCache>
            </c:strRef>
          </c:tx>
          <c:spPr>
            <a:ln w="31750" cap="rnd">
              <a:solidFill>
                <a:schemeClr val="accent2"/>
              </a:solidFill>
              <a:round/>
            </a:ln>
            <a:effectLst/>
          </c:spPr>
          <c:marker>
            <c:symbol val="circle"/>
            <c:size val="6"/>
            <c:spPr>
              <a:solidFill>
                <a:srgbClr val="00B050"/>
              </a:solidFill>
              <a:ln w="12700">
                <a:solidFill>
                  <a:srgbClr val="00B05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Times New Roman" panose="02020603050405020304" pitchFamily="18" charset="0"/>
                    <a:ea typeface="+mn-ea"/>
                    <a:cs typeface="Times New Roman" panose="02020603050405020304" pitchFamily="18"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NUTRIÇÃO CLÍNICA'!$B$3:$M$3</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NUTRIÇÃO CLÍNICA'!$B$5:$M$5</c:f>
            </c:numRef>
          </c:val>
          <c:smooth val="0"/>
          <c:extLst>
            <c:ext xmlns:c16="http://schemas.microsoft.com/office/drawing/2014/chart" uri="{C3380CC4-5D6E-409C-BE32-E72D297353CC}">
              <c16:uniqueId val="{00000001-1D72-40A6-8BBC-E2BCDB5262B7}"/>
            </c:ext>
          </c:extLst>
        </c:ser>
        <c:dLbls>
          <c:showLegendKey val="0"/>
          <c:showVal val="1"/>
          <c:showCatName val="0"/>
          <c:showSerName val="0"/>
          <c:showPercent val="0"/>
          <c:showBubbleSize val="0"/>
        </c:dLbls>
        <c:marker val="1"/>
        <c:smooth val="0"/>
        <c:axId val="88611840"/>
        <c:axId val="88613632"/>
      </c:lineChart>
      <c:catAx>
        <c:axId val="8861184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88613632"/>
        <c:crosses val="autoZero"/>
        <c:auto val="1"/>
        <c:lblAlgn val="ctr"/>
        <c:lblOffset val="100"/>
        <c:noMultiLvlLbl val="0"/>
      </c:catAx>
      <c:valAx>
        <c:axId val="88613632"/>
        <c:scaling>
          <c:orientation val="minMax"/>
          <c:max val="650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88611840"/>
        <c:crosses val="autoZero"/>
        <c:crossBetween val="between"/>
        <c:majorUnit val="30000"/>
      </c:valAx>
      <c:spPr>
        <a:noFill/>
        <a:ln>
          <a:noFill/>
        </a:ln>
        <a:effectLst/>
      </c:spPr>
    </c:plotArea>
    <c:legend>
      <c:legendPos val="b"/>
      <c:layout>
        <c:manualLayout>
          <c:xMode val="edge"/>
          <c:yMode val="edge"/>
          <c:x val="0.16940416010750659"/>
          <c:y val="0.90098249577883738"/>
          <c:w val="0.66564217324063146"/>
          <c:h val="9.40068304706847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baseline="0">
                <a:solidFill>
                  <a:schemeClr val="tx1"/>
                </a:solidFill>
              </a:rPr>
              <a:t>Demais Refeições - UNIDADE DE NUTRIÇÃO CLÍNICA</a:t>
            </a:r>
          </a:p>
        </c:rich>
      </c:tx>
      <c:overlay val="0"/>
      <c:spPr>
        <a:noFill/>
        <a:ln>
          <a:noFill/>
        </a:ln>
        <a:effectLst/>
      </c:spPr>
    </c:title>
    <c:autoTitleDeleted val="0"/>
    <c:plotArea>
      <c:layout>
        <c:manualLayout>
          <c:layoutTarget val="inner"/>
          <c:xMode val="edge"/>
          <c:yMode val="edge"/>
          <c:x val="5.4022101897592545E-2"/>
          <c:y val="0.21586903714055228"/>
          <c:w val="0.93166367540056239"/>
          <c:h val="0.54749681869651079"/>
        </c:manualLayout>
      </c:layout>
      <c:lineChart>
        <c:grouping val="standard"/>
        <c:varyColors val="0"/>
        <c:ser>
          <c:idx val="0"/>
          <c:order val="0"/>
          <c:tx>
            <c:strRef>
              <c:f>'UNID NUTRIÇÃO CLÍNICA'!$A$6</c:f>
              <c:strCache>
                <c:ptCount val="1"/>
                <c:pt idx="0">
                  <c:v>Lactário </c:v>
                </c:pt>
              </c:strCache>
            </c:strRef>
          </c:tx>
          <c:spPr>
            <a:ln w="31750" cap="rnd">
              <a:solidFill>
                <a:schemeClr val="accent1"/>
              </a:solidFill>
              <a:round/>
            </a:ln>
            <a:effectLst/>
          </c:spPr>
          <c:marker>
            <c:symbol val="circle"/>
            <c:size val="6"/>
            <c:spPr>
              <a:solidFill>
                <a:schemeClr val="accent6">
                  <a:lumMod val="60000"/>
                  <a:lumOff val="40000"/>
                </a:schemeClr>
              </a:solidFill>
              <a:ln w="12700">
                <a:solidFill>
                  <a:schemeClr val="accent6">
                    <a:lumMod val="60000"/>
                    <a:lumOff val="40000"/>
                  </a:schemeClr>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Times New Roman" panose="02020603050405020304" pitchFamily="18" charset="0"/>
                    <a:ea typeface="+mn-ea"/>
                    <a:cs typeface="Times New Roman" panose="02020603050405020304" pitchFamily="18"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'UNID NUTRIÇÃO CLÍNICA'!$B$3:$M$3</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NUTRIÇÃO CLÍNICA'!$B$6:$M$6</c:f>
            </c:numRef>
          </c:val>
          <c:smooth val="0"/>
          <c:extLst>
            <c:ext xmlns:c16="http://schemas.microsoft.com/office/drawing/2014/chart" uri="{C3380CC4-5D6E-409C-BE32-E72D297353CC}">
              <c16:uniqueId val="{00000000-F54B-42DB-B463-103140D052DC}"/>
            </c:ext>
          </c:extLst>
        </c:ser>
        <c:ser>
          <c:idx val="1"/>
          <c:order val="1"/>
          <c:tx>
            <c:strRef>
              <c:f>'UNID NUTRIÇÃO CLÍNICA'!$A$7</c:f>
              <c:strCache>
                <c:ptCount val="1"/>
                <c:pt idx="0">
                  <c:v>Dietas Enterais</c:v>
                </c:pt>
              </c:strCache>
            </c:strRef>
          </c:tx>
          <c:spPr>
            <a:ln w="31750" cap="rnd">
              <a:solidFill>
                <a:srgbClr val="00B050"/>
              </a:solidFill>
              <a:round/>
            </a:ln>
            <a:effectLst/>
          </c:spPr>
          <c:marker>
            <c:symbol val="circle"/>
            <c:size val="6"/>
            <c:spPr>
              <a:solidFill>
                <a:srgbClr val="00B050"/>
              </a:solidFill>
              <a:ln w="12700">
                <a:solidFill>
                  <a:srgbClr val="00B050"/>
                </a:solidFill>
                <a:round/>
              </a:ln>
              <a:effectLst/>
            </c:spPr>
          </c:marker>
          <c:dLbls>
            <c:dLbl>
              <c:idx val="0"/>
              <c:layout>
                <c:manualLayout>
                  <c:x val="-1.8603757995543736E-2"/>
                  <c:y val="-5.2863460572553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57-4E0F-90E7-BAF82D968981}"/>
                </c:ext>
              </c:extLst>
            </c:dLbl>
            <c:dLbl>
              <c:idx val="1"/>
              <c:layout>
                <c:manualLayout>
                  <c:x val="-2.9523443956857204E-2"/>
                  <c:y val="-5.3379607746647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BA-4339-81DF-998B08491FB8}"/>
                </c:ext>
              </c:extLst>
            </c:dLbl>
            <c:dLbl>
              <c:idx val="2"/>
              <c:layout>
                <c:manualLayout>
                  <c:x val="-4.0214400077460674E-2"/>
                  <c:y val="-4.262052915260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57-4E0F-90E7-BAF82D968981}"/>
                </c:ext>
              </c:extLst>
            </c:dLbl>
            <c:dLbl>
              <c:idx val="3"/>
              <c:layout>
                <c:manualLayout>
                  <c:x val="-3.0492532306979479E-2"/>
                  <c:y val="-4.805441190209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BA-4339-81DF-998B08491FB8}"/>
                </c:ext>
              </c:extLst>
            </c:dLbl>
            <c:dLbl>
              <c:idx val="4"/>
              <c:layout>
                <c:manualLayout>
                  <c:x val="-2.9665645087777203E-2"/>
                  <c:y val="-4.26874027276400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BA-4339-81DF-998B08491FB8}"/>
                </c:ext>
              </c:extLst>
            </c:dLbl>
            <c:dLbl>
              <c:idx val="5"/>
              <c:layout>
                <c:manualLayout>
                  <c:x val="-3.0288525311581563E-2"/>
                  <c:y val="-4.3501286024315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BA-4339-81DF-998B08491FB8}"/>
                </c:ext>
              </c:extLst>
            </c:dLbl>
            <c:dLbl>
              <c:idx val="6"/>
              <c:layout>
                <c:manualLayout>
                  <c:x val="-2.922115525899548E-2"/>
                  <c:y val="-5.4767027569575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76-4F1C-96ED-D095E70CD790}"/>
                </c:ext>
              </c:extLst>
            </c:dLbl>
            <c:dLbl>
              <c:idx val="7"/>
              <c:layout>
                <c:manualLayout>
                  <c:x val="-1.7892018816796838E-2"/>
                  <c:y val="-3.7868415251685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8EC-BCED-71418C5CF4FE}"/>
                </c:ext>
              </c:extLst>
            </c:dLbl>
            <c:dLbl>
              <c:idx val="8"/>
              <c:layout>
                <c:manualLayout>
                  <c:x val="-2.2496722246501878E-2"/>
                  <c:y val="-3.8682742081492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B3-4364-9FEF-73D7038FCC73}"/>
                </c:ext>
              </c:extLst>
            </c:dLbl>
            <c:dLbl>
              <c:idx val="9"/>
              <c:layout>
                <c:manualLayout>
                  <c:x val="-1.7413391227331151E-2"/>
                  <c:y val="-4.3501286024315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1-4DA4-81D5-44E3ACC0EE67}"/>
                </c:ext>
              </c:extLst>
            </c:dLbl>
            <c:dLbl>
              <c:idx val="10"/>
              <c:layout>
                <c:manualLayout>
                  <c:x val="-1.5240206085350443E-2"/>
                  <c:y val="-4.1873075897833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2D-4732-A2D0-22CBB2C5CF2D}"/>
                </c:ext>
              </c:extLst>
            </c:dLbl>
            <c:dLbl>
              <c:idx val="11"/>
              <c:layout>
                <c:manualLayout>
                  <c:x val="-1.4186289037400122E-2"/>
                  <c:y val="-3.8548760577669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D8-4D70-A216-0DA5B49DE1F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Times New Roman" panose="02020603050405020304" pitchFamily="18"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NUTRIÇÃO CLÍNICA'!$B$3:$M$3</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NUTRIÇÃO CLÍNICA'!$B$7:$M$7</c:f>
              <c:numCache>
                <c:formatCode>#,##0</c:formatCode>
                <c:ptCount val="12"/>
                <c:pt idx="0">
                  <c:v>1499</c:v>
                </c:pt>
              </c:numCache>
            </c:numRef>
          </c:val>
          <c:smooth val="0"/>
          <c:extLst>
            <c:ext xmlns:c16="http://schemas.microsoft.com/office/drawing/2014/chart" uri="{C3380CC4-5D6E-409C-BE32-E72D297353CC}">
              <c16:uniqueId val="{00000001-F54B-42DB-B463-103140D052DC}"/>
            </c:ext>
          </c:extLst>
        </c:ser>
        <c:ser>
          <c:idx val="2"/>
          <c:order val="2"/>
          <c:tx>
            <c:strRef>
              <c:f>'UNID NUTRIÇÃO CLÍNICA'!$A$8</c:f>
              <c:strCache>
                <c:ptCount val="1"/>
                <c:pt idx="0">
                  <c:v>Pacientes que utilizaram dietas enterais</c:v>
                </c:pt>
              </c:strCache>
            </c:strRef>
          </c:tx>
          <c:spPr>
            <a:ln w="31750" cap="rnd">
              <a:solidFill>
                <a:schemeClr val="accent3"/>
              </a:solidFill>
              <a:round/>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bg1">
                    <a:lumMod val="75000"/>
                  </a:schemeClr>
                </a:solidFill>
                <a:round/>
              </a:ln>
              <a:effectLst/>
            </c:spPr>
          </c:marker>
          <c:dLbls>
            <c:dLbl>
              <c:idx val="0"/>
              <c:layout>
                <c:manualLayout>
                  <c:x val="-2.3537496473144168E-2"/>
                  <c:y val="5.2131327080984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4B-42DB-B463-103140D052DC}"/>
                </c:ext>
              </c:extLst>
            </c:dLbl>
            <c:dLbl>
              <c:idx val="1"/>
              <c:layout>
                <c:manualLayout>
                  <c:x val="-3.2145072774994066E-2"/>
                  <c:y val="2.89458665213806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4B-42DB-B463-103140D052DC}"/>
                </c:ext>
              </c:extLst>
            </c:dLbl>
            <c:dLbl>
              <c:idx val="2"/>
              <c:layout>
                <c:manualLayout>
                  <c:x val="-3.4870858533987602E-2"/>
                  <c:y val="4.0934263384907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4B-42DB-B463-103140D052DC}"/>
                </c:ext>
              </c:extLst>
            </c:dLbl>
            <c:dLbl>
              <c:idx val="3"/>
              <c:layout>
                <c:manualLayout>
                  <c:x val="-2.5848488306550614E-2"/>
                  <c:y val="3.6495675186178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57-4E0F-90E7-BAF82D968981}"/>
                </c:ext>
              </c:extLst>
            </c:dLbl>
            <c:dLbl>
              <c:idx val="4"/>
              <c:layout>
                <c:manualLayout>
                  <c:x val="-1.5350376182193691E-2"/>
                  <c:y val="3.3694120896653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BA-4339-81DF-998B08491FB8}"/>
                </c:ext>
              </c:extLst>
            </c:dLbl>
            <c:dLbl>
              <c:idx val="5"/>
              <c:layout>
                <c:manualLayout>
                  <c:x val="-1.341219737131065E-2"/>
                  <c:y val="3.369412089665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BA-4339-81DF-998B08491FB8}"/>
                </c:ext>
              </c:extLst>
            </c:dLbl>
            <c:dLbl>
              <c:idx val="6"/>
              <c:layout>
                <c:manualLayout>
                  <c:x val="-2.4147788332166492E-2"/>
                  <c:y val="3.9327195721856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76-4F1C-96ED-D095E70CD790}"/>
                </c:ext>
              </c:extLst>
            </c:dLbl>
            <c:dLbl>
              <c:idx val="7"/>
              <c:layout>
                <c:manualLayout>
                  <c:x val="-2.1504729594595689E-2"/>
                  <c:y val="3.45082082459017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8EC-BCED-71418C5CF4FE}"/>
                </c:ext>
              </c:extLst>
            </c:dLbl>
            <c:dLbl>
              <c:idx val="8"/>
              <c:layout>
                <c:manualLayout>
                  <c:x val="-1.722459278806656E-2"/>
                  <c:y val="3.85127159688619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B3-4364-9FEF-73D7038FCC73}"/>
                </c:ext>
              </c:extLst>
            </c:dLbl>
            <c:dLbl>
              <c:idx val="9"/>
              <c:layout>
                <c:manualLayout>
                  <c:x val="-1.7225532299671401E-2"/>
                  <c:y val="3.8512715968862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1-4DA4-81D5-44E3ACC0EE67}"/>
                </c:ext>
              </c:extLst>
            </c:dLbl>
            <c:dLbl>
              <c:idx val="10"/>
              <c:layout>
                <c:manualLayout>
                  <c:x val="-1.5050624844733915E-2"/>
                  <c:y val="4.0141079018532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2D-4732-A2D0-22CBB2C5CF2D}"/>
                </c:ext>
              </c:extLst>
            </c:dLbl>
            <c:dLbl>
              <c:idx val="11"/>
              <c:layout>
                <c:manualLayout>
                  <c:x val="-1.612814447576769E-2"/>
                  <c:y val="2.96896643030786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D8-4D70-A216-0DA5B49DE1F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NUTRIÇÃO CLÍNICA'!$B$3:$M$3</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NUTRIÇÃO CLÍNICA'!$B$8:$M$8</c:f>
              <c:numCache>
                <c:formatCode>#,##0</c:formatCode>
                <c:ptCount val="12"/>
                <c:pt idx="0">
                  <c:v>1084</c:v>
                </c:pt>
              </c:numCache>
            </c:numRef>
          </c:val>
          <c:smooth val="0"/>
          <c:extLst>
            <c:ext xmlns:c16="http://schemas.microsoft.com/office/drawing/2014/chart" uri="{C3380CC4-5D6E-409C-BE32-E72D297353CC}">
              <c16:uniqueId val="{00000002-F54B-42DB-B463-103140D052DC}"/>
            </c:ext>
          </c:extLst>
        </c:ser>
        <c:dLbls>
          <c:showLegendKey val="0"/>
          <c:showVal val="1"/>
          <c:showCatName val="0"/>
          <c:showSerName val="0"/>
          <c:showPercent val="0"/>
          <c:showBubbleSize val="0"/>
        </c:dLbls>
        <c:marker val="1"/>
        <c:smooth val="0"/>
        <c:axId val="88797184"/>
        <c:axId val="88798720"/>
      </c:lineChart>
      <c:catAx>
        <c:axId val="8879718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88798720"/>
        <c:crosses val="autoZero"/>
        <c:auto val="1"/>
        <c:lblAlgn val="ctr"/>
        <c:lblOffset val="100"/>
        <c:noMultiLvlLbl val="0"/>
      </c:catAx>
      <c:valAx>
        <c:axId val="88798720"/>
        <c:scaling>
          <c:orientation val="minMax"/>
          <c:max val="25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88797184"/>
        <c:crosses val="autoZero"/>
        <c:crossBetween val="between"/>
        <c:majorUnit val="500"/>
      </c:valAx>
      <c:spPr>
        <a:noFill/>
        <a:ln>
          <a:noFill/>
        </a:ln>
        <a:effectLst/>
      </c:spPr>
    </c:plotArea>
    <c:legend>
      <c:legendPos val="b"/>
      <c:layout>
        <c:manualLayout>
          <c:xMode val="edge"/>
          <c:yMode val="edge"/>
          <c:x val="0.15773694954797315"/>
          <c:y val="0.93186954166878977"/>
          <c:w val="0.68155043582515151"/>
          <c:h val="6.8130730234063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FONOAUDIOLOGIA</a:t>
            </a:r>
            <a:endParaRPr lang="en-US" sz="1200" baseline="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plotArea>
      <c:layout>
        <c:manualLayout>
          <c:layoutTarget val="inner"/>
          <c:xMode val="edge"/>
          <c:yMode val="edge"/>
          <c:x val="2.6554950986345336E-2"/>
          <c:y val="0.22247215956657884"/>
          <c:w val="0.95913085582921342"/>
          <c:h val="0.50462032170748283"/>
        </c:manualLayout>
      </c:layout>
      <c:lineChart>
        <c:grouping val="standard"/>
        <c:varyColors val="0"/>
        <c:ser>
          <c:idx val="0"/>
          <c:order val="0"/>
          <c:tx>
            <c:strRef>
              <c:f>'UNID MULTIPROFISSIONAL'!$A$29</c:f>
              <c:strCache>
                <c:ptCount val="1"/>
                <c:pt idx="0">
                  <c:v>Ambulatório </c:v>
                </c:pt>
              </c:strCache>
            </c:strRef>
          </c:tx>
          <c:spPr>
            <a:ln w="25400">
              <a:solidFill>
                <a:srgbClr val="00B050"/>
              </a:solidFill>
            </a:ln>
          </c:spPr>
          <c:marker>
            <c:symbol val="circle"/>
            <c:size val="6"/>
            <c:spPr>
              <a:solidFill>
                <a:srgbClr val="00B050"/>
              </a:solidFill>
              <a:ln w="12700">
                <a:noFill/>
                <a:round/>
              </a:ln>
              <a:effectLst/>
            </c:spPr>
          </c:marker>
          <c:dLbls>
            <c:dLbl>
              <c:idx val="0"/>
              <c:layout>
                <c:manualLayout>
                  <c:x val="-1.4371407487749187E-2"/>
                  <c:y val="4.8417862604897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74-470D-B16B-765988E34BA8}"/>
                </c:ext>
              </c:extLst>
            </c:dLbl>
            <c:dLbl>
              <c:idx val="1"/>
              <c:layout>
                <c:manualLayout>
                  <c:x val="-1.5215999799648943E-2"/>
                  <c:y val="-6.7531658766454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74-470D-B16B-765988E34BA8}"/>
                </c:ext>
              </c:extLst>
            </c:dLbl>
            <c:dLbl>
              <c:idx val="2"/>
              <c:layout>
                <c:manualLayout>
                  <c:x val="-2.1637961361208446E-2"/>
                  <c:y val="4.7472022664040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74-470D-B16B-765988E34BA8}"/>
                </c:ext>
              </c:extLst>
            </c:dLbl>
            <c:dLbl>
              <c:idx val="3"/>
              <c:layout>
                <c:manualLayout>
                  <c:x val="-1.7169817626173388E-2"/>
                  <c:y val="-5.78147485566911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74-470D-B16B-765988E34BA8}"/>
                </c:ext>
              </c:extLst>
            </c:dLbl>
            <c:dLbl>
              <c:idx val="4"/>
              <c:layout>
                <c:manualLayout>
                  <c:x val="-1.7846155274080944E-2"/>
                  <c:y val="5.176272735994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74-470D-B16B-765988E34BA8}"/>
                </c:ext>
              </c:extLst>
            </c:dLbl>
            <c:dLbl>
              <c:idx val="5"/>
              <c:layout>
                <c:manualLayout>
                  <c:x val="-1.6096686245757694E-2"/>
                  <c:y val="-4.1410405815455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74-470D-B16B-765988E34BA8}"/>
                </c:ext>
              </c:extLst>
            </c:dLbl>
            <c:dLbl>
              <c:idx val="6"/>
              <c:layout>
                <c:manualLayout>
                  <c:x val="-1.6049643581101489E-2"/>
                  <c:y val="-3.4625868383776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05-48CD-ABBF-8CB2CA01D354}"/>
                </c:ext>
              </c:extLst>
            </c:dLbl>
            <c:dLbl>
              <c:idx val="7"/>
              <c:layout>
                <c:manualLayout>
                  <c:x val="-1.2594061968976058E-2"/>
                  <c:y val="-4.2664943537418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63-4BC3-8D7D-7291976AF3E7}"/>
                </c:ext>
              </c:extLst>
            </c:dLbl>
            <c:dLbl>
              <c:idx val="8"/>
              <c:layout>
                <c:manualLayout>
                  <c:x val="-1.2960010020181646E-2"/>
                  <c:y val="4.97880889631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1-4101-9B72-764410107519}"/>
                </c:ext>
              </c:extLst>
            </c:dLbl>
            <c:dLbl>
              <c:idx val="9"/>
              <c:layout>
                <c:manualLayout>
                  <c:x val="-1.4870378843288489E-2"/>
                  <c:y val="4.91340146842215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E5-44C0-82B0-B8445BEEA992}"/>
                </c:ext>
              </c:extLst>
            </c:dLbl>
            <c:dLbl>
              <c:idx val="10"/>
              <c:layout>
                <c:manualLayout>
                  <c:x val="-1.6819396550318808E-2"/>
                  <c:y val="-5.0170149607499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6E-45D9-AD42-174B76B50230}"/>
                </c:ext>
              </c:extLst>
            </c:dLbl>
            <c:dLbl>
              <c:idx val="11"/>
              <c:layout>
                <c:manualLayout>
                  <c:x val="-1.2722207309081432E-2"/>
                  <c:y val="5.7337313837141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1C-4937-AD2B-3F48638321A9}"/>
                </c:ext>
              </c:extLst>
            </c:dLbl>
            <c:spPr>
              <a:noFill/>
              <a:ln>
                <a:noFill/>
              </a:ln>
              <a:effectLst/>
            </c:spPr>
            <c:txPr>
              <a:bodyPr wrap="square" lIns="38100" tIns="19050" rIns="38100" bIns="19050" anchor="ctr">
                <a:spAutoFit/>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MULTIPROFISSIONAL'!$B$28:$M$28</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MULTIPROFISSIONAL'!$B$29:$M$29</c:f>
              <c:numCache>
                <c:formatCode>#,##0</c:formatCode>
                <c:ptCount val="12"/>
                <c:pt idx="0">
                  <c:v>1110</c:v>
                </c:pt>
              </c:numCache>
            </c:numRef>
          </c:val>
          <c:smooth val="0"/>
          <c:extLst>
            <c:ext xmlns:c16="http://schemas.microsoft.com/office/drawing/2014/chart" uri="{C3380CC4-5D6E-409C-BE32-E72D297353CC}">
              <c16:uniqueId val="{00000006-D574-470D-B16B-765988E34BA8}"/>
            </c:ext>
          </c:extLst>
        </c:ser>
        <c:ser>
          <c:idx val="1"/>
          <c:order val="1"/>
          <c:tx>
            <c:strRef>
              <c:f>'UNID MULTIPROFISSIONAL'!$A$35</c:f>
              <c:strCache>
                <c:ptCount val="1"/>
                <c:pt idx="0">
                  <c:v>Internação</c:v>
                </c:pt>
              </c:strCache>
            </c:strRef>
          </c:tx>
          <c:marker>
            <c:symbol val="circle"/>
            <c:size val="6"/>
            <c:spPr>
              <a:solidFill>
                <a:schemeClr val="accent6">
                  <a:lumMod val="60000"/>
                  <a:lumOff val="40000"/>
                </a:schemeClr>
              </a:solidFill>
              <a:ln w="12700">
                <a:noFill/>
                <a:round/>
              </a:ln>
              <a:effectLst/>
            </c:spPr>
          </c:marker>
          <c:dLbls>
            <c:dLbl>
              <c:idx val="0"/>
              <c:layout>
                <c:manualLayout>
                  <c:x val="-1.4016395022252619E-2"/>
                  <c:y val="-6.4504478066784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74-470D-B16B-765988E34BA8}"/>
                </c:ext>
              </c:extLst>
            </c:dLbl>
            <c:dLbl>
              <c:idx val="1"/>
              <c:layout>
                <c:manualLayout>
                  <c:x val="-2.0241993876034259E-2"/>
                  <c:y val="5.42092606235838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49-41D8-8A60-4D574999E21C}"/>
                </c:ext>
              </c:extLst>
            </c:dLbl>
            <c:dLbl>
              <c:idx val="2"/>
              <c:layout>
                <c:manualLayout>
                  <c:x val="-2.0605492464157465E-2"/>
                  <c:y val="-4.88377342731536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8D-48BF-9955-D78464A261A3}"/>
                </c:ext>
              </c:extLst>
            </c:dLbl>
            <c:dLbl>
              <c:idx val="3"/>
              <c:layout>
                <c:manualLayout>
                  <c:x val="-1.9957416000948233E-2"/>
                  <c:y val="-5.08383487308023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D8-4EEC-B01E-D0C45AF8A2A9}"/>
                </c:ext>
              </c:extLst>
            </c:dLbl>
            <c:dLbl>
              <c:idx val="4"/>
              <c:layout>
                <c:manualLayout>
                  <c:x val="-1.9064136099173568E-2"/>
                  <c:y val="-6.3468343143506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76-4AC2-A2EA-2980EB8638F5}"/>
                </c:ext>
              </c:extLst>
            </c:dLbl>
            <c:dLbl>
              <c:idx val="5"/>
              <c:layout>
                <c:manualLayout>
                  <c:x val="-2.2312788843363452E-2"/>
                  <c:y val="4.5153698990389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C5-4C36-ACE1-8E76750E83A2}"/>
                </c:ext>
              </c:extLst>
            </c:dLbl>
            <c:dLbl>
              <c:idx val="6"/>
              <c:layout>
                <c:manualLayout>
                  <c:x val="-1.5527477794212485E-2"/>
                  <c:y val="6.450447806678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A5-42B5-AFF5-4DBCCC7580A6}"/>
                </c:ext>
              </c:extLst>
            </c:dLbl>
            <c:dLbl>
              <c:idx val="7"/>
              <c:layout>
                <c:manualLayout>
                  <c:x val="-1.4664840138978525E-2"/>
                  <c:y val="3.583582114821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1E-4D51-AE9C-1D6B087F7B56}"/>
                </c:ext>
              </c:extLst>
            </c:dLbl>
            <c:dLbl>
              <c:idx val="8"/>
              <c:layout>
                <c:manualLayout>
                  <c:x val="-1.4664840138978398E-2"/>
                  <c:y val="-6.4504478066784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27-4EAF-942B-C3BFDA7B49C8}"/>
                </c:ext>
              </c:extLst>
            </c:dLbl>
            <c:dLbl>
              <c:idx val="9"/>
              <c:layout>
                <c:manualLayout>
                  <c:x val="-1.4605444306207232E-2"/>
                  <c:y val="-5.6641399176358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21-4223-873E-BB3C9998C4B0}"/>
                </c:ext>
              </c:extLst>
            </c:dLbl>
            <c:dLbl>
              <c:idx val="10"/>
              <c:layout>
                <c:manualLayout>
                  <c:x val="-1.3802202483744501E-2"/>
                  <c:y val="5.017014960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EB-43FA-97FB-627563875920}"/>
                </c:ext>
              </c:extLst>
            </c:dLbl>
            <c:dLbl>
              <c:idx val="11"/>
              <c:layout>
                <c:manualLayout>
                  <c:x val="-1.0351651862808281E-2"/>
                  <c:y val="-6.4504478066784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FE-4F20-844B-604F29F705A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MULTIPROFISSIONAL'!$B$28:$M$28</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MULTIPROFISSIONAL'!$B$35:$M$35</c:f>
              <c:numCache>
                <c:formatCode>#,##0</c:formatCode>
                <c:ptCount val="12"/>
                <c:pt idx="0">
                  <c:v>827</c:v>
                </c:pt>
              </c:numCache>
            </c:numRef>
          </c:val>
          <c:smooth val="0"/>
          <c:extLst>
            <c:ext xmlns:c16="http://schemas.microsoft.com/office/drawing/2014/chart" uri="{C3380CC4-5D6E-409C-BE32-E72D297353CC}">
              <c16:uniqueId val="{0000000D-D574-470D-B16B-765988E34BA8}"/>
            </c:ext>
          </c:extLst>
        </c:ser>
        <c:dLbls>
          <c:showLegendKey val="0"/>
          <c:showVal val="0"/>
          <c:showCatName val="0"/>
          <c:showSerName val="0"/>
          <c:showPercent val="0"/>
          <c:showBubbleSize val="0"/>
        </c:dLbls>
        <c:marker val="1"/>
        <c:smooth val="0"/>
        <c:axId val="88335488"/>
        <c:axId val="88337024"/>
      </c:lineChart>
      <c:catAx>
        <c:axId val="883354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88337024"/>
        <c:crosses val="autoZero"/>
        <c:auto val="1"/>
        <c:lblAlgn val="ctr"/>
        <c:lblOffset val="100"/>
        <c:noMultiLvlLbl val="0"/>
      </c:catAx>
      <c:valAx>
        <c:axId val="88337024"/>
        <c:scaling>
          <c:orientation val="minMax"/>
          <c:max val="22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88335488"/>
        <c:crosses val="autoZero"/>
        <c:crossBetween val="between"/>
        <c:majorUnit val="500"/>
      </c:valAx>
      <c:spPr>
        <a:noFill/>
        <a:ln>
          <a:noFill/>
        </a:ln>
        <a:effectLst/>
      </c:spPr>
    </c:plotArea>
    <c:legend>
      <c:legendPos val="b"/>
      <c:layout>
        <c:manualLayout>
          <c:xMode val="edge"/>
          <c:yMode val="edge"/>
          <c:x val="0.26090435386753125"/>
          <c:y val="0.88698454065573695"/>
          <c:w val="0.43605917091245949"/>
          <c:h val="0.1130154574547033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FISIOTERAPIA</a:t>
            </a:r>
            <a:endParaRPr lang="en-US" sz="1200" baseline="0">
              <a:solidFill>
                <a:schemeClr val="tx1"/>
              </a:solidFill>
              <a:latin typeface="Times New Roman" panose="02020603050405020304" pitchFamily="18" charset="0"/>
              <a:cs typeface="Times New Roman" panose="02020603050405020304" pitchFamily="18" charset="0"/>
            </a:endParaRPr>
          </a:p>
        </c:rich>
      </c:tx>
      <c:layout>
        <c:manualLayout>
          <c:xMode val="edge"/>
          <c:yMode val="edge"/>
          <c:x val="0.45134237913585551"/>
          <c:y val="9.6961368147808827E-3"/>
        </c:manualLayout>
      </c:layout>
      <c:overlay val="0"/>
      <c:spPr>
        <a:noFill/>
        <a:ln>
          <a:noFill/>
        </a:ln>
        <a:effectLst/>
      </c:spPr>
    </c:title>
    <c:autoTitleDeleted val="0"/>
    <c:plotArea>
      <c:layout>
        <c:manualLayout>
          <c:layoutTarget val="inner"/>
          <c:xMode val="edge"/>
          <c:yMode val="edge"/>
          <c:x val="2.6554950986345336E-2"/>
          <c:y val="0.24186440677966101"/>
          <c:w val="0.95913085582921342"/>
          <c:h val="0.43670103723063813"/>
        </c:manualLayout>
      </c:layout>
      <c:lineChart>
        <c:grouping val="standard"/>
        <c:varyColors val="0"/>
        <c:ser>
          <c:idx val="0"/>
          <c:order val="0"/>
          <c:tx>
            <c:strRef>
              <c:f>'UNID MULTIPROFISSIONAL'!$A$4</c:f>
              <c:strCache>
                <c:ptCount val="1"/>
                <c:pt idx="0">
                  <c:v>Ambulatório</c:v>
                </c:pt>
              </c:strCache>
            </c:strRef>
          </c:tx>
          <c:spPr>
            <a:ln>
              <a:solidFill>
                <a:srgbClr val="00B050"/>
              </a:solidFill>
            </a:ln>
          </c:spPr>
          <c:marker>
            <c:symbol val="circle"/>
            <c:size val="5"/>
            <c:spPr>
              <a:solidFill>
                <a:srgbClr val="00B050"/>
              </a:solidFill>
              <a:ln w="12700">
                <a:noFill/>
                <a:round/>
              </a:ln>
              <a:effectLst/>
            </c:spPr>
          </c:marker>
          <c:dLbls>
            <c:dLbl>
              <c:idx val="0"/>
              <c:layout>
                <c:manualLayout>
                  <c:x val="-2.0389165761548981E-2"/>
                  <c:y val="-8.36157555129424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0-475B-8EB3-90FCF48C6B1B}"/>
                </c:ext>
              </c:extLst>
            </c:dLbl>
            <c:dLbl>
              <c:idx val="1"/>
              <c:layout>
                <c:manualLayout>
                  <c:x val="-1.6096701125425741E-2"/>
                  <c:y val="-7.65745073356919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0-475B-8EB3-90FCF48C6B1B}"/>
                </c:ext>
              </c:extLst>
            </c:dLbl>
            <c:dLbl>
              <c:idx val="2"/>
              <c:layout>
                <c:manualLayout>
                  <c:x val="-1.8242911078525298E-2"/>
                  <c:y val="-6.7347968258955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90-475B-8EB3-90FCF48C6B1B}"/>
                </c:ext>
              </c:extLst>
            </c:dLbl>
            <c:dLbl>
              <c:idx val="3"/>
              <c:layout>
                <c:manualLayout>
                  <c:x val="-1.8242911078525298E-2"/>
                  <c:y val="-5.89294722265861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90-475B-8EB3-90FCF48C6B1B}"/>
                </c:ext>
              </c:extLst>
            </c:dLbl>
            <c:dLbl>
              <c:idx val="4"/>
              <c:layout>
                <c:manualLayout>
                  <c:x val="-1.4561569065611764E-2"/>
                  <c:y val="-5.4185233499952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90-475B-8EB3-90FCF48C6B1B}"/>
                </c:ext>
              </c:extLst>
            </c:dLbl>
            <c:dLbl>
              <c:idx val="5"/>
              <c:layout>
                <c:manualLayout>
                  <c:x val="-1.8242911078525374E-2"/>
                  <c:y val="-6.7347968258955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90-475B-8EB3-90FCF48C6B1B}"/>
                </c:ext>
              </c:extLst>
            </c:dLbl>
            <c:dLbl>
              <c:idx val="6"/>
              <c:layout>
                <c:manualLayout>
                  <c:x val="-1.5748031496063068E-2"/>
                  <c:y val="-5.8714592920961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37-4B1E-B2D0-9BD57A89A3EC}"/>
                </c:ext>
              </c:extLst>
            </c:dLbl>
            <c:dLbl>
              <c:idx val="7"/>
              <c:layout>
                <c:manualLayout>
                  <c:x val="-1.713809029685243E-2"/>
                  <c:y val="-6.74606906409871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32-48BD-8A8E-D3F02C313E06}"/>
                </c:ext>
              </c:extLst>
            </c:dLbl>
            <c:dLbl>
              <c:idx val="8"/>
              <c:layout>
                <c:manualLayout>
                  <c:x val="-1.7830609212481426E-2"/>
                  <c:y val="-7.73490000586208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FE-403B-8060-F6C5604D7B65}"/>
                </c:ext>
              </c:extLst>
            </c:dLbl>
            <c:dLbl>
              <c:idx val="9"/>
              <c:layout>
                <c:manualLayout>
                  <c:x val="-1.2919896640826873E-2"/>
                  <c:y val="-6.9307727675203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86-4750-AAE7-AE4A1B2EF591}"/>
                </c:ext>
              </c:extLst>
            </c:dLbl>
            <c:dLbl>
              <c:idx val="10"/>
              <c:layout>
                <c:manualLayout>
                  <c:x val="-1.2038442036018775E-2"/>
                  <c:y val="-6.17776394131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43-46EF-ABD4-23BFDA07413E}"/>
                </c:ext>
              </c:extLst>
            </c:dLbl>
            <c:dLbl>
              <c:idx val="11"/>
              <c:layout>
                <c:manualLayout>
                  <c:x val="-1.2919896640826999E-2"/>
                  <c:y val="-6.9307727675203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BC-46CB-A514-FC95A7A22D93}"/>
                </c:ext>
              </c:extLst>
            </c:dLbl>
            <c:spPr>
              <a:noFill/>
              <a:ln>
                <a:noFill/>
              </a:ln>
              <a:effectLst/>
            </c:spPr>
            <c:txPr>
              <a:bodyPr wrap="square" lIns="38100" tIns="19050" rIns="38100" bIns="19050" anchor="ctr">
                <a:spAutoFit/>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MULTIPROFISSIONAL'!$B$3:$M$3</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MULTIPROFISSIONAL'!$B$4:$M$4</c:f>
              <c:numCache>
                <c:formatCode>#,##0</c:formatCode>
                <c:ptCount val="12"/>
                <c:pt idx="0">
                  <c:v>468</c:v>
                </c:pt>
              </c:numCache>
            </c:numRef>
          </c:val>
          <c:smooth val="0"/>
          <c:extLst>
            <c:ext xmlns:c16="http://schemas.microsoft.com/office/drawing/2014/chart" uri="{C3380CC4-5D6E-409C-BE32-E72D297353CC}">
              <c16:uniqueId val="{00000006-D290-475B-8EB3-90FCF48C6B1B}"/>
            </c:ext>
          </c:extLst>
        </c:ser>
        <c:ser>
          <c:idx val="1"/>
          <c:order val="1"/>
          <c:tx>
            <c:strRef>
              <c:f>'UNID MULTIPROFISSIONAL'!$A$10</c:f>
              <c:strCache>
                <c:ptCount val="1"/>
                <c:pt idx="0">
                  <c:v>Internação</c:v>
                </c:pt>
              </c:strCache>
            </c:strRef>
          </c:tx>
          <c:marker>
            <c:symbol val="circle"/>
            <c:size val="5"/>
            <c:spPr>
              <a:solidFill>
                <a:schemeClr val="accent6">
                  <a:lumMod val="60000"/>
                  <a:lumOff val="40000"/>
                </a:schemeClr>
              </a:solidFill>
              <a:ln w="12700">
                <a:noFill/>
                <a:round/>
              </a:ln>
              <a:effectLst/>
            </c:spPr>
          </c:marker>
          <c:dLbls>
            <c:dLbl>
              <c:idx val="0"/>
              <c:layout>
                <c:manualLayout>
                  <c:x val="-1.9370449064356442E-2"/>
                  <c:y val="-5.3853784007497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90-475B-8EB3-90FCF48C6B1B}"/>
                </c:ext>
              </c:extLst>
            </c:dLbl>
            <c:dLbl>
              <c:idx val="1"/>
              <c:layout>
                <c:manualLayout>
                  <c:x val="-1.6399089691885256E-2"/>
                  <c:y val="-6.95029706685015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B3-4DBB-B0AF-6EE2C56D273A}"/>
                </c:ext>
              </c:extLst>
            </c:dLbl>
            <c:dLbl>
              <c:idx val="2"/>
              <c:layout>
                <c:manualLayout>
                  <c:x val="-1.8057663054028193E-2"/>
                  <c:y val="-6.08150169994732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BC-49D5-A9D1-19E22EA72BC9}"/>
                </c:ext>
              </c:extLst>
            </c:dLbl>
            <c:dLbl>
              <c:idx val="3"/>
              <c:layout>
                <c:manualLayout>
                  <c:x val="-1.5503875968992248E-2"/>
                  <c:y val="-5.1185460642276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09-425C-9702-B7D2AF0B33B1}"/>
                </c:ext>
              </c:extLst>
            </c:dLbl>
            <c:dLbl>
              <c:idx val="4"/>
              <c:layout>
                <c:manualLayout>
                  <c:x val="-1.5477996903452773E-2"/>
                  <c:y val="-6.9502876570826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2C-4FC1-8B23-799028ED6E41}"/>
                </c:ext>
              </c:extLst>
            </c:dLbl>
            <c:dLbl>
              <c:idx val="5"/>
              <c:layout>
                <c:manualLayout>
                  <c:x val="-2.5270565430409297E-2"/>
                  <c:y val="-6.82471859929630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CF-404F-B68B-9B27D0F5F5D1}"/>
                </c:ext>
              </c:extLst>
            </c:dLbl>
            <c:dLbl>
              <c:idx val="6"/>
              <c:layout>
                <c:manualLayout>
                  <c:x val="-1.5503875968992248E-2"/>
                  <c:y val="-5.971637074932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87-48E7-AFAF-B216D59B2DDC}"/>
                </c:ext>
              </c:extLst>
            </c:dLbl>
            <c:dLbl>
              <c:idx val="7"/>
              <c:layout>
                <c:manualLayout>
                  <c:x val="-1.636520241171404E-2"/>
                  <c:y val="-7.6778190963415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3-4C25-8F2F-65D9F16AB509}"/>
                </c:ext>
              </c:extLst>
            </c:dLbl>
            <c:dLbl>
              <c:idx val="8"/>
              <c:layout>
                <c:manualLayout>
                  <c:x val="-1.6840019811788013E-2"/>
                  <c:y val="-8.7017625065948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FE-403B-8060-F6C5604D7B65}"/>
                </c:ext>
              </c:extLst>
            </c:dLbl>
            <c:dLbl>
              <c:idx val="9"/>
              <c:layout>
                <c:manualLayout>
                  <c:x val="-1.2058570198105082E-2"/>
                  <c:y val="-8.7017625065948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A1-49F4-A6C3-CFD93BA4427C}"/>
                </c:ext>
              </c:extLst>
            </c:dLbl>
            <c:dLbl>
              <c:idx val="10"/>
              <c:layout>
                <c:manualLayout>
                  <c:x val="-1.8917551770886772E-2"/>
                  <c:y val="-8.8253770590230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43-46EF-ABD4-23BFDA07413E}"/>
                </c:ext>
              </c:extLst>
            </c:dLbl>
            <c:dLbl>
              <c:idx val="11"/>
              <c:layout>
                <c:manualLayout>
                  <c:x val="-1.2919896640826999E-2"/>
                  <c:y val="-7.7971193634603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BC-46CB-A514-FC95A7A22D9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MULTIPROFISSIONAL'!$B$3:$M$3</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MULTIPROFISSIONAL'!$B$10:$M$10</c:f>
              <c:numCache>
                <c:formatCode>#,##0</c:formatCode>
                <c:ptCount val="12"/>
                <c:pt idx="0">
                  <c:v>6791</c:v>
                </c:pt>
              </c:numCache>
            </c:numRef>
          </c:val>
          <c:smooth val="0"/>
          <c:extLst>
            <c:ext xmlns:c16="http://schemas.microsoft.com/office/drawing/2014/chart" uri="{C3380CC4-5D6E-409C-BE32-E72D297353CC}">
              <c16:uniqueId val="{0000000D-D290-475B-8EB3-90FCF48C6B1B}"/>
            </c:ext>
          </c:extLst>
        </c:ser>
        <c:dLbls>
          <c:showLegendKey val="0"/>
          <c:showVal val="0"/>
          <c:showCatName val="0"/>
          <c:showSerName val="0"/>
          <c:showPercent val="0"/>
          <c:showBubbleSize val="0"/>
        </c:dLbls>
        <c:marker val="1"/>
        <c:smooth val="0"/>
        <c:axId val="88354176"/>
        <c:axId val="88376448"/>
      </c:lineChart>
      <c:catAx>
        <c:axId val="88354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88376448"/>
        <c:crosses val="autoZero"/>
        <c:auto val="1"/>
        <c:lblAlgn val="ctr"/>
        <c:lblOffset val="100"/>
        <c:noMultiLvlLbl val="0"/>
      </c:catAx>
      <c:valAx>
        <c:axId val="88376448"/>
        <c:scaling>
          <c:orientation val="minMax"/>
          <c:max val="90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88354176"/>
        <c:crosses val="autoZero"/>
        <c:crossBetween val="between"/>
        <c:majorUnit val="2000"/>
      </c:valAx>
      <c:spPr>
        <a:noFill/>
        <a:ln>
          <a:noFill/>
        </a:ln>
        <a:effectLst/>
      </c:spPr>
    </c:plotArea>
    <c:legend>
      <c:legendPos val="b"/>
      <c:layout>
        <c:manualLayout>
          <c:xMode val="edge"/>
          <c:yMode val="edge"/>
          <c:x val="0.26090435386753125"/>
          <c:y val="0.8505883499263488"/>
          <c:w val="0.43605917091245949"/>
          <c:h val="0.149411650073651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PSICOLOGIA</a:t>
            </a:r>
            <a:endParaRPr lang="en-US" sz="1200" baseline="0">
              <a:solidFill>
                <a:schemeClr val="tx1"/>
              </a:solidFill>
              <a:latin typeface="Times New Roman" panose="02020603050405020304" pitchFamily="18" charset="0"/>
              <a:cs typeface="Times New Roman" panose="02020603050405020304" pitchFamily="18" charset="0"/>
            </a:endParaRPr>
          </a:p>
        </c:rich>
      </c:tx>
      <c:layout>
        <c:manualLayout>
          <c:xMode val="edge"/>
          <c:yMode val="edge"/>
          <c:x val="0.45134237913585551"/>
          <c:y val="9.6961368147808827E-3"/>
        </c:manualLayout>
      </c:layout>
      <c:overlay val="0"/>
      <c:spPr>
        <a:noFill/>
        <a:ln>
          <a:noFill/>
        </a:ln>
        <a:effectLst/>
      </c:spPr>
    </c:title>
    <c:autoTitleDeleted val="0"/>
    <c:plotArea>
      <c:layout>
        <c:manualLayout>
          <c:layoutTarget val="inner"/>
          <c:xMode val="edge"/>
          <c:yMode val="edge"/>
          <c:x val="2.6554950986345336E-2"/>
          <c:y val="0.24186440677966101"/>
          <c:w val="0.95913085582921342"/>
          <c:h val="0.48522827912658423"/>
        </c:manualLayout>
      </c:layout>
      <c:lineChart>
        <c:grouping val="standard"/>
        <c:varyColors val="0"/>
        <c:ser>
          <c:idx val="0"/>
          <c:order val="0"/>
          <c:tx>
            <c:strRef>
              <c:f>'UNID MULTIPROFISSIONAL'!$A$89</c:f>
              <c:strCache>
                <c:ptCount val="1"/>
                <c:pt idx="0">
                  <c:v>Ambulatório </c:v>
                </c:pt>
              </c:strCache>
            </c:strRef>
          </c:tx>
          <c:spPr>
            <a:ln>
              <a:solidFill>
                <a:srgbClr val="00B050"/>
              </a:solidFill>
            </a:ln>
          </c:spPr>
          <c:marker>
            <c:symbol val="circle"/>
            <c:size val="5"/>
            <c:spPr>
              <a:solidFill>
                <a:srgbClr val="00B050"/>
              </a:solidFill>
              <a:ln w="12700">
                <a:noFill/>
                <a:round/>
              </a:ln>
              <a:effectLst/>
            </c:spPr>
          </c:marker>
          <c:dLbls>
            <c:dLbl>
              <c:idx val="0"/>
              <c:layout>
                <c:manualLayout>
                  <c:x val="-1.3918316259721017E-2"/>
                  <c:y val="-5.7847569377227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C9-4AFE-97AC-E752A4BA8254}"/>
                </c:ext>
              </c:extLst>
            </c:dLbl>
            <c:dLbl>
              <c:idx val="1"/>
              <c:layout>
                <c:manualLayout>
                  <c:x val="-1.5961999928698411E-2"/>
                  <c:y val="-5.34768053365191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C9-4AFE-97AC-E752A4BA8254}"/>
                </c:ext>
              </c:extLst>
            </c:dLbl>
            <c:dLbl>
              <c:idx val="2"/>
              <c:layout>
                <c:manualLayout>
                  <c:x val="-1.2847676547434777E-2"/>
                  <c:y val="-6.74888309400989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C9-4AFE-97AC-E752A4BA8254}"/>
                </c:ext>
              </c:extLst>
            </c:dLbl>
            <c:dLbl>
              <c:idx val="3"/>
              <c:layout>
                <c:manualLayout>
                  <c:x val="-1.498895597200724E-2"/>
                  <c:y val="-4.8206307814356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C9-4AFE-97AC-E752A4BA8254}"/>
                </c:ext>
              </c:extLst>
            </c:dLbl>
            <c:dLbl>
              <c:idx val="4"/>
              <c:layout>
                <c:manualLayout>
                  <c:x val="-1.6227468210768956E-2"/>
                  <c:y val="-5.1115744767054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C9-4AFE-97AC-E752A4BA8254}"/>
                </c:ext>
              </c:extLst>
            </c:dLbl>
            <c:dLbl>
              <c:idx val="5"/>
              <c:layout>
                <c:manualLayout>
                  <c:x val="-1.730541187151647E-2"/>
                  <c:y val="-7.3116190959912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C9-4AFE-97AC-E752A4BA8254}"/>
                </c:ext>
              </c:extLst>
            </c:dLbl>
            <c:dLbl>
              <c:idx val="6"/>
              <c:layout>
                <c:manualLayout>
                  <c:x val="-1.259842519685047E-2"/>
                  <c:y val="-6.1017670415352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4D-4A08-BC38-D2C8AD1DAD68}"/>
                </c:ext>
              </c:extLst>
            </c:dLbl>
            <c:dLbl>
              <c:idx val="7"/>
              <c:layout>
                <c:manualLayout>
                  <c:x val="-1.4311176219251664E-2"/>
                  <c:y val="-7.0242498541795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F2-400B-851A-260DC1A172C4}"/>
                </c:ext>
              </c:extLst>
            </c:dLbl>
            <c:dLbl>
              <c:idx val="8"/>
              <c:layout>
                <c:manualLayout>
                  <c:x val="-1.4013267364314056E-2"/>
                  <c:y val="-5.3557760498410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3C-4A86-BE07-8F59EBD4C6F4}"/>
                </c:ext>
              </c:extLst>
            </c:dLbl>
            <c:dLbl>
              <c:idx val="9"/>
              <c:layout>
                <c:manualLayout>
                  <c:x val="-1.3531496454709833E-2"/>
                  <c:y val="-6.4099101930197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4B-4328-8F13-BFA43191BCA8}"/>
                </c:ext>
              </c:extLst>
            </c:dLbl>
            <c:dLbl>
              <c:idx val="10"/>
              <c:layout>
                <c:manualLayout>
                  <c:x val="-1.6142050040355124E-2"/>
                  <c:y val="-6.2100303516106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B0-4D9D-A7CF-2861526B5652}"/>
                </c:ext>
              </c:extLst>
            </c:dLbl>
            <c:dLbl>
              <c:idx val="11"/>
              <c:layout>
                <c:manualLayout>
                  <c:x val="-1.7218186709712133E-2"/>
                  <c:y val="-7.0971775446978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A0-4F89-BAB6-8BE3714F92E2}"/>
                </c:ext>
              </c:extLst>
            </c:dLbl>
            <c:spPr>
              <a:noFill/>
              <a:ln>
                <a:noFill/>
              </a:ln>
              <a:effectLst/>
            </c:spPr>
            <c:txPr>
              <a:bodyPr wrap="square" lIns="38100" tIns="19050" rIns="38100" bIns="19050" anchor="ctr">
                <a:spAutoFit/>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MULTIPROFISSIONAL'!$B$88:$M$88</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MULTIPROFISSIONAL'!$B$89:$M$89</c:f>
              <c:numCache>
                <c:formatCode>#,##0</c:formatCode>
                <c:ptCount val="12"/>
                <c:pt idx="0">
                  <c:v>169</c:v>
                </c:pt>
              </c:numCache>
            </c:numRef>
          </c:val>
          <c:smooth val="0"/>
          <c:extLst>
            <c:ext xmlns:c16="http://schemas.microsoft.com/office/drawing/2014/chart" uri="{C3380CC4-5D6E-409C-BE32-E72D297353CC}">
              <c16:uniqueId val="{00000006-3BC9-4AFE-97AC-E752A4BA8254}"/>
            </c:ext>
          </c:extLst>
        </c:ser>
        <c:ser>
          <c:idx val="1"/>
          <c:order val="1"/>
          <c:tx>
            <c:strRef>
              <c:f>'UNID MULTIPROFISSIONAL'!$A$94</c:f>
              <c:strCache>
                <c:ptCount val="1"/>
                <c:pt idx="0">
                  <c:v>Internação</c:v>
                </c:pt>
              </c:strCache>
            </c:strRef>
          </c:tx>
          <c:marker>
            <c:symbol val="circle"/>
            <c:size val="5"/>
            <c:spPr>
              <a:solidFill>
                <a:schemeClr val="accent6">
                  <a:lumMod val="60000"/>
                  <a:lumOff val="40000"/>
                </a:schemeClr>
              </a:solidFill>
              <a:ln w="12700">
                <a:noFill/>
                <a:round/>
              </a:ln>
              <a:effectLst/>
            </c:spPr>
          </c:marker>
          <c:dLbls>
            <c:dLbl>
              <c:idx val="0"/>
              <c:layout>
                <c:manualLayout>
                  <c:x val="-1.1837503362927092E-2"/>
                  <c:y val="-6.2100303516106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C9-4AFE-97AC-E752A4BA8254}"/>
                </c:ext>
              </c:extLst>
            </c:dLbl>
            <c:dLbl>
              <c:idx val="1"/>
              <c:layout>
                <c:manualLayout>
                  <c:x val="-1.2898330752877258E-2"/>
                  <c:y val="-7.23306707673031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3A-453D-9064-701960EA0067}"/>
                </c:ext>
              </c:extLst>
            </c:dLbl>
            <c:dLbl>
              <c:idx val="2"/>
              <c:layout>
                <c:manualLayout>
                  <c:x val="-1.3758219469735742E-2"/>
                  <c:y val="-6.328933692139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A7-4EE8-B0FD-B45A6ED74746}"/>
                </c:ext>
              </c:extLst>
            </c:dLbl>
            <c:dLbl>
              <c:idx val="3"/>
              <c:layout>
                <c:manualLayout>
                  <c:x val="-1.6172079157162261E-2"/>
                  <c:y val="-7.097176409563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C5-4E10-8DF4-6B620D7D2490}"/>
                </c:ext>
              </c:extLst>
            </c:dLbl>
            <c:dLbl>
              <c:idx val="4"/>
              <c:layout>
                <c:manualLayout>
                  <c:x val="-2.1846832904276227E-2"/>
                  <c:y val="-5.441774853219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EE-481A-A99F-C644D655D15F}"/>
                </c:ext>
              </c:extLst>
            </c:dLbl>
            <c:dLbl>
              <c:idx val="5"/>
              <c:layout>
                <c:manualLayout>
                  <c:x val="-2.0579427729248805E-2"/>
                  <c:y val="-7.1280856306474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4E-43D0-909E-AE65476B9F17}"/>
                </c:ext>
              </c:extLst>
            </c:dLbl>
            <c:dLbl>
              <c:idx val="6"/>
              <c:layout>
                <c:manualLayout>
                  <c:x val="-1.119724375538329E-2"/>
                  <c:y val="-6.2100303516106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01-4028-8606-998B80101D2A}"/>
                </c:ext>
              </c:extLst>
            </c:dLbl>
            <c:dLbl>
              <c:idx val="7"/>
              <c:layout>
                <c:manualLayout>
                  <c:x val="-1.119724375538329E-2"/>
                  <c:y val="-7.0971775446979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26-4F84-B890-C3618EB56D21}"/>
                </c:ext>
              </c:extLst>
            </c:dLbl>
            <c:dLbl>
              <c:idx val="8"/>
              <c:layout>
                <c:manualLayout>
                  <c:x val="-1.2919896640826873E-2"/>
                  <c:y val="-6.210030351610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2C-472F-85F3-87BE85B75716}"/>
                </c:ext>
              </c:extLst>
            </c:dLbl>
            <c:dLbl>
              <c:idx val="9"/>
              <c:layout>
                <c:manualLayout>
                  <c:x val="-1.5441176917588494E-2"/>
                  <c:y val="-7.894284275732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B0-48C8-9C20-B434E5A31F25}"/>
                </c:ext>
              </c:extLst>
            </c:dLbl>
            <c:dLbl>
              <c:idx val="10"/>
              <c:layout>
                <c:manualLayout>
                  <c:x val="-1.4642549526270457E-2"/>
                  <c:y val="-6.2100303516106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0F-4D71-92BC-F5D8AC4D50A1}"/>
                </c:ext>
              </c:extLst>
            </c:dLbl>
            <c:dLbl>
              <c:idx val="11"/>
              <c:layout>
                <c:manualLayout>
                  <c:x val="-1.119724375538329E-2"/>
                  <c:y val="-5.322883158523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B2-4D55-BC20-5C16F78F0BD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MULTIPROFISSIONAL'!$B$88:$M$88</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MULTIPROFISSIONAL'!$B$94:$M$94</c:f>
              <c:numCache>
                <c:formatCode>#,##0</c:formatCode>
                <c:ptCount val="12"/>
                <c:pt idx="0">
                  <c:v>773</c:v>
                </c:pt>
              </c:numCache>
            </c:numRef>
          </c:val>
          <c:smooth val="0"/>
          <c:extLst>
            <c:ext xmlns:c16="http://schemas.microsoft.com/office/drawing/2014/chart" uri="{C3380CC4-5D6E-409C-BE32-E72D297353CC}">
              <c16:uniqueId val="{0000000D-3BC9-4AFE-97AC-E752A4BA8254}"/>
            </c:ext>
          </c:extLst>
        </c:ser>
        <c:dLbls>
          <c:showLegendKey val="0"/>
          <c:showVal val="0"/>
          <c:showCatName val="0"/>
          <c:showSerName val="0"/>
          <c:showPercent val="0"/>
          <c:showBubbleSize val="0"/>
        </c:dLbls>
        <c:marker val="1"/>
        <c:smooth val="0"/>
        <c:axId val="88839296"/>
        <c:axId val="88840832"/>
      </c:lineChart>
      <c:catAx>
        <c:axId val="888392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88840832"/>
        <c:crosses val="autoZero"/>
        <c:auto val="1"/>
        <c:lblAlgn val="ctr"/>
        <c:lblOffset val="100"/>
        <c:noMultiLvlLbl val="0"/>
      </c:catAx>
      <c:valAx>
        <c:axId val="88840832"/>
        <c:scaling>
          <c:orientation val="minMax"/>
          <c:max val="11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88839296"/>
        <c:crosses val="autoZero"/>
        <c:crossBetween val="between"/>
        <c:majorUnit val="250"/>
        <c:minorUnit val="250"/>
      </c:valAx>
      <c:spPr>
        <a:noFill/>
        <a:ln>
          <a:noFill/>
        </a:ln>
        <a:effectLst/>
      </c:spPr>
    </c:plotArea>
    <c:legend>
      <c:legendPos val="b"/>
      <c:layout>
        <c:manualLayout>
          <c:xMode val="edge"/>
          <c:yMode val="edge"/>
          <c:x val="0.26090435386753125"/>
          <c:y val="0.88698454065573695"/>
          <c:w val="0.43605917091245949"/>
          <c:h val="0.1130154574547033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TERAPIA OCUPACIONAL</a:t>
            </a:r>
            <a:endParaRPr lang="en-US" sz="1200" baseline="0">
              <a:solidFill>
                <a:schemeClr val="tx1"/>
              </a:solidFill>
              <a:latin typeface="Times New Roman" panose="02020603050405020304" pitchFamily="18" charset="0"/>
              <a:cs typeface="Times New Roman" panose="02020603050405020304" pitchFamily="18" charset="0"/>
            </a:endParaRPr>
          </a:p>
        </c:rich>
      </c:tx>
      <c:layout>
        <c:manualLayout>
          <c:xMode val="edge"/>
          <c:yMode val="edge"/>
          <c:x val="0.45134237913585551"/>
          <c:y val="9.6961368147808827E-3"/>
        </c:manualLayout>
      </c:layout>
      <c:overlay val="0"/>
      <c:spPr>
        <a:noFill/>
        <a:ln>
          <a:noFill/>
        </a:ln>
        <a:effectLst/>
      </c:spPr>
    </c:title>
    <c:autoTitleDeleted val="0"/>
    <c:plotArea>
      <c:layout>
        <c:manualLayout>
          <c:layoutTarget val="inner"/>
          <c:xMode val="edge"/>
          <c:yMode val="edge"/>
          <c:x val="2.6554950986345336E-2"/>
          <c:y val="0.24186440677966101"/>
          <c:w val="0.95913085582921342"/>
          <c:h val="0.48522827912658423"/>
        </c:manualLayout>
      </c:layout>
      <c:lineChart>
        <c:grouping val="standard"/>
        <c:varyColors val="0"/>
        <c:ser>
          <c:idx val="0"/>
          <c:order val="0"/>
          <c:tx>
            <c:strRef>
              <c:f>'UNID MULTIPROFISSIONAL'!$A$138</c:f>
              <c:strCache>
                <c:ptCount val="1"/>
                <c:pt idx="0">
                  <c:v>Ambulatório </c:v>
                </c:pt>
              </c:strCache>
            </c:strRef>
          </c:tx>
          <c:spPr>
            <a:ln>
              <a:solidFill>
                <a:srgbClr val="00B050"/>
              </a:solidFill>
            </a:ln>
          </c:spPr>
          <c:marker>
            <c:symbol val="circle"/>
            <c:size val="5"/>
            <c:spPr>
              <a:solidFill>
                <a:srgbClr val="00B050"/>
              </a:solidFill>
              <a:ln w="12700">
                <a:noFill/>
                <a:round/>
              </a:ln>
              <a:effectLst/>
            </c:spPr>
          </c:marker>
          <c:dLbls>
            <c:dLbl>
              <c:idx val="0"/>
              <c:layout>
                <c:manualLayout>
                  <c:x val="-2.0573264771098013E-2"/>
                  <c:y val="-7.9109477774598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26-4994-A6C4-1BAFAC128F5E}"/>
                </c:ext>
              </c:extLst>
            </c:dLbl>
            <c:dLbl>
              <c:idx val="1"/>
              <c:layout>
                <c:manualLayout>
                  <c:x val="-1.2556853212140428E-2"/>
                  <c:y val="6.6824553170280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26-4994-A6C4-1BAFAC128F5E}"/>
                </c:ext>
              </c:extLst>
            </c:dLbl>
            <c:dLbl>
              <c:idx val="2"/>
              <c:layout>
                <c:manualLayout>
                  <c:x val="-1.6632216274979097E-2"/>
                  <c:y val="6.9590841127615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26-4994-A6C4-1BAFAC128F5E}"/>
                </c:ext>
              </c:extLst>
            </c:dLbl>
            <c:dLbl>
              <c:idx val="3"/>
              <c:layout>
                <c:manualLayout>
                  <c:x val="-1.5565738846402589E-2"/>
                  <c:y val="6.9853500241922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26-4994-A6C4-1BAFAC128F5E}"/>
                </c:ext>
              </c:extLst>
            </c:dLbl>
            <c:dLbl>
              <c:idx val="4"/>
              <c:layout>
                <c:manualLayout>
                  <c:x val="-1.490954570276031E-2"/>
                  <c:y val="6.82542627537006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26-4994-A6C4-1BAFAC128F5E}"/>
                </c:ext>
              </c:extLst>
            </c:dLbl>
            <c:dLbl>
              <c:idx val="5"/>
              <c:layout>
                <c:manualLayout>
                  <c:x val="-1.8956724369185583E-2"/>
                  <c:y val="5.9959036819569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26-4994-A6C4-1BAFAC128F5E}"/>
                </c:ext>
              </c:extLst>
            </c:dLbl>
            <c:dLbl>
              <c:idx val="6"/>
              <c:layout>
                <c:manualLayout>
                  <c:x val="-1.0498687664041995E-2"/>
                  <c:y val="4.5530975222005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04-41D9-BF35-043212B4C0E0}"/>
                </c:ext>
              </c:extLst>
            </c:dLbl>
            <c:dLbl>
              <c:idx val="7"/>
              <c:layout>
                <c:manualLayout>
                  <c:x val="-1.4355374252917181E-2"/>
                  <c:y val="5.6364026615153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C6-4D5F-849A-7141DEC3C696}"/>
                </c:ext>
              </c:extLst>
            </c:dLbl>
            <c:dLbl>
              <c:idx val="8"/>
              <c:layout>
                <c:manualLayout>
                  <c:x val="-1.2201957170658001E-2"/>
                  <c:y val="6.2230551473409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EA-4D01-897B-9928E2D54693}"/>
                </c:ext>
              </c:extLst>
            </c:dLbl>
            <c:dLbl>
              <c:idx val="9"/>
              <c:layout>
                <c:manualLayout>
                  <c:x val="-1.2457425379967165E-2"/>
                  <c:y val="5.3966625557968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8E-427D-B30C-16E09CACD9DE}"/>
                </c:ext>
              </c:extLst>
            </c:dLbl>
            <c:dLbl>
              <c:idx val="10"/>
              <c:layout>
                <c:manualLayout>
                  <c:x val="-1.3773521426429444E-2"/>
                  <c:y val="4.8599232214059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8A-4011-9103-596F9F86CE71}"/>
                </c:ext>
              </c:extLst>
            </c:dLbl>
            <c:dLbl>
              <c:idx val="11"/>
              <c:layout>
                <c:manualLayout>
                  <c:x val="-1.3989772596254925E-2"/>
                  <c:y val="7.3922897544755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CB-4EB6-B703-BB4FB9CA0534}"/>
                </c:ext>
              </c:extLst>
            </c:dLbl>
            <c:spPr>
              <a:noFill/>
              <a:ln>
                <a:noFill/>
              </a:ln>
              <a:effectLst/>
            </c:spPr>
            <c:txPr>
              <a:bodyPr wrap="square" lIns="38100" tIns="19050" rIns="38100" bIns="19050" anchor="ctr">
                <a:spAutoFit/>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MULTIPROFISSIONAL'!$B$137:$M$137</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MULTIPROFISSIONAL'!$B$138:$M$138</c:f>
              <c:numCache>
                <c:formatCode>#,##0</c:formatCode>
                <c:ptCount val="12"/>
                <c:pt idx="0">
                  <c:v>99</c:v>
                </c:pt>
              </c:numCache>
            </c:numRef>
          </c:val>
          <c:smooth val="0"/>
          <c:extLst>
            <c:ext xmlns:c16="http://schemas.microsoft.com/office/drawing/2014/chart" uri="{C3380CC4-5D6E-409C-BE32-E72D297353CC}">
              <c16:uniqueId val="{00000006-3726-4994-A6C4-1BAFAC128F5E}"/>
            </c:ext>
          </c:extLst>
        </c:ser>
        <c:ser>
          <c:idx val="1"/>
          <c:order val="1"/>
          <c:tx>
            <c:strRef>
              <c:f>'UNID MULTIPROFISSIONAL'!$A$144</c:f>
              <c:strCache>
                <c:ptCount val="1"/>
                <c:pt idx="0">
                  <c:v>Internação</c:v>
                </c:pt>
              </c:strCache>
            </c:strRef>
          </c:tx>
          <c:marker>
            <c:symbol val="circle"/>
            <c:size val="5"/>
            <c:spPr>
              <a:solidFill>
                <a:schemeClr val="accent6">
                  <a:lumMod val="60000"/>
                  <a:lumOff val="40000"/>
                </a:schemeClr>
              </a:solidFill>
              <a:ln w="12700">
                <a:noFill/>
                <a:round/>
              </a:ln>
              <a:effectLst/>
            </c:spPr>
          </c:marker>
          <c:dLbls>
            <c:dLbl>
              <c:idx val="0"/>
              <c:layout>
                <c:manualLayout>
                  <c:x val="-2.1325622887743048E-2"/>
                  <c:y val="5.359846624539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26-4994-A6C4-1BAFAC128F5E}"/>
                </c:ext>
              </c:extLst>
            </c:dLbl>
            <c:dLbl>
              <c:idx val="1"/>
              <c:layout>
                <c:manualLayout>
                  <c:x val="-1.8453230258969305E-2"/>
                  <c:y val="-7.263215718801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05-4A25-AC75-28E4C5912405}"/>
                </c:ext>
              </c:extLst>
            </c:dLbl>
            <c:dLbl>
              <c:idx val="2"/>
              <c:layout>
                <c:manualLayout>
                  <c:x val="-1.2898330752877258E-2"/>
                  <c:y val="-6.5973487414945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44-4693-8771-3761F5417AFA}"/>
                </c:ext>
              </c:extLst>
            </c:dLbl>
            <c:dLbl>
              <c:idx val="3"/>
              <c:layout>
                <c:manualLayout>
                  <c:x val="-1.2919896640826873E-2"/>
                  <c:y val="-5.5442173158566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0C-442E-BC36-6881E56524D3}"/>
                </c:ext>
              </c:extLst>
            </c:dLbl>
            <c:dLbl>
              <c:idx val="4"/>
              <c:layout>
                <c:manualLayout>
                  <c:x val="-1.2898330752877323E-2"/>
                  <c:y val="-5.6548703498524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C1-4414-9DAF-D6B1A15699A2}"/>
                </c:ext>
              </c:extLst>
            </c:dLbl>
            <c:dLbl>
              <c:idx val="5"/>
              <c:layout>
                <c:manualLayout>
                  <c:x val="-1.2919896640826873E-2"/>
                  <c:y val="-6.4682535351661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0F-46F4-92CF-B0F5463029D9}"/>
                </c:ext>
              </c:extLst>
            </c:dLbl>
            <c:dLbl>
              <c:idx val="6"/>
              <c:layout>
                <c:manualLayout>
                  <c:x val="-1.6552003288745534E-2"/>
                  <c:y val="-5.54429007461410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45-4ADB-A5C0-8EA23A085DAC}"/>
                </c:ext>
              </c:extLst>
            </c:dLbl>
            <c:dLbl>
              <c:idx val="7"/>
              <c:layout>
                <c:manualLayout>
                  <c:x val="-1.4642591362826635E-2"/>
                  <c:y val="-9.2403621930944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63-4647-B691-01897358056E}"/>
                </c:ext>
              </c:extLst>
            </c:dLbl>
            <c:dLbl>
              <c:idx val="8"/>
              <c:layout>
                <c:manualLayout>
                  <c:x val="-1.4903498368165407E-2"/>
                  <c:y val="-7.3659364705730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EB-49AC-AA7B-7E2B81913EA0}"/>
                </c:ext>
              </c:extLst>
            </c:dLbl>
            <c:dLbl>
              <c:idx val="9"/>
              <c:layout>
                <c:manualLayout>
                  <c:x val="-9.4119242846583424E-3"/>
                  <c:y val="-9.1644020503417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60-49DA-9FD8-210C6CC2DF1B}"/>
                </c:ext>
              </c:extLst>
            </c:dLbl>
            <c:dLbl>
              <c:idx val="10"/>
              <c:layout>
                <c:manualLayout>
                  <c:x val="-1.2919896640826999E-2"/>
                  <c:y val="-7.3922897544755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AB-466C-BD7D-FDBFE4B5FDE2}"/>
                </c:ext>
              </c:extLst>
            </c:dLbl>
            <c:dLbl>
              <c:idx val="11"/>
              <c:layout>
                <c:manualLayout>
                  <c:x val="-1.119724375538329E-2"/>
                  <c:y val="-7.3922897544755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D7-4B51-89F6-E2DC6418F7D8}"/>
                </c:ext>
              </c:extLst>
            </c:dLbl>
            <c:spPr>
              <a:noFill/>
              <a:ln>
                <a:noFill/>
              </a:ln>
              <a:effectLst/>
            </c:spPr>
            <c:txPr>
              <a:bodyPr wrap="square" lIns="38100" tIns="19050" rIns="38100" bIns="19050" anchor="ctr">
                <a:spAutoFit/>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MULTIPROFISSIONAL'!$B$137:$M$137</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MULTIPROFISSIONAL'!$B$144:$M$144</c:f>
              <c:numCache>
                <c:formatCode>#,##0</c:formatCode>
                <c:ptCount val="12"/>
                <c:pt idx="0">
                  <c:v>106</c:v>
                </c:pt>
              </c:numCache>
            </c:numRef>
          </c:val>
          <c:smooth val="0"/>
          <c:extLst>
            <c:ext xmlns:c16="http://schemas.microsoft.com/office/drawing/2014/chart" uri="{C3380CC4-5D6E-409C-BE32-E72D297353CC}">
              <c16:uniqueId val="{0000000D-3726-4994-A6C4-1BAFAC128F5E}"/>
            </c:ext>
          </c:extLst>
        </c:ser>
        <c:dLbls>
          <c:showLegendKey val="0"/>
          <c:showVal val="0"/>
          <c:showCatName val="0"/>
          <c:showSerName val="0"/>
          <c:showPercent val="0"/>
          <c:showBubbleSize val="0"/>
        </c:dLbls>
        <c:marker val="1"/>
        <c:smooth val="0"/>
        <c:axId val="88472192"/>
        <c:axId val="89330048"/>
      </c:lineChart>
      <c:catAx>
        <c:axId val="8847219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89330048"/>
        <c:crosses val="autoZero"/>
        <c:auto val="1"/>
        <c:lblAlgn val="ctr"/>
        <c:lblOffset val="100"/>
        <c:noMultiLvlLbl val="0"/>
      </c:catAx>
      <c:valAx>
        <c:axId val="89330048"/>
        <c:scaling>
          <c:orientation val="minMax"/>
          <c:max val="12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88472192"/>
        <c:crosses val="autoZero"/>
        <c:crossBetween val="between"/>
        <c:majorUnit val="250"/>
      </c:valAx>
      <c:spPr>
        <a:noFill/>
        <a:ln>
          <a:noFill/>
        </a:ln>
        <a:effectLst/>
      </c:spPr>
    </c:plotArea>
    <c:legend>
      <c:legendPos val="b"/>
      <c:layout>
        <c:manualLayout>
          <c:xMode val="edge"/>
          <c:yMode val="edge"/>
          <c:x val="0.26090435386753125"/>
          <c:y val="0.88698454065573695"/>
          <c:w val="0.43605917091245949"/>
          <c:h val="0.1130154574547033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TEMPO MÉDIO</a:t>
            </a:r>
            <a:r>
              <a:rPr lang="en-US" sz="1200" baseline="0">
                <a:solidFill>
                  <a:schemeClr val="tx1"/>
                </a:solidFill>
                <a:latin typeface="Times New Roman" panose="02020603050405020304" pitchFamily="18" charset="0"/>
                <a:cs typeface="Times New Roman" panose="02020603050405020304" pitchFamily="18" charset="0"/>
              </a:rPr>
              <a:t> DE PERMANÊNCIA</a:t>
            </a:r>
            <a:r>
              <a:rPr lang="en-US" sz="1200" b="1" i="0" u="none" strike="noStrike" baseline="0">
                <a:effectLst/>
              </a:rPr>
              <a:t> _ 2020</a:t>
            </a:r>
            <a:endParaRPr lang="en-US" sz="120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plotArea>
      <c:layout>
        <c:manualLayout>
          <c:layoutTarget val="inner"/>
          <c:xMode val="edge"/>
          <c:yMode val="edge"/>
          <c:x val="2.6554950986345336E-2"/>
          <c:y val="7.8333510906290232E-2"/>
          <c:w val="0.95913085582921342"/>
          <c:h val="0.70097207650204152"/>
        </c:manualLayout>
      </c:layout>
      <c:lineChart>
        <c:grouping val="standard"/>
        <c:varyColors val="0"/>
        <c:ser>
          <c:idx val="0"/>
          <c:order val="0"/>
          <c:tx>
            <c:strRef>
              <c:f>HC_GERAL!$S$72</c:f>
              <c:strCache>
                <c:ptCount val="1"/>
                <c:pt idx="0">
                  <c:v>Tempo médio de permanência por leito clínico</c:v>
                </c:pt>
              </c:strCache>
            </c:strRef>
          </c:tx>
          <c:marker>
            <c:symbol val="circle"/>
            <c:size val="5"/>
            <c:spPr>
              <a:solidFill>
                <a:schemeClr val="accent1"/>
              </a:solidFill>
              <a:ln w="12700">
                <a:noFill/>
                <a:round/>
              </a:ln>
              <a:effectLst/>
            </c:spPr>
          </c:marker>
          <c:dLbls>
            <c:dLbl>
              <c:idx val="0"/>
              <c:layout>
                <c:manualLayout>
                  <c:x val="-2.2534066880544497E-2"/>
                  <c:y val="-2.70469496878628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55-4A6A-90D6-3DFEBDC4B75B}"/>
                </c:ext>
              </c:extLst>
            </c:dLbl>
            <c:dLbl>
              <c:idx val="1"/>
              <c:layout>
                <c:manualLayout>
                  <c:x val="-2.3634890398938485E-2"/>
                  <c:y val="-2.8373509967260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55-4A6A-90D6-3DFEBDC4B75B}"/>
                </c:ext>
              </c:extLst>
            </c:dLbl>
            <c:dLbl>
              <c:idx val="2"/>
              <c:layout>
                <c:manualLayout>
                  <c:x val="-1.2211741036417617E-2"/>
                  <c:y val="-4.184967215216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55-4A6A-90D6-3DFEBDC4B75B}"/>
                </c:ext>
              </c:extLst>
            </c:dLbl>
            <c:dLbl>
              <c:idx val="3"/>
              <c:layout>
                <c:manualLayout>
                  <c:x val="-1.0583531435331995E-2"/>
                  <c:y val="-3.745227231340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55-4A6A-90D6-3DFEBDC4B75B}"/>
                </c:ext>
              </c:extLst>
            </c:dLbl>
            <c:dLbl>
              <c:idx val="4"/>
              <c:layout>
                <c:manualLayout>
                  <c:x val="-1.3931818094271893E-2"/>
                  <c:y val="-2.70469496878628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55-4A6A-90D6-3DFEBDC4B75B}"/>
                </c:ext>
              </c:extLst>
            </c:dLbl>
            <c:dLbl>
              <c:idx val="5"/>
              <c:layout>
                <c:manualLayout>
                  <c:x val="-1.2211767040767627E-2"/>
                  <c:y val="-4.0807348992258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55-4A6A-90D6-3DFEBDC4B75B}"/>
                </c:ext>
              </c:extLst>
            </c:dLbl>
            <c:dLbl>
              <c:idx val="6"/>
              <c:layout>
                <c:manualLayout>
                  <c:x val="-1.2211745079660321E-2"/>
                  <c:y val="2.6857699051760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55-4A6A-90D6-3DFEBDC4B75B}"/>
                </c:ext>
              </c:extLst>
            </c:dLbl>
            <c:dLbl>
              <c:idx val="7"/>
              <c:layout>
                <c:manualLayout>
                  <c:x val="-1.3840002646203378E-2"/>
                  <c:y val="-2.808920423505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55-4A6A-90D6-3DFEBDC4B75B}"/>
                </c:ext>
              </c:extLst>
            </c:dLbl>
            <c:dLbl>
              <c:idx val="8"/>
              <c:layout>
                <c:manualLayout>
                  <c:x val="-1.6318695121159885E-2"/>
                  <c:y val="-4.1281197913186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DA-4042-A900-3915982C07B5}"/>
                </c:ext>
              </c:extLst>
            </c:dLbl>
            <c:dLbl>
              <c:idx val="9"/>
              <c:layout>
                <c:manualLayout>
                  <c:x val="-1.2211767040767686E-2"/>
                  <c:y val="-5.5041597217582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E3-4CB8-975B-5D50A15886F0}"/>
                </c:ext>
              </c:extLst>
            </c:dLbl>
            <c:dLbl>
              <c:idx val="10"/>
              <c:layout>
                <c:manualLayout>
                  <c:x val="-4.070589013589229E-3"/>
                  <c:y val="1.8347199072527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B9-44FE-B9D1-A167BE58320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HC_GERAL!$D$71:$O$71</c:f>
              <c:strCache>
                <c:ptCount val="6"/>
                <c:pt idx="0">
                  <c:v>Janeiro</c:v>
                </c:pt>
                <c:pt idx="1">
                  <c:v>Fevereiro</c:v>
                </c:pt>
                <c:pt idx="2">
                  <c:v>Março</c:v>
                </c:pt>
                <c:pt idx="3">
                  <c:v>Abril </c:v>
                </c:pt>
                <c:pt idx="4">
                  <c:v>Maio</c:v>
                </c:pt>
                <c:pt idx="5">
                  <c:v>Junho</c:v>
                </c:pt>
              </c:strCache>
            </c:strRef>
          </c:cat>
          <c:val>
            <c:numRef>
              <c:f>HC_GERAL!$D$72:$O$72</c:f>
              <c:numCache>
                <c:formatCode>#,##0.00</c:formatCode>
                <c:ptCount val="6"/>
              </c:numCache>
            </c:numRef>
          </c:val>
          <c:smooth val="0"/>
          <c:extLst>
            <c:ext xmlns:c16="http://schemas.microsoft.com/office/drawing/2014/chart" uri="{C3380CC4-5D6E-409C-BE32-E72D297353CC}">
              <c16:uniqueId val="{00000009-DA55-4A6A-90D6-3DFEBDC4B75B}"/>
            </c:ext>
          </c:extLst>
        </c:ser>
        <c:ser>
          <c:idx val="3"/>
          <c:order val="1"/>
          <c:tx>
            <c:strRef>
              <c:f>HC_GERAL!$S$73</c:f>
              <c:strCache>
                <c:ptCount val="1"/>
                <c:pt idx="0">
                  <c:v>Tempo médio de permanência por leito cirúrgico</c:v>
                </c:pt>
              </c:strCache>
            </c:strRef>
          </c:tx>
          <c:marker>
            <c:symbol val="circle"/>
            <c:size val="5"/>
            <c:spPr>
              <a:solidFill>
                <a:schemeClr val="accent4"/>
              </a:solidFill>
              <a:ln>
                <a:noFill/>
              </a:ln>
            </c:spPr>
          </c:marker>
          <c:dLbls>
            <c:dLbl>
              <c:idx val="0"/>
              <c:layout>
                <c:manualLayout>
                  <c:x val="-1.4126975628046179E-2"/>
                  <c:y val="-4.46302840745950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55-4A6A-90D6-3DFEBDC4B75B}"/>
                </c:ext>
              </c:extLst>
            </c:dLbl>
            <c:dLbl>
              <c:idx val="1"/>
              <c:layout>
                <c:manualLayout>
                  <c:x val="-1.503728356084939E-2"/>
                  <c:y val="-3.555130985638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55-4A6A-90D6-3DFEBDC4B75B}"/>
                </c:ext>
              </c:extLst>
            </c:dLbl>
            <c:dLbl>
              <c:idx val="2"/>
              <c:layout>
                <c:manualLayout>
                  <c:x val="-1.4223167222205412E-2"/>
                  <c:y val="-3.53616980549441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55-4A6A-90D6-3DFEBDC4B75B}"/>
                </c:ext>
              </c:extLst>
            </c:dLbl>
            <c:dLbl>
              <c:idx val="3"/>
              <c:layout>
                <c:manualLayout>
                  <c:x val="-1.3216667695243019E-2"/>
                  <c:y val="-3.55513098563826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55-4A6A-90D6-3DFEBDC4B75B}"/>
                </c:ext>
              </c:extLst>
            </c:dLbl>
            <c:dLbl>
              <c:idx val="4"/>
              <c:layout>
                <c:manualLayout>
                  <c:x val="-1.4126975628046238E-2"/>
                  <c:y val="-3.0964510088250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A55-4A6A-90D6-3DFEBDC4B75B}"/>
                </c:ext>
              </c:extLst>
            </c:dLbl>
            <c:dLbl>
              <c:idx val="5"/>
              <c:layout>
                <c:manualLayout>
                  <c:x val="-1.5947591493652675E-2"/>
                  <c:y val="-3.07748982868122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A55-4A6A-90D6-3DFEBDC4B75B}"/>
                </c:ext>
              </c:extLst>
            </c:dLbl>
            <c:dLbl>
              <c:idx val="6"/>
              <c:layout>
                <c:manualLayout>
                  <c:x val="-1.5037283560849523E-2"/>
                  <c:y val="-2.64723356381702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A55-4A6A-90D6-3DFEBDC4B75B}"/>
                </c:ext>
              </c:extLst>
            </c:dLbl>
            <c:dLbl>
              <c:idx val="7"/>
              <c:layout>
                <c:manualLayout>
                  <c:x val="-1.6857899426455828E-2"/>
                  <c:y val="-3.0964510088250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A55-4A6A-90D6-3DFEBDC4B75B}"/>
                </c:ext>
              </c:extLst>
            </c:dLbl>
            <c:dLbl>
              <c:idx val="8"/>
              <c:layout>
                <c:manualLayout>
                  <c:x val="-1.4126995197602417E-2"/>
                  <c:y val="3.3250687669429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A55-4A6A-90D6-3DFEBDC4B75B}"/>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HC_GERAL!$D$71:$O$71</c:f>
              <c:strCache>
                <c:ptCount val="6"/>
                <c:pt idx="0">
                  <c:v>Janeiro</c:v>
                </c:pt>
                <c:pt idx="1">
                  <c:v>Fevereiro</c:v>
                </c:pt>
                <c:pt idx="2">
                  <c:v>Março</c:v>
                </c:pt>
                <c:pt idx="3">
                  <c:v>Abril </c:v>
                </c:pt>
                <c:pt idx="4">
                  <c:v>Maio</c:v>
                </c:pt>
                <c:pt idx="5">
                  <c:v>Junho</c:v>
                </c:pt>
              </c:strCache>
            </c:strRef>
          </c:cat>
          <c:val>
            <c:numRef>
              <c:f>HC_GERAL!$D$73:$O$73</c:f>
              <c:numCache>
                <c:formatCode>#,##0.00</c:formatCode>
                <c:ptCount val="6"/>
              </c:numCache>
            </c:numRef>
          </c:val>
          <c:smooth val="0"/>
          <c:extLst>
            <c:ext xmlns:c16="http://schemas.microsoft.com/office/drawing/2014/chart" uri="{C3380CC4-5D6E-409C-BE32-E72D297353CC}">
              <c16:uniqueId val="{00000014-DA55-4A6A-90D6-3DFEBDC4B75B}"/>
            </c:ext>
          </c:extLst>
        </c:ser>
        <c:ser>
          <c:idx val="2"/>
          <c:order val="2"/>
          <c:tx>
            <c:strRef>
              <c:f>HC_GERAL!$S$74</c:f>
              <c:strCache>
                <c:ptCount val="1"/>
                <c:pt idx="0">
                  <c:v>Tempo médio de permanência por leito de UTI</c:v>
                </c:pt>
              </c:strCache>
            </c:strRef>
          </c:tx>
          <c:marker>
            <c:symbol val="circle"/>
            <c:size val="5"/>
          </c:marker>
          <c:dLbls>
            <c:dLbl>
              <c:idx val="0"/>
              <c:layout>
                <c:manualLayout>
                  <c:x val="-2.0774704201971392E-2"/>
                  <c:y val="-4.27085233213486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A55-4A6A-90D6-3DFEBDC4B75B}"/>
                </c:ext>
              </c:extLst>
            </c:dLbl>
            <c:dLbl>
              <c:idx val="1"/>
              <c:layout>
                <c:manualLayout>
                  <c:x val="-1.5603394746147014E-2"/>
                  <c:y val="-3.3345311983646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A55-4A6A-90D6-3DFEBDC4B75B}"/>
                </c:ext>
              </c:extLst>
            </c:dLbl>
            <c:dLbl>
              <c:idx val="2"/>
              <c:layout>
                <c:manualLayout>
                  <c:x val="-1.6190716813452445E-2"/>
                  <c:y val="-1.949028736119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A55-4A6A-90D6-3DFEBDC4B75B}"/>
                </c:ext>
              </c:extLst>
            </c:dLbl>
            <c:dLbl>
              <c:idx val="3"/>
              <c:layout>
                <c:manualLayout>
                  <c:x val="-1.6008627105039881E-2"/>
                  <c:y val="-2.7337687783401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A55-4A6A-90D6-3DFEBDC4B75B}"/>
                </c:ext>
              </c:extLst>
            </c:dLbl>
            <c:dLbl>
              <c:idx val="4"/>
              <c:layout>
                <c:manualLayout>
                  <c:x val="-1.5367672803499464E-2"/>
                  <c:y val="1.6919873664365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A55-4A6A-90D6-3DFEBDC4B75B}"/>
                </c:ext>
              </c:extLst>
            </c:dLbl>
            <c:dLbl>
              <c:idx val="5"/>
              <c:layout>
                <c:manualLayout>
                  <c:x val="-1.6917844922599796E-2"/>
                  <c:y val="4.08109606456190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C7-4F2B-8646-E2C794A57D90}"/>
                </c:ext>
              </c:extLst>
            </c:dLbl>
            <c:dLbl>
              <c:idx val="6"/>
              <c:layout>
                <c:manualLayout>
                  <c:x val="-1.5614433125804628E-2"/>
                  <c:y val="4.47249093926463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A55-4A6A-90D6-3DFEBDC4B75B}"/>
                </c:ext>
              </c:extLst>
            </c:dLbl>
            <c:dLbl>
              <c:idx val="7"/>
              <c:layout>
                <c:manualLayout>
                  <c:x val="-1.6813315841085599E-2"/>
                  <c:y val="2.7609284116129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A55-4A6A-90D6-3DFEBDC4B75B}"/>
                </c:ext>
              </c:extLst>
            </c:dLbl>
            <c:dLbl>
              <c:idx val="8"/>
              <c:layout>
                <c:manualLayout>
                  <c:x val="-2.2288189440776308E-2"/>
                  <c:y val="-1.9679899162638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A55-4A6A-90D6-3DFEBDC4B75B}"/>
                </c:ext>
              </c:extLst>
            </c:dLbl>
            <c:dLbl>
              <c:idx val="9"/>
              <c:layout>
                <c:manualLayout>
                  <c:x val="-1.4126995197602537E-2"/>
                  <c:y val="1.7876961804959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E3-4CB8-975B-5D50A15886F0}"/>
                </c:ext>
              </c:extLst>
            </c:dLbl>
            <c:dLbl>
              <c:idx val="10"/>
              <c:layout>
                <c:manualLayout>
                  <c:x val="-2.2268173224780873E-2"/>
                  <c:y val="-2.3404236108226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B9-44FE-B9D1-A167BE58320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HC_GERAL!$D$71:$O$71</c:f>
              <c:strCache>
                <c:ptCount val="6"/>
                <c:pt idx="0">
                  <c:v>Janeiro</c:v>
                </c:pt>
                <c:pt idx="1">
                  <c:v>Fevereiro</c:v>
                </c:pt>
                <c:pt idx="2">
                  <c:v>Março</c:v>
                </c:pt>
                <c:pt idx="3">
                  <c:v>Abril </c:v>
                </c:pt>
                <c:pt idx="4">
                  <c:v>Maio</c:v>
                </c:pt>
                <c:pt idx="5">
                  <c:v>Junho</c:v>
                </c:pt>
              </c:strCache>
            </c:strRef>
          </c:cat>
          <c:val>
            <c:numRef>
              <c:f>HC_GERAL!$D$74:$O$74</c:f>
              <c:numCache>
                <c:formatCode>#,##0.00</c:formatCode>
                <c:ptCount val="6"/>
              </c:numCache>
            </c:numRef>
          </c:val>
          <c:smooth val="0"/>
          <c:extLst>
            <c:ext xmlns:c16="http://schemas.microsoft.com/office/drawing/2014/chart" uri="{C3380CC4-5D6E-409C-BE32-E72D297353CC}">
              <c16:uniqueId val="{0000001F-DA55-4A6A-90D6-3DFEBDC4B75B}"/>
            </c:ext>
          </c:extLst>
        </c:ser>
        <c:ser>
          <c:idx val="1"/>
          <c:order val="3"/>
          <c:tx>
            <c:strRef>
              <c:f>HC_GERAL!$S$75</c:f>
              <c:strCache>
                <c:ptCount val="1"/>
                <c:pt idx="0">
                  <c:v>Tempo médio de permanência Geral (TabWin)</c:v>
                </c:pt>
              </c:strCache>
            </c:strRef>
          </c:tx>
          <c:marker>
            <c:symbol val="circle"/>
            <c:size val="5"/>
          </c:marker>
          <c:dLbls>
            <c:dLbl>
              <c:idx val="0"/>
              <c:layout>
                <c:manualLayout>
                  <c:x val="-1.7390717746323951E-2"/>
                  <c:y val="2.637771032011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A55-4A6A-90D6-3DFEBDC4B75B}"/>
                </c:ext>
              </c:extLst>
            </c:dLbl>
            <c:dLbl>
              <c:idx val="1"/>
              <c:layout>
                <c:manualLayout>
                  <c:x val="-1.412697872209198E-2"/>
                  <c:y val="3.55513098563826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A55-4A6A-90D6-3DFEBDC4B75B}"/>
                </c:ext>
              </c:extLst>
            </c:dLbl>
            <c:dLbl>
              <c:idx val="2"/>
              <c:layout>
                <c:manualLayout>
                  <c:x val="-1.6571185167719594E-2"/>
                  <c:y val="2.63777103201188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A55-4A6A-90D6-3DFEBDC4B75B}"/>
                </c:ext>
              </c:extLst>
            </c:dLbl>
            <c:dLbl>
              <c:idx val="3"/>
              <c:layout>
                <c:manualLayout>
                  <c:x val="-1.7401933852438291E-2"/>
                  <c:y val="2.77988959175676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A55-4A6A-90D6-3DFEBDC4B75B}"/>
                </c:ext>
              </c:extLst>
            </c:dLbl>
            <c:dLbl>
              <c:idx val="4"/>
              <c:layout>
                <c:manualLayout>
                  <c:x val="-1.4340265126191626E-2"/>
                  <c:y val="1.7109485465803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A55-4A6A-90D6-3DFEBDC4B75B}"/>
                </c:ext>
              </c:extLst>
            </c:dLbl>
            <c:dLbl>
              <c:idx val="5"/>
              <c:layout>
                <c:manualLayout>
                  <c:x val="-1.3526186113849066E-2"/>
                  <c:y val="-3.32506866655952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A55-4A6A-90D6-3DFEBDC4B75B}"/>
                </c:ext>
              </c:extLst>
            </c:dLbl>
            <c:dLbl>
              <c:idx val="6"/>
              <c:layout>
                <c:manualLayout>
                  <c:x val="-1.5659016711174992E-2"/>
                  <c:y val="-3.76478746322885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A55-4A6A-90D6-3DFEBDC4B75B}"/>
                </c:ext>
              </c:extLst>
            </c:dLbl>
            <c:dLbl>
              <c:idx val="7"/>
              <c:layout>
                <c:manualLayout>
                  <c:x val="-1.4697172447372913E-2"/>
                  <c:y val="-3.29664495461055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A55-4A6A-90D6-3DFEBDC4B75B}"/>
                </c:ext>
              </c:extLst>
            </c:dLbl>
            <c:dLbl>
              <c:idx val="8"/>
              <c:layout>
                <c:manualLayout>
                  <c:x val="-1.9011702013909611E-2"/>
                  <c:y val="3.22907888790343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DA55-4A6A-90D6-3DFEBDC4B75B}"/>
                </c:ext>
              </c:extLst>
            </c:dLbl>
            <c:dLbl>
              <c:idx val="9"/>
              <c:layout>
                <c:manualLayout>
                  <c:x val="-1.2498759592166725E-2"/>
                  <c:y val="3.62241608774873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E3-4CB8-975B-5D50A15886F0}"/>
                </c:ext>
              </c:extLst>
            </c:dLbl>
            <c:dLbl>
              <c:idx val="10"/>
              <c:layout>
                <c:manualLayout>
                  <c:x val="-1.4126995197602417E-2"/>
                  <c:y val="3.62241608774873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B9-44FE-B9D1-A167BE58320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HC_GERAL!$D$71:$O$71</c:f>
              <c:strCache>
                <c:ptCount val="6"/>
                <c:pt idx="0">
                  <c:v>Janeiro</c:v>
                </c:pt>
                <c:pt idx="1">
                  <c:v>Fevereiro</c:v>
                </c:pt>
                <c:pt idx="2">
                  <c:v>Março</c:v>
                </c:pt>
                <c:pt idx="3">
                  <c:v>Abril </c:v>
                </c:pt>
                <c:pt idx="4">
                  <c:v>Maio</c:v>
                </c:pt>
                <c:pt idx="5">
                  <c:v>Junho</c:v>
                </c:pt>
              </c:strCache>
            </c:strRef>
          </c:cat>
          <c:val>
            <c:numRef>
              <c:f>HC_GERAL!$D$75:$O$75</c:f>
              <c:numCache>
                <c:formatCode>#,##0.00</c:formatCode>
                <c:ptCount val="6"/>
              </c:numCache>
            </c:numRef>
          </c:val>
          <c:smooth val="0"/>
          <c:extLst>
            <c:ext xmlns:c16="http://schemas.microsoft.com/office/drawing/2014/chart" uri="{C3380CC4-5D6E-409C-BE32-E72D297353CC}">
              <c16:uniqueId val="{00000022-DA55-4A6A-90D6-3DFEBDC4B75B}"/>
            </c:ext>
          </c:extLst>
        </c:ser>
        <c:ser>
          <c:idx val="4"/>
          <c:order val="4"/>
          <c:tx>
            <c:strRef>
              <c:f>HC_GERAL!$S$76</c:f>
              <c:strCache>
                <c:ptCount val="1"/>
                <c:pt idx="0">
                  <c:v>Tempo médio de permanência Geral (Censo das Unidades)</c:v>
                </c:pt>
              </c:strCache>
            </c:strRef>
          </c:tx>
          <c:marker>
            <c:symbol val="circle"/>
            <c:size val="5"/>
          </c:marker>
          <c:dLbls>
            <c:dLbl>
              <c:idx val="0"/>
              <c:layout>
                <c:manualLayout>
                  <c:x val="-1.9838501189364997E-2"/>
                  <c:y val="-3.07748982868122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A55-4A6A-90D6-3DFEBDC4B75B}"/>
                </c:ext>
              </c:extLst>
            </c:dLbl>
            <c:dLbl>
              <c:idx val="1"/>
              <c:layout>
                <c:manualLayout>
                  <c:x val="-1.6706955183455944E-2"/>
                  <c:y val="-4.93117091607781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A55-4A6A-90D6-3DFEBDC4B75B}"/>
                </c:ext>
              </c:extLst>
            </c:dLbl>
            <c:dLbl>
              <c:idx val="2"/>
              <c:layout>
                <c:manualLayout>
                  <c:x val="-1.8624474242323281E-2"/>
                  <c:y val="-3.09645100882507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A55-4A6A-90D6-3DFEBDC4B75B}"/>
                </c:ext>
              </c:extLst>
            </c:dLbl>
            <c:dLbl>
              <c:idx val="3"/>
              <c:layout>
                <c:manualLayout>
                  <c:x val="-1.6032273825313616E-2"/>
                  <c:y val="-3.55513098563826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A55-4A6A-90D6-3DFEBDC4B75B}"/>
                </c:ext>
              </c:extLst>
            </c:dLbl>
            <c:dLbl>
              <c:idx val="4"/>
              <c:layout>
                <c:manualLayout>
                  <c:x val="-1.3913688694502997E-2"/>
                  <c:y val="-4.013810962451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A55-4A6A-90D6-3DFEBDC4B75B}"/>
                </c:ext>
              </c:extLst>
            </c:dLbl>
            <c:dLbl>
              <c:idx val="5"/>
              <c:layout>
                <c:manualLayout>
                  <c:x val="-1.5015226530507042E-2"/>
                  <c:y val="-4.4630284074595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A55-4A6A-90D6-3DFEBDC4B75B}"/>
                </c:ext>
              </c:extLst>
            </c:dLbl>
            <c:dLbl>
              <c:idx val="6"/>
              <c:layout>
                <c:manualLayout>
                  <c:x val="-1.335389258074211E-2"/>
                  <c:y val="-4.93117091607781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A55-4A6A-90D6-3DFEBDC4B75B}"/>
                </c:ext>
              </c:extLst>
            </c:dLbl>
            <c:dLbl>
              <c:idx val="7"/>
              <c:layout>
                <c:manualLayout>
                  <c:x val="-1.6761707832296621E-2"/>
                  <c:y val="-4.47249093926463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A55-4A6A-90D6-3DFEBDC4B75B}"/>
                </c:ext>
              </c:extLst>
            </c:dLbl>
            <c:dLbl>
              <c:idx val="8"/>
              <c:layout>
                <c:manualLayout>
                  <c:x val="-5.9785531228135997E-3"/>
                  <c:y val="-2.7609284116129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DA55-4A6A-90D6-3DFEBDC4B75B}"/>
                </c:ext>
              </c:extLst>
            </c:dLbl>
            <c:dLbl>
              <c:idx val="9"/>
              <c:layout>
                <c:manualLayout>
                  <c:x val="-1.5992946399953537E-2"/>
                  <c:y val="-4.47249093926463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DA55-4A6A-90D6-3DFEBDC4B75B}"/>
                </c:ext>
              </c:extLst>
            </c:dLbl>
            <c:dLbl>
              <c:idx val="10"/>
              <c:layout>
                <c:manualLayout>
                  <c:x val="-1.489643267681689E-2"/>
                  <c:y val="-3.0964510088250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DA55-4A6A-90D6-3DFEBDC4B75B}"/>
                </c:ext>
              </c:extLst>
            </c:dLbl>
            <c:dLbl>
              <c:idx val="11"/>
              <c:layout>
                <c:manualLayout>
                  <c:x val="-1.6574782990266081E-2"/>
                  <c:y val="-4.0810960645619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B9-44FE-B9D1-A167BE583205}"/>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HC_GERAL!$D$71:$O$71</c:f>
              <c:strCache>
                <c:ptCount val="6"/>
                <c:pt idx="0">
                  <c:v>Janeiro</c:v>
                </c:pt>
                <c:pt idx="1">
                  <c:v>Fevereiro</c:v>
                </c:pt>
                <c:pt idx="2">
                  <c:v>Março</c:v>
                </c:pt>
                <c:pt idx="3">
                  <c:v>Abril </c:v>
                </c:pt>
                <c:pt idx="4">
                  <c:v>Maio</c:v>
                </c:pt>
                <c:pt idx="5">
                  <c:v>Junho</c:v>
                </c:pt>
              </c:strCache>
            </c:strRef>
          </c:cat>
          <c:val>
            <c:numRef>
              <c:f>HC_GERAL!$D$76:$O$76</c:f>
              <c:numCache>
                <c:formatCode>#,##0.00</c:formatCode>
                <c:ptCount val="6"/>
                <c:pt idx="0">
                  <c:v>0</c:v>
                </c:pt>
              </c:numCache>
            </c:numRef>
          </c:val>
          <c:smooth val="0"/>
          <c:extLst>
            <c:ext xmlns:c16="http://schemas.microsoft.com/office/drawing/2014/chart" uri="{C3380CC4-5D6E-409C-BE32-E72D297353CC}">
              <c16:uniqueId val="{00000023-DA55-4A6A-90D6-3DFEBDC4B75B}"/>
            </c:ext>
          </c:extLst>
        </c:ser>
        <c:dLbls>
          <c:showLegendKey val="0"/>
          <c:showVal val="0"/>
          <c:showCatName val="0"/>
          <c:showSerName val="0"/>
          <c:showPercent val="0"/>
          <c:showBubbleSize val="0"/>
        </c:dLbls>
        <c:marker val="1"/>
        <c:smooth val="0"/>
        <c:axId val="58453376"/>
        <c:axId val="58107008"/>
      </c:lineChart>
      <c:catAx>
        <c:axId val="584533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58107008"/>
        <c:crosses val="autoZero"/>
        <c:auto val="1"/>
        <c:lblAlgn val="ctr"/>
        <c:lblOffset val="100"/>
        <c:noMultiLvlLbl val="0"/>
      </c:catAx>
      <c:valAx>
        <c:axId val="58107008"/>
        <c:scaling>
          <c:orientation val="minMax"/>
          <c:max val="12"/>
          <c:min val="0"/>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58453376"/>
        <c:crosses val="autoZero"/>
        <c:crossBetween val="between"/>
        <c:majorUnit val="2"/>
      </c:valAx>
      <c:spPr>
        <a:noFill/>
        <a:ln>
          <a:noFill/>
        </a:ln>
        <a:effectLst/>
      </c:spPr>
    </c:plotArea>
    <c:legend>
      <c:legendPos val="b"/>
      <c:layout>
        <c:manualLayout>
          <c:xMode val="edge"/>
          <c:yMode val="edge"/>
          <c:x val="2.2635406516751361E-2"/>
          <c:y val="0.83731488019242895"/>
          <c:w val="0.96836241894459152"/>
          <c:h val="0.162685119807571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SERVIÇO SOCIAL</a:t>
            </a:r>
            <a:endParaRPr lang="en-US" sz="1200" baseline="0">
              <a:solidFill>
                <a:schemeClr val="tx1"/>
              </a:solidFill>
              <a:latin typeface="Times New Roman" panose="02020603050405020304" pitchFamily="18" charset="0"/>
              <a:cs typeface="Times New Roman" panose="02020603050405020304" pitchFamily="18" charset="0"/>
            </a:endParaRPr>
          </a:p>
        </c:rich>
      </c:tx>
      <c:layout>
        <c:manualLayout>
          <c:xMode val="edge"/>
          <c:yMode val="edge"/>
          <c:x val="0.45134237913585551"/>
          <c:y val="9.6961368147808827E-3"/>
        </c:manualLayout>
      </c:layout>
      <c:overlay val="0"/>
      <c:spPr>
        <a:noFill/>
        <a:ln>
          <a:noFill/>
        </a:ln>
        <a:effectLst/>
      </c:spPr>
    </c:title>
    <c:autoTitleDeleted val="0"/>
    <c:plotArea>
      <c:layout>
        <c:manualLayout>
          <c:layoutTarget val="inner"/>
          <c:xMode val="edge"/>
          <c:yMode val="edge"/>
          <c:x val="2.6554950986345336E-2"/>
          <c:y val="0.24186440677966101"/>
          <c:w val="0.95913085582921342"/>
          <c:h val="0.47598239922654434"/>
        </c:manualLayout>
      </c:layout>
      <c:lineChart>
        <c:grouping val="standard"/>
        <c:varyColors val="0"/>
        <c:ser>
          <c:idx val="0"/>
          <c:order val="0"/>
          <c:tx>
            <c:strRef>
              <c:f>'UNID MULTIPROFISSIONAL'!$A$113</c:f>
              <c:strCache>
                <c:ptCount val="1"/>
                <c:pt idx="0">
                  <c:v>Ambulatório </c:v>
                </c:pt>
              </c:strCache>
            </c:strRef>
          </c:tx>
          <c:spPr>
            <a:ln>
              <a:solidFill>
                <a:srgbClr val="00B050"/>
              </a:solidFill>
            </a:ln>
          </c:spPr>
          <c:marker>
            <c:symbol val="circle"/>
            <c:size val="5"/>
            <c:spPr>
              <a:solidFill>
                <a:srgbClr val="00B050"/>
              </a:solidFill>
              <a:ln w="12700">
                <a:noFill/>
                <a:round/>
              </a:ln>
              <a:effectLst/>
            </c:spPr>
          </c:marker>
          <c:dLbls>
            <c:dLbl>
              <c:idx val="0"/>
              <c:layout>
                <c:manualLayout>
                  <c:x val="-1.5996360387167341E-2"/>
                  <c:y val="-7.1295901247557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FF-480F-8ACD-17B570F4DC1F}"/>
                </c:ext>
              </c:extLst>
            </c:dLbl>
            <c:dLbl>
              <c:idx val="1"/>
              <c:layout>
                <c:manualLayout>
                  <c:x val="-1.4276590179678148E-2"/>
                  <c:y val="-7.12959703924164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FF-480F-8ACD-17B570F4DC1F}"/>
                </c:ext>
              </c:extLst>
            </c:dLbl>
            <c:dLbl>
              <c:idx val="2"/>
              <c:layout>
                <c:manualLayout>
                  <c:x val="-1.3829786585776641E-2"/>
                  <c:y val="-6.1110937845757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FF-480F-8ACD-17B570F4DC1F}"/>
                </c:ext>
              </c:extLst>
            </c:dLbl>
            <c:dLbl>
              <c:idx val="3"/>
              <c:layout>
                <c:manualLayout>
                  <c:x val="-1.3863512335545029E-2"/>
                  <c:y val="-6.11107724979068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FF-480F-8ACD-17B570F4DC1F}"/>
                </c:ext>
              </c:extLst>
            </c:dLbl>
            <c:dLbl>
              <c:idx val="4"/>
              <c:layout>
                <c:manualLayout>
                  <c:x val="-1.5549564019493672E-2"/>
                  <c:y val="-7.12959703924164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FF-480F-8ACD-17B570F4DC1F}"/>
                </c:ext>
              </c:extLst>
            </c:dLbl>
            <c:dLbl>
              <c:idx val="5"/>
              <c:layout>
                <c:manualLayout>
                  <c:x val="-1.5996360387167341E-2"/>
                  <c:y val="-6.11107724979068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FF-480F-8ACD-17B570F4DC1F}"/>
                </c:ext>
              </c:extLst>
            </c:dLbl>
            <c:dLbl>
              <c:idx val="6"/>
              <c:layout>
                <c:manualLayout>
                  <c:x val="-1.6797900262467268E-2"/>
                  <c:y val="-7.2624548240999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05-4494-BD58-CE680FC2B4B2}"/>
                </c:ext>
              </c:extLst>
            </c:dLbl>
            <c:dLbl>
              <c:idx val="7"/>
              <c:layout>
                <c:manualLayout>
                  <c:x val="-1.3692784525965262E-2"/>
                  <c:y val="-7.291260185093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D3-47E8-A340-11F055A2A987}"/>
                </c:ext>
              </c:extLst>
            </c:dLbl>
            <c:dLbl>
              <c:idx val="8"/>
              <c:layout>
                <c:manualLayout>
                  <c:x val="-1.2079119954966995E-2"/>
                  <c:y val="-5.5833095511278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AC-4B40-9068-F05556DB5588}"/>
                </c:ext>
              </c:extLst>
            </c:dLbl>
            <c:dLbl>
              <c:idx val="9"/>
              <c:layout>
                <c:manualLayout>
                  <c:x val="-1.3782351377667637E-2"/>
                  <c:y val="-6.601414885930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41-42F7-A1F7-E94F18B663B6}"/>
                </c:ext>
              </c:extLst>
            </c:dLbl>
            <c:dLbl>
              <c:idx val="10"/>
              <c:layout>
                <c:manualLayout>
                  <c:x val="-1.3558092060197901E-2"/>
                  <c:y val="-5.5475634402464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59-4F7B-A77C-2293656347DA}"/>
                </c:ext>
              </c:extLst>
            </c:dLbl>
            <c:dLbl>
              <c:idx val="11"/>
              <c:layout>
                <c:manualLayout>
                  <c:x val="-1.6142050040355124E-2"/>
                  <c:y val="-6.4721573469542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ED-4A33-9931-9D8F901D21F7}"/>
                </c:ext>
              </c:extLst>
            </c:dLbl>
            <c:spPr>
              <a:noFill/>
              <a:ln>
                <a:noFill/>
              </a:ln>
              <a:effectLst/>
            </c:spPr>
            <c:txPr>
              <a:bodyPr wrap="square" lIns="38100" tIns="19050" rIns="38100" bIns="19050" anchor="ctr">
                <a:spAutoFit/>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MULTIPROFISSIONAL'!$B$112:$M$112</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MULTIPROFISSIONAL'!$B$113:$M$113</c:f>
              <c:numCache>
                <c:formatCode>#,##0</c:formatCode>
                <c:ptCount val="12"/>
                <c:pt idx="0">
                  <c:v>120</c:v>
                </c:pt>
              </c:numCache>
            </c:numRef>
          </c:val>
          <c:smooth val="0"/>
          <c:extLst>
            <c:ext xmlns:c16="http://schemas.microsoft.com/office/drawing/2014/chart" uri="{C3380CC4-5D6E-409C-BE32-E72D297353CC}">
              <c16:uniqueId val="{00000006-00FF-480F-8ACD-17B570F4DC1F}"/>
            </c:ext>
          </c:extLst>
        </c:ser>
        <c:ser>
          <c:idx val="1"/>
          <c:order val="1"/>
          <c:tx>
            <c:strRef>
              <c:f>'UNID MULTIPROFISSIONAL'!$A$119</c:f>
              <c:strCache>
                <c:ptCount val="1"/>
                <c:pt idx="0">
                  <c:v>Internação</c:v>
                </c:pt>
              </c:strCache>
            </c:strRef>
          </c:tx>
          <c:marker>
            <c:symbol val="circle"/>
            <c:size val="5"/>
            <c:spPr>
              <a:solidFill>
                <a:schemeClr val="accent6">
                  <a:lumMod val="60000"/>
                  <a:lumOff val="40000"/>
                </a:schemeClr>
              </a:solidFill>
              <a:ln w="12700">
                <a:noFill/>
                <a:round/>
              </a:ln>
              <a:effectLst/>
            </c:spPr>
          </c:marker>
          <c:dLbls>
            <c:dLbl>
              <c:idx val="0"/>
              <c:layout>
                <c:manualLayout>
                  <c:x val="-1.6142050040355124E-2"/>
                  <c:y val="-7.39675125366197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FF-480F-8ACD-17B570F4DC1F}"/>
                </c:ext>
              </c:extLst>
            </c:dLbl>
            <c:dLbl>
              <c:idx val="1"/>
              <c:layout>
                <c:manualLayout>
                  <c:x val="-1.7197774337169694E-2"/>
                  <c:y val="-9.4305856913510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AB-4352-8D4D-A7DA05B8156B}"/>
                </c:ext>
              </c:extLst>
            </c:dLbl>
            <c:dLbl>
              <c:idx val="2"/>
              <c:layout>
                <c:manualLayout>
                  <c:x val="-2.2706758970564921E-2"/>
                  <c:y val="-9.4305666377397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0F-4C5E-AB64-91C3FB26E2F3}"/>
                </c:ext>
              </c:extLst>
            </c:dLbl>
            <c:dLbl>
              <c:idx val="3"/>
              <c:layout>
                <c:manualLayout>
                  <c:x val="-1.5503875968992248E-2"/>
                  <c:y val="-5.5475634402464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1B-4011-B18C-6396E43979F4}"/>
                </c:ext>
              </c:extLst>
            </c:dLbl>
            <c:dLbl>
              <c:idx val="4"/>
              <c:layout>
                <c:manualLayout>
                  <c:x val="-1.7197774337169743E-2"/>
                  <c:y val="-8.4875271222159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78-4395-B243-D41FD94BADE5}"/>
                </c:ext>
              </c:extLst>
            </c:dLbl>
            <c:dLbl>
              <c:idx val="5"/>
              <c:layout>
                <c:manualLayout>
                  <c:x val="-1.5288340895372574E-2"/>
                  <c:y val="-8.3213451603697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71-460C-B463-92C87962BD2A}"/>
                </c:ext>
              </c:extLst>
            </c:dLbl>
            <c:dLbl>
              <c:idx val="6"/>
              <c:layout>
                <c:manualLayout>
                  <c:x val="-1.8087855297157687E-2"/>
                  <c:y val="-6.4721573469542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01-44D0-962E-27F5A07C735B}"/>
                </c:ext>
              </c:extLst>
            </c:dLbl>
            <c:dLbl>
              <c:idx val="7"/>
              <c:layout>
                <c:manualLayout>
                  <c:x val="-1.4642549526270457E-2"/>
                  <c:y val="-7.39675125366197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55-4A93-845B-09AC1021AA1A}"/>
                </c:ext>
              </c:extLst>
            </c:dLbl>
            <c:dLbl>
              <c:idx val="8"/>
              <c:layout>
                <c:manualLayout>
                  <c:x val="-1.5503875968992248E-2"/>
                  <c:y val="-6.4721573469542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A3-46C5-BFAB-55FBEBEECC4D}"/>
                </c:ext>
              </c:extLst>
            </c:dLbl>
            <c:dLbl>
              <c:idx val="9"/>
              <c:layout>
                <c:manualLayout>
                  <c:x val="-1.4583333755500244E-2"/>
                  <c:y val="-8.223583626219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11-436F-A213-C2E6FBE9706D}"/>
                </c:ext>
              </c:extLst>
            </c:dLbl>
            <c:dLbl>
              <c:idx val="10"/>
              <c:layout>
                <c:manualLayout>
                  <c:x val="-1.6365202411714165E-2"/>
                  <c:y val="-8.3213451603697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81-4DEC-805B-8452D2F512A5}"/>
                </c:ext>
              </c:extLst>
            </c:dLbl>
            <c:dLbl>
              <c:idx val="11"/>
              <c:layout>
                <c:manualLayout>
                  <c:x val="-1.5503875968992248E-2"/>
                  <c:y val="-6.4721573469542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AA-4B18-89AF-EFD2EBA2D24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MULTIPROFISSIONAL'!$B$112:$M$112</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MULTIPROFISSIONAL'!$B$119:$M$119</c:f>
              <c:numCache>
                <c:formatCode>#,##0</c:formatCode>
                <c:ptCount val="12"/>
                <c:pt idx="0">
                  <c:v>992</c:v>
                </c:pt>
              </c:numCache>
            </c:numRef>
          </c:val>
          <c:smooth val="0"/>
          <c:extLst>
            <c:ext xmlns:c16="http://schemas.microsoft.com/office/drawing/2014/chart" uri="{C3380CC4-5D6E-409C-BE32-E72D297353CC}">
              <c16:uniqueId val="{0000000D-00FF-480F-8ACD-17B570F4DC1F}"/>
            </c:ext>
          </c:extLst>
        </c:ser>
        <c:dLbls>
          <c:showLegendKey val="0"/>
          <c:showVal val="0"/>
          <c:showCatName val="0"/>
          <c:showSerName val="0"/>
          <c:showPercent val="0"/>
          <c:showBubbleSize val="0"/>
        </c:dLbls>
        <c:marker val="1"/>
        <c:smooth val="0"/>
        <c:axId val="102474112"/>
        <c:axId val="102475648"/>
      </c:lineChart>
      <c:catAx>
        <c:axId val="1024741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102475648"/>
        <c:crosses val="autoZero"/>
        <c:auto val="1"/>
        <c:lblAlgn val="ctr"/>
        <c:lblOffset val="100"/>
        <c:noMultiLvlLbl val="0"/>
      </c:catAx>
      <c:valAx>
        <c:axId val="102475648"/>
        <c:scaling>
          <c:orientation val="minMax"/>
          <c:max val="21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102474112"/>
        <c:crosses val="autoZero"/>
        <c:crossBetween val="between"/>
        <c:majorUnit val="500"/>
        <c:minorUnit val="250"/>
      </c:valAx>
      <c:spPr>
        <a:noFill/>
        <a:ln>
          <a:noFill/>
        </a:ln>
        <a:effectLst/>
      </c:spPr>
    </c:plotArea>
    <c:legend>
      <c:legendPos val="b"/>
      <c:layout>
        <c:manualLayout>
          <c:xMode val="edge"/>
          <c:yMode val="edge"/>
          <c:x val="0.26090435386753125"/>
          <c:y val="0.88698454065573695"/>
          <c:w val="0.43605917091245949"/>
          <c:h val="0.1130154574547033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PEDAGOGIA</a:t>
            </a:r>
            <a:endParaRPr lang="en-US" sz="1200" baseline="0">
              <a:solidFill>
                <a:schemeClr val="tx1"/>
              </a:solidFill>
              <a:latin typeface="Times New Roman" panose="02020603050405020304" pitchFamily="18" charset="0"/>
              <a:cs typeface="Times New Roman" panose="02020603050405020304" pitchFamily="18" charset="0"/>
            </a:endParaRPr>
          </a:p>
        </c:rich>
      </c:tx>
      <c:layout>
        <c:manualLayout>
          <c:xMode val="edge"/>
          <c:yMode val="edge"/>
          <c:x val="0.45134237913585551"/>
          <c:y val="9.6961368147808827E-3"/>
        </c:manualLayout>
      </c:layout>
      <c:overlay val="0"/>
      <c:spPr>
        <a:noFill/>
        <a:ln>
          <a:noFill/>
        </a:ln>
        <a:effectLst/>
      </c:spPr>
    </c:title>
    <c:autoTitleDeleted val="0"/>
    <c:plotArea>
      <c:layout>
        <c:manualLayout>
          <c:layoutTarget val="inner"/>
          <c:xMode val="edge"/>
          <c:yMode val="edge"/>
          <c:x val="2.6554950986345336E-2"/>
          <c:y val="0.24186440677966101"/>
          <c:w val="0.95913085582921342"/>
          <c:h val="0.39943000750853636"/>
        </c:manualLayout>
      </c:layout>
      <c:lineChart>
        <c:grouping val="standard"/>
        <c:varyColors val="0"/>
        <c:ser>
          <c:idx val="0"/>
          <c:order val="0"/>
          <c:tx>
            <c:strRef>
              <c:f>'UNID MULTIPROFISSIONAL'!$A$77</c:f>
              <c:strCache>
                <c:ptCount val="1"/>
                <c:pt idx="0">
                  <c:v>Ambulatório </c:v>
                </c:pt>
              </c:strCache>
            </c:strRef>
          </c:tx>
          <c:spPr>
            <a:ln>
              <a:solidFill>
                <a:srgbClr val="00B050"/>
              </a:solidFill>
            </a:ln>
          </c:spPr>
          <c:marker>
            <c:symbol val="circle"/>
            <c:size val="5"/>
            <c:spPr>
              <a:solidFill>
                <a:srgbClr val="00B050"/>
              </a:solidFill>
              <a:ln w="12700">
                <a:noFill/>
                <a:round/>
              </a:ln>
              <a:effectLst/>
            </c:spPr>
          </c:marker>
          <c:dLbls>
            <c:dLbl>
              <c:idx val="0"/>
              <c:layout>
                <c:manualLayout>
                  <c:x val="-5.3897182170438681E-3"/>
                  <c:y val="-7.3959615332352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82-4ABC-B518-B5D6C79A1132}"/>
                </c:ext>
              </c:extLst>
            </c:dLbl>
            <c:dLbl>
              <c:idx val="1"/>
              <c:layout>
                <c:manualLayout>
                  <c:x val="-1.1626981899613358E-2"/>
                  <c:y val="-8.6431865679850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82-4ABC-B518-B5D6C79A1132}"/>
                </c:ext>
              </c:extLst>
            </c:dLbl>
            <c:dLbl>
              <c:idx val="2"/>
              <c:layout>
                <c:manualLayout>
                  <c:x val="-1.2486870616471857E-2"/>
                  <c:y val="-8.6431865679850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82-4ABC-B518-B5D6C79A1132}"/>
                </c:ext>
              </c:extLst>
            </c:dLbl>
            <c:dLbl>
              <c:idx val="3"/>
              <c:layout>
                <c:manualLayout>
                  <c:x val="-1.4431083711435295E-2"/>
                  <c:y val="-7.3681132341331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82-4ABC-B518-B5D6C79A1132}"/>
                </c:ext>
              </c:extLst>
            </c:dLbl>
            <c:dLbl>
              <c:idx val="4"/>
              <c:layout>
                <c:manualLayout>
                  <c:x val="-1.2486870616471888E-2"/>
                  <c:y val="-7.3959168120177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82-4ABC-B518-B5D6C79A1132}"/>
                </c:ext>
              </c:extLst>
            </c:dLbl>
            <c:dLbl>
              <c:idx val="5"/>
              <c:layout>
                <c:manualLayout>
                  <c:x val="-8.8350390309739051E-3"/>
                  <c:y val="-9.84033261464994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82-4ABC-B518-B5D6C79A1132}"/>
                </c:ext>
              </c:extLst>
            </c:dLbl>
            <c:dLbl>
              <c:idx val="6"/>
              <c:layout>
                <c:manualLayout>
                  <c:x val="-1.2068878987025784E-2"/>
                  <c:y val="-8.6216913702017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82-4ABC-B518-B5D6C79A1132}"/>
                </c:ext>
              </c:extLst>
            </c:dLbl>
            <c:dLbl>
              <c:idx val="7"/>
              <c:layout>
                <c:manualLayout>
                  <c:x val="-1.2930205429747765E-2"/>
                  <c:y val="-9.84033261464994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82-4ABC-B518-B5D6C79A1132}"/>
                </c:ext>
              </c:extLst>
            </c:dLbl>
            <c:dLbl>
              <c:idx val="8"/>
              <c:layout>
                <c:manualLayout>
                  <c:x val="-1.077946652017335E-2"/>
                  <c:y val="-9.84033261464994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82-4ABC-B518-B5D6C79A1132}"/>
                </c:ext>
              </c:extLst>
            </c:dLbl>
            <c:dLbl>
              <c:idx val="9"/>
              <c:layout>
                <c:manualLayout>
                  <c:x val="-9.4362747829708719E-3"/>
                  <c:y val="-0.109164883863080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2D-4311-9105-8E02F7A856F3}"/>
                </c:ext>
              </c:extLst>
            </c:dLbl>
            <c:dLbl>
              <c:idx val="10"/>
              <c:layout>
                <c:manualLayout>
                  <c:x val="-1.2058570198105209E-2"/>
                  <c:y val="-9.80549223377992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C6-44A9-B275-6D94F3D3E3B9}"/>
                </c:ext>
              </c:extLst>
            </c:dLbl>
            <c:dLbl>
              <c:idx val="11"/>
              <c:layout>
                <c:manualLayout>
                  <c:x val="-1.2058570198105082E-2"/>
                  <c:y val="-0.110311787630024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5D-461D-BCA8-27410E4EC0F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MULTIPROFISSIONAL'!$B$76:$M$76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MULTIPROFISSIONAL'!$B$77:$M$77</c:f>
              <c:numCache>
                <c:formatCode>#,##0</c:formatCode>
                <c:ptCount val="12"/>
                <c:pt idx="0">
                  <c:v>68</c:v>
                </c:pt>
              </c:numCache>
            </c:numRef>
          </c:val>
          <c:smooth val="0"/>
          <c:extLst>
            <c:ext xmlns:c16="http://schemas.microsoft.com/office/drawing/2014/chart" uri="{C3380CC4-5D6E-409C-BE32-E72D297353CC}">
              <c16:uniqueId val="{00000006-AB1B-446C-B9B0-7E028460577D}"/>
            </c:ext>
          </c:extLst>
        </c:ser>
        <c:dLbls>
          <c:showLegendKey val="0"/>
          <c:showVal val="0"/>
          <c:showCatName val="0"/>
          <c:showSerName val="0"/>
          <c:showPercent val="0"/>
          <c:showBubbleSize val="0"/>
        </c:dLbls>
        <c:marker val="1"/>
        <c:smooth val="0"/>
        <c:axId val="102251904"/>
        <c:axId val="102298752"/>
      </c:lineChart>
      <c:catAx>
        <c:axId val="1022519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102298752"/>
        <c:crosses val="autoZero"/>
        <c:auto val="1"/>
        <c:lblAlgn val="ctr"/>
        <c:lblOffset val="100"/>
        <c:noMultiLvlLbl val="0"/>
      </c:catAx>
      <c:valAx>
        <c:axId val="102298752"/>
        <c:scaling>
          <c:orientation val="minMax"/>
          <c:max val="15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102251904"/>
        <c:crosses val="autoZero"/>
        <c:crossBetween val="between"/>
        <c:majorUnit val="50"/>
      </c:valAx>
      <c:spPr>
        <a:noFill/>
        <a:ln>
          <a:noFill/>
        </a:ln>
        <a:effectLst/>
      </c:spPr>
    </c:plotArea>
    <c:legend>
      <c:legendPos val="b"/>
      <c:layout>
        <c:manualLayout>
          <c:xMode val="edge"/>
          <c:yMode val="edge"/>
          <c:x val="0.26090435386753125"/>
          <c:y val="0.82570061979203868"/>
          <c:w val="0.43605917091245949"/>
          <c:h val="0.174299380207961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TOTAL DE ATENDIMENTOS</a:t>
            </a:r>
            <a:endParaRPr lang="en-US" sz="1200" baseline="0">
              <a:solidFill>
                <a:schemeClr val="tx1"/>
              </a:solidFill>
              <a:latin typeface="Times New Roman" panose="02020603050405020304" pitchFamily="18" charset="0"/>
              <a:cs typeface="Times New Roman" panose="02020603050405020304" pitchFamily="18" charset="0"/>
            </a:endParaRPr>
          </a:p>
        </c:rich>
      </c:tx>
      <c:layout>
        <c:manualLayout>
          <c:xMode val="edge"/>
          <c:yMode val="edge"/>
          <c:x val="0.45134237913585551"/>
          <c:y val="9.6961368147808827E-3"/>
        </c:manualLayout>
      </c:layout>
      <c:overlay val="0"/>
      <c:spPr>
        <a:noFill/>
        <a:ln>
          <a:noFill/>
        </a:ln>
        <a:effectLst/>
      </c:spPr>
    </c:title>
    <c:autoTitleDeleted val="0"/>
    <c:plotArea>
      <c:layout>
        <c:manualLayout>
          <c:layoutTarget val="inner"/>
          <c:xMode val="edge"/>
          <c:yMode val="edge"/>
          <c:x val="2.6554950986345336E-2"/>
          <c:y val="0.27478629986066555"/>
          <c:w val="0.95913085582921342"/>
          <c:h val="0.41938433621723209"/>
        </c:manualLayout>
      </c:layout>
      <c:lineChart>
        <c:grouping val="standard"/>
        <c:varyColors val="0"/>
        <c:ser>
          <c:idx val="0"/>
          <c:order val="0"/>
          <c:tx>
            <c:strRef>
              <c:f>'UNID MULTIPROFISSIONAL'!$A$161</c:f>
              <c:strCache>
                <c:ptCount val="1"/>
                <c:pt idx="0">
                  <c:v>Ambulatório</c:v>
                </c:pt>
              </c:strCache>
            </c:strRef>
          </c:tx>
          <c:marker>
            <c:symbol val="circle"/>
            <c:size val="5"/>
            <c:spPr>
              <a:solidFill>
                <a:srgbClr val="00B050"/>
              </a:solidFill>
              <a:ln w="12700">
                <a:noFill/>
                <a:round/>
              </a:ln>
              <a:effectLst/>
            </c:spPr>
          </c:marker>
          <c:dLbls>
            <c:dLbl>
              <c:idx val="0"/>
              <c:layout>
                <c:manualLayout>
                  <c:x val="-1.5477996903452718E-2"/>
                  <c:y val="-7.53982713313657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3D-45F1-844C-7E8F69166EF3}"/>
                </c:ext>
              </c:extLst>
            </c:dLbl>
            <c:dLbl>
              <c:idx val="1"/>
              <c:layout>
                <c:manualLayout>
                  <c:x val="-1.6337885620311209E-2"/>
                  <c:y val="-7.53982713313657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3D-45F1-844C-7E8F69166EF3}"/>
                </c:ext>
              </c:extLst>
            </c:dLbl>
            <c:dLbl>
              <c:idx val="2"/>
              <c:layout>
                <c:manualLayout>
                  <c:x val="-1.8057642123593658E-2"/>
                  <c:y val="-8.4776314463694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3D-45F1-844C-7E8F69166EF3}"/>
                </c:ext>
              </c:extLst>
            </c:dLbl>
            <c:dLbl>
              <c:idx val="3"/>
              <c:layout>
                <c:manualLayout>
                  <c:x val="-1.5503875968992248E-2"/>
                  <c:y val="-6.586395130364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D3-44B9-869E-BD23E60E0623}"/>
                </c:ext>
              </c:extLst>
            </c:dLbl>
            <c:dLbl>
              <c:idx val="4"/>
              <c:layout>
                <c:manualLayout>
                  <c:x val="-1.4618108186594227E-2"/>
                  <c:y val="-8.482305524778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C0-4FA4-BB31-9D088A46658D}"/>
                </c:ext>
              </c:extLst>
            </c:dLbl>
            <c:dLbl>
              <c:idx val="5"/>
              <c:layout>
                <c:manualLayout>
                  <c:x val="-2.486950876106939E-2"/>
                  <c:y val="-6.586395130364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B6-45D3-9776-6207FE1F06B2}"/>
                </c:ext>
              </c:extLst>
            </c:dLbl>
            <c:dLbl>
              <c:idx val="6"/>
              <c:layout>
                <c:manualLayout>
                  <c:x val="-1.5503875968992312E-2"/>
                  <c:y val="-7.5273087204167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08-45F5-A659-0A084B979A6D}"/>
                </c:ext>
              </c:extLst>
            </c:dLbl>
            <c:dLbl>
              <c:idx val="7"/>
              <c:layout>
                <c:manualLayout>
                  <c:x val="-1.4642549526270457E-2"/>
                  <c:y val="-6.586395130364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F3-44F7-8DDE-375D81322C54}"/>
                </c:ext>
              </c:extLst>
            </c:dLbl>
            <c:dLbl>
              <c:idx val="8"/>
              <c:layout>
                <c:manualLayout>
                  <c:x val="-1.8077389746720792E-2"/>
                  <c:y val="-5.4662550564189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B0-45BD-AF48-56CBB6827472}"/>
                </c:ext>
              </c:extLst>
            </c:dLbl>
            <c:dLbl>
              <c:idx val="9"/>
              <c:layout>
                <c:manualLayout>
                  <c:x val="-1.8014706403853241E-2"/>
                  <c:y val="-7.4078178726730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C2-4DA3-91C0-9B203625D541}"/>
                </c:ext>
              </c:extLst>
            </c:dLbl>
            <c:dLbl>
              <c:idx val="10"/>
              <c:layout>
                <c:manualLayout>
                  <c:x val="-1.1197243755383416E-2"/>
                  <c:y val="-6.586395130364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DE-4BE2-BDFB-87E895995498}"/>
                </c:ext>
              </c:extLst>
            </c:dLbl>
            <c:dLbl>
              <c:idx val="11"/>
              <c:layout>
                <c:manualLayout>
                  <c:x val="-1.4642549526270457E-2"/>
                  <c:y val="-4.5969253843269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DE-4BE2-BDFB-87E89599549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MULTIPROFISSIONAL'!$B$137:$M$137</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MULTIPROFISSIONAL'!$B$161:$M$161</c:f>
              <c:numCache>
                <c:formatCode>#,##0</c:formatCode>
                <c:ptCount val="12"/>
                <c:pt idx="0">
                  <c:v>2034</c:v>
                </c:pt>
              </c:numCache>
            </c:numRef>
          </c:val>
          <c:smooth val="0"/>
          <c:extLst>
            <c:ext xmlns:c16="http://schemas.microsoft.com/office/drawing/2014/chart" uri="{C3380CC4-5D6E-409C-BE32-E72D297353CC}">
              <c16:uniqueId val="{0000000C-DA3D-45F1-844C-7E8F69166EF3}"/>
            </c:ext>
          </c:extLst>
        </c:ser>
        <c:ser>
          <c:idx val="1"/>
          <c:order val="1"/>
          <c:tx>
            <c:strRef>
              <c:f>'UNID MULTIPROFISSIONAL'!$A$162</c:f>
              <c:strCache>
                <c:ptCount val="1"/>
                <c:pt idx="0">
                  <c:v>Internação</c:v>
                </c:pt>
              </c:strCache>
            </c:strRef>
          </c:tx>
          <c:marker>
            <c:symbol val="circle"/>
            <c:size val="5"/>
            <c:spPr>
              <a:solidFill>
                <a:schemeClr val="accent6">
                  <a:lumMod val="60000"/>
                  <a:lumOff val="40000"/>
                </a:schemeClr>
              </a:solidFill>
              <a:ln w="12700">
                <a:noFill/>
                <a:round/>
              </a:ln>
              <a:effectLst/>
            </c:spPr>
          </c:marker>
          <c:dLbls>
            <c:dLbl>
              <c:idx val="0"/>
              <c:layout>
                <c:manualLayout>
                  <c:x val="-1.4618108186594227E-2"/>
                  <c:y val="-6.5973487414945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3D-45F1-844C-7E8F69166EF3}"/>
                </c:ext>
              </c:extLst>
            </c:dLbl>
            <c:dLbl>
              <c:idx val="1"/>
              <c:layout>
                <c:manualLayout>
                  <c:x val="-1.5477996903452742E-2"/>
                  <c:y val="-6.5973487414945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A3D-45F1-844C-7E8F69166EF3}"/>
                </c:ext>
              </c:extLst>
            </c:dLbl>
            <c:dLbl>
              <c:idx val="2"/>
              <c:layout>
                <c:manualLayout>
                  <c:x val="-1.547799690345268E-2"/>
                  <c:y val="-6.5973487414945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A3D-45F1-844C-7E8F69166EF3}"/>
                </c:ext>
              </c:extLst>
            </c:dLbl>
            <c:dLbl>
              <c:idx val="3"/>
              <c:layout>
                <c:manualLayout>
                  <c:x val="-1.5503875968992248E-2"/>
                  <c:y val="-8.4682223104688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D3-44B9-869E-BD23E60E0623}"/>
                </c:ext>
              </c:extLst>
            </c:dLbl>
            <c:dLbl>
              <c:idx val="4"/>
              <c:layout>
                <c:manualLayout>
                  <c:x val="-1.8917551770886647E-2"/>
                  <c:y val="-7.53982713313657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C0-4FA4-BB31-9D088A46658D}"/>
                </c:ext>
              </c:extLst>
            </c:dLbl>
            <c:dLbl>
              <c:idx val="5"/>
              <c:layout>
                <c:manualLayout>
                  <c:x val="-2.1369576864907452E-2"/>
                  <c:y val="-5.2218280407256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B6-45D3-9776-6207FE1F06B2}"/>
                </c:ext>
              </c:extLst>
            </c:dLbl>
            <c:dLbl>
              <c:idx val="6"/>
              <c:layout>
                <c:manualLayout>
                  <c:x val="-1.3781223083548665E-2"/>
                  <c:y val="-6.586395130364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08-45F5-A659-0A084B979A6D}"/>
                </c:ext>
              </c:extLst>
            </c:dLbl>
            <c:dLbl>
              <c:idx val="7"/>
              <c:layout>
                <c:manualLayout>
                  <c:x val="-1.4642549526270457E-2"/>
                  <c:y val="-8.4682223104688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F3-44F7-8DDE-375D81322C54}"/>
                </c:ext>
              </c:extLst>
            </c:dLbl>
            <c:dLbl>
              <c:idx val="8"/>
              <c:layout>
                <c:manualLayout>
                  <c:x val="-1.7226528854435832E-2"/>
                  <c:y val="-8.4682223104688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B0-45BD-AF48-56CBB6827472}"/>
                </c:ext>
              </c:extLst>
            </c:dLbl>
            <c:dLbl>
              <c:idx val="9"/>
              <c:layout>
                <c:manualLayout>
                  <c:x val="-1.7156863241764991E-2"/>
                  <c:y val="-7.4078178726730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C2-4DA3-91C0-9B203625D541}"/>
                </c:ext>
              </c:extLst>
            </c:dLbl>
            <c:dLbl>
              <c:idx val="10"/>
              <c:layout>
                <c:manualLayout>
                  <c:x val="-1.3781223083548665E-2"/>
                  <c:y val="-7.5273087204167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DE-4BE2-BDFB-87E895995498}"/>
                </c:ext>
              </c:extLst>
            </c:dLbl>
            <c:dLbl>
              <c:idx val="11"/>
              <c:layout>
                <c:manualLayout>
                  <c:x val="-1.4642549526270457E-2"/>
                  <c:y val="-7.5273087204167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DE-4BE2-BDFB-87E89599549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MULTIPROFISSIONAL'!$B$137:$M$137</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MULTIPROFISSIONAL'!$B$162:$M$162</c:f>
              <c:numCache>
                <c:formatCode>#,##0</c:formatCode>
                <c:ptCount val="12"/>
                <c:pt idx="0">
                  <c:v>9489</c:v>
                </c:pt>
              </c:numCache>
            </c:numRef>
          </c:val>
          <c:smooth val="0"/>
          <c:extLst>
            <c:ext xmlns:c16="http://schemas.microsoft.com/office/drawing/2014/chart" uri="{C3380CC4-5D6E-409C-BE32-E72D297353CC}">
              <c16:uniqueId val="{00000010-DA3D-45F1-844C-7E8F69166EF3}"/>
            </c:ext>
          </c:extLst>
        </c:ser>
        <c:dLbls>
          <c:showLegendKey val="0"/>
          <c:showVal val="0"/>
          <c:showCatName val="0"/>
          <c:showSerName val="0"/>
          <c:showPercent val="0"/>
          <c:showBubbleSize val="0"/>
        </c:dLbls>
        <c:marker val="1"/>
        <c:smooth val="0"/>
        <c:axId val="102356096"/>
        <c:axId val="102357632"/>
      </c:lineChart>
      <c:catAx>
        <c:axId val="102356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102357632"/>
        <c:crosses val="autoZero"/>
        <c:auto val="1"/>
        <c:lblAlgn val="ctr"/>
        <c:lblOffset val="100"/>
        <c:noMultiLvlLbl val="0"/>
      </c:catAx>
      <c:valAx>
        <c:axId val="102357632"/>
        <c:scaling>
          <c:orientation val="minMax"/>
          <c:max val="150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102356096"/>
        <c:crosses val="autoZero"/>
        <c:crossBetween val="between"/>
        <c:majorUnit val="5000"/>
      </c:valAx>
      <c:spPr>
        <a:noFill/>
        <a:ln>
          <a:noFill/>
        </a:ln>
        <a:effectLst/>
      </c:spPr>
    </c:plotArea>
    <c:legend>
      <c:legendPos val="b"/>
      <c:layout>
        <c:manualLayout>
          <c:xMode val="edge"/>
          <c:yMode val="edge"/>
          <c:x val="0.26090435386753125"/>
          <c:y val="0.88698454065573695"/>
          <c:w val="0.43605917091245949"/>
          <c:h val="0.1130154574547033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NUTRIÇÃO CLÍNICA</a:t>
            </a:r>
            <a:endParaRPr lang="en-US" sz="1200" baseline="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plotArea>
      <c:layout>
        <c:manualLayout>
          <c:layoutTarget val="inner"/>
          <c:xMode val="edge"/>
          <c:yMode val="edge"/>
          <c:x val="2.6554950986345336E-2"/>
          <c:y val="0.22247215956657884"/>
          <c:w val="0.95913085582921342"/>
          <c:h val="0.50462032170748283"/>
        </c:manualLayout>
      </c:layout>
      <c:lineChart>
        <c:grouping val="standard"/>
        <c:varyColors val="0"/>
        <c:ser>
          <c:idx val="0"/>
          <c:order val="0"/>
          <c:tx>
            <c:strRef>
              <c:f>'UNID MULTIPROFISSIONAL'!$A$54</c:f>
              <c:strCache>
                <c:ptCount val="1"/>
                <c:pt idx="0">
                  <c:v>Ambulatório </c:v>
                </c:pt>
              </c:strCache>
            </c:strRef>
          </c:tx>
          <c:spPr>
            <a:ln w="25400">
              <a:solidFill>
                <a:srgbClr val="00B050"/>
              </a:solidFill>
            </a:ln>
          </c:spPr>
          <c:marker>
            <c:symbol val="circle"/>
            <c:size val="6"/>
            <c:spPr>
              <a:solidFill>
                <a:srgbClr val="00B050"/>
              </a:solidFill>
              <a:ln w="12700">
                <a:noFill/>
                <a:round/>
              </a:ln>
              <a:effectLst/>
            </c:spPr>
          </c:marker>
          <c:dLbls>
            <c:dLbl>
              <c:idx val="0"/>
              <c:layout>
                <c:manualLayout>
                  <c:x val="-1.8209519327158166E-2"/>
                  <c:y val="-4.6434749536508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07-4765-B542-EFB89080CAB5}"/>
                </c:ext>
              </c:extLst>
            </c:dLbl>
            <c:dLbl>
              <c:idx val="1"/>
              <c:layout>
                <c:manualLayout>
                  <c:x val="-1.5215999799648943E-2"/>
                  <c:y val="-6.7531658766454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07-4765-B542-EFB89080CAB5}"/>
                </c:ext>
              </c:extLst>
            </c:dLbl>
            <c:dLbl>
              <c:idx val="2"/>
              <c:layout>
                <c:manualLayout>
                  <c:x val="-1.395048640935093E-2"/>
                  <c:y val="-6.0035331842261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07-4765-B542-EFB89080CAB5}"/>
                </c:ext>
              </c:extLst>
            </c:dLbl>
            <c:dLbl>
              <c:idx val="3"/>
              <c:layout>
                <c:manualLayout>
                  <c:x val="-1.7169817626173388E-2"/>
                  <c:y val="-5.78147485566911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07-4765-B542-EFB89080CAB5}"/>
                </c:ext>
              </c:extLst>
            </c:dLbl>
            <c:dLbl>
              <c:idx val="4"/>
              <c:layout>
                <c:manualLayout>
                  <c:x val="-1.9504622754892145E-2"/>
                  <c:y val="-5.6003205471875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07-4765-B542-EFB89080CAB5}"/>
                </c:ext>
              </c:extLst>
            </c:dLbl>
            <c:dLbl>
              <c:idx val="5"/>
              <c:layout>
                <c:manualLayout>
                  <c:x val="-1.6096686245757694E-2"/>
                  <c:y val="-4.1410405815455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07-4765-B542-EFB89080CAB5}"/>
                </c:ext>
              </c:extLst>
            </c:dLbl>
            <c:dLbl>
              <c:idx val="6"/>
              <c:layout>
                <c:manualLayout>
                  <c:x val="-1.6049643581101489E-2"/>
                  <c:y val="-4.17930326134189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07-4765-B542-EFB89080CAB5}"/>
                </c:ext>
              </c:extLst>
            </c:dLbl>
            <c:dLbl>
              <c:idx val="7"/>
              <c:layout>
                <c:manualLayout>
                  <c:x val="-1.5812996944208423E-2"/>
                  <c:y val="-4.2664943537418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07-4765-B542-EFB89080CAB5}"/>
                </c:ext>
              </c:extLst>
            </c:dLbl>
            <c:dLbl>
              <c:idx val="8"/>
              <c:layout>
                <c:manualLayout>
                  <c:x val="-1.295997714145764E-2"/>
                  <c:y val="-5.7719172366150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07-4765-B542-EFB89080CAB5}"/>
                </c:ext>
              </c:extLst>
            </c:dLbl>
            <c:dLbl>
              <c:idx val="9"/>
              <c:layout>
                <c:manualLayout>
                  <c:x val="-1.4870353599947008E-2"/>
                  <c:y val="-5.12064032772098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B07-4765-B542-EFB89080CAB5}"/>
                </c:ext>
              </c:extLst>
            </c:dLbl>
            <c:dLbl>
              <c:idx val="10"/>
              <c:layout>
                <c:manualLayout>
                  <c:x val="-1.6819396550318808E-2"/>
                  <c:y val="-5.0170149607499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B07-4765-B542-EFB89080CAB5}"/>
                </c:ext>
              </c:extLst>
            </c:dLbl>
            <c:dLbl>
              <c:idx val="11"/>
              <c:layout>
                <c:manualLayout>
                  <c:x val="-1.2722207309081432E-2"/>
                  <c:y val="5.7337313837141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B07-4765-B542-EFB89080CAB5}"/>
                </c:ext>
              </c:extLst>
            </c:dLbl>
            <c:spPr>
              <a:noFill/>
              <a:ln>
                <a:noFill/>
              </a:ln>
              <a:effectLst/>
            </c:spPr>
            <c:txPr>
              <a:bodyPr wrap="square" lIns="38100" tIns="19050" rIns="38100" bIns="19050" anchor="ctr">
                <a:spAutoFit/>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MULTIPROFISSIONAL'!$B$28:$M$28</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MULTIPROFISSIONAL'!$B$54:$M$54</c:f>
              <c:numCache>
                <c:formatCode>#,##0</c:formatCode>
                <c:ptCount val="12"/>
                <c:pt idx="0">
                  <c:v>0</c:v>
                </c:pt>
              </c:numCache>
            </c:numRef>
          </c:val>
          <c:smooth val="0"/>
          <c:extLst>
            <c:ext xmlns:c16="http://schemas.microsoft.com/office/drawing/2014/chart" uri="{C3380CC4-5D6E-409C-BE32-E72D297353CC}">
              <c16:uniqueId val="{0000000C-FB07-4765-B542-EFB89080CAB5}"/>
            </c:ext>
          </c:extLst>
        </c:ser>
        <c:ser>
          <c:idx val="1"/>
          <c:order val="1"/>
          <c:tx>
            <c:strRef>
              <c:f>'UNID MULTIPROFISSIONAL'!$A$58</c:f>
              <c:strCache>
                <c:ptCount val="1"/>
                <c:pt idx="0">
                  <c:v>Internação</c:v>
                </c:pt>
              </c:strCache>
            </c:strRef>
          </c:tx>
          <c:marker>
            <c:symbol val="circle"/>
            <c:size val="6"/>
            <c:spPr>
              <a:solidFill>
                <a:schemeClr val="accent6">
                  <a:lumMod val="60000"/>
                  <a:lumOff val="40000"/>
                </a:schemeClr>
              </a:solidFill>
              <a:ln w="12700">
                <a:noFill/>
                <a:round/>
              </a:ln>
              <a:effectLst/>
            </c:spPr>
          </c:marker>
          <c:dLbls>
            <c:dLbl>
              <c:idx val="0"/>
              <c:layout>
                <c:manualLayout>
                  <c:x val="-1.4016395022252619E-2"/>
                  <c:y val="-6.4504478066784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B07-4765-B542-EFB89080CAB5}"/>
                </c:ext>
              </c:extLst>
            </c:dLbl>
            <c:dLbl>
              <c:idx val="1"/>
              <c:layout>
                <c:manualLayout>
                  <c:x val="-2.4085762108633606E-2"/>
                  <c:y val="-6.04654706343786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B07-4765-B542-EFB89080CAB5}"/>
                </c:ext>
              </c:extLst>
            </c:dLbl>
            <c:dLbl>
              <c:idx val="2"/>
              <c:layout>
                <c:manualLayout>
                  <c:x val="-2.1886746616253231E-2"/>
                  <c:y val="-5.6004898502796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B07-4765-B542-EFB89080CAB5}"/>
                </c:ext>
              </c:extLst>
            </c:dLbl>
            <c:dLbl>
              <c:idx val="3"/>
              <c:layout>
                <c:manualLayout>
                  <c:x val="-1.9957416000948233E-2"/>
                  <c:y val="-5.08383487308023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B07-4765-B542-EFB89080CAB5}"/>
                </c:ext>
              </c:extLst>
            </c:dLbl>
            <c:dLbl>
              <c:idx val="4"/>
              <c:layout>
                <c:manualLayout>
                  <c:x val="-1.9064136099173568E-2"/>
                  <c:y val="-6.3468343143506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B07-4765-B542-EFB89080CAB5}"/>
                </c:ext>
              </c:extLst>
            </c:dLbl>
            <c:dLbl>
              <c:idx val="5"/>
              <c:layout>
                <c:manualLayout>
                  <c:x val="-2.4873088928280419E-2"/>
                  <c:y val="-5.5568815344548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B07-4765-B542-EFB89080CAB5}"/>
                </c:ext>
              </c:extLst>
            </c:dLbl>
            <c:dLbl>
              <c:idx val="6"/>
              <c:layout>
                <c:manualLayout>
                  <c:x val="-1.6390115449446508E-2"/>
                  <c:y val="-6.4504478066784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B07-4765-B542-EFB89080CAB5}"/>
                </c:ext>
              </c:extLst>
            </c:dLbl>
            <c:dLbl>
              <c:idx val="7"/>
              <c:layout>
                <c:manualLayout>
                  <c:x val="-1.2939564828510351E-2"/>
                  <c:y val="-7.8838806526069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B07-4765-B542-EFB89080CAB5}"/>
                </c:ext>
              </c:extLst>
            </c:dLbl>
            <c:dLbl>
              <c:idx val="8"/>
              <c:layout>
                <c:manualLayout>
                  <c:x val="-1.4664840138978398E-2"/>
                  <c:y val="-6.4504478066784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B07-4765-B542-EFB89080CAB5}"/>
                </c:ext>
              </c:extLst>
            </c:dLbl>
            <c:dLbl>
              <c:idx val="9"/>
              <c:layout>
                <c:manualLayout>
                  <c:x val="-1.4605444306207232E-2"/>
                  <c:y val="-5.6641399176358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B07-4765-B542-EFB89080CAB5}"/>
                </c:ext>
              </c:extLst>
            </c:dLbl>
            <c:dLbl>
              <c:idx val="10"/>
              <c:layout>
                <c:manualLayout>
                  <c:x val="-1.3802202483744501E-2"/>
                  <c:y val="-6.4504478066784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B07-4765-B542-EFB89080CAB5}"/>
                </c:ext>
              </c:extLst>
            </c:dLbl>
            <c:dLbl>
              <c:idx val="11"/>
              <c:layout>
                <c:manualLayout>
                  <c:x val="-1.0351651862808281E-2"/>
                  <c:y val="-6.4504478066784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B07-4765-B542-EFB89080CAB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MULTIPROFISSIONAL'!$B$28:$M$28</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MULTIPROFISSIONAL'!$B$58:$M$58</c:f>
              <c:numCache>
                <c:formatCode>#,##0</c:formatCode>
                <c:ptCount val="12"/>
                <c:pt idx="0">
                  <c:v>0</c:v>
                </c:pt>
              </c:numCache>
            </c:numRef>
          </c:val>
          <c:smooth val="0"/>
          <c:extLst>
            <c:ext xmlns:c16="http://schemas.microsoft.com/office/drawing/2014/chart" uri="{C3380CC4-5D6E-409C-BE32-E72D297353CC}">
              <c16:uniqueId val="{00000019-FB07-4765-B542-EFB89080CAB5}"/>
            </c:ext>
          </c:extLst>
        </c:ser>
        <c:dLbls>
          <c:showLegendKey val="0"/>
          <c:showVal val="0"/>
          <c:showCatName val="0"/>
          <c:showSerName val="0"/>
          <c:showPercent val="0"/>
          <c:showBubbleSize val="0"/>
        </c:dLbls>
        <c:marker val="1"/>
        <c:smooth val="0"/>
        <c:axId val="102840960"/>
        <c:axId val="102846848"/>
      </c:lineChart>
      <c:catAx>
        <c:axId val="1028409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102846848"/>
        <c:crosses val="autoZero"/>
        <c:auto val="1"/>
        <c:lblAlgn val="ctr"/>
        <c:lblOffset val="100"/>
        <c:noMultiLvlLbl val="0"/>
      </c:catAx>
      <c:valAx>
        <c:axId val="102846848"/>
        <c:scaling>
          <c:orientation val="minMax"/>
          <c:max val="22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102840960"/>
        <c:crosses val="autoZero"/>
        <c:crossBetween val="between"/>
        <c:majorUnit val="500"/>
      </c:valAx>
      <c:spPr>
        <a:noFill/>
        <a:ln>
          <a:noFill/>
        </a:ln>
        <a:effectLst/>
      </c:spPr>
    </c:plotArea>
    <c:legend>
      <c:legendPos val="b"/>
      <c:layout>
        <c:manualLayout>
          <c:xMode val="edge"/>
          <c:yMode val="edge"/>
          <c:x val="0.26090435386753125"/>
          <c:y val="0.88698454065573695"/>
          <c:w val="0.43605917091245949"/>
          <c:h val="0.1130154574547033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UNIDADE DE TELESAÚDE</a:t>
            </a:r>
            <a:endParaRPr lang="en-US" sz="1200" baseline="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plotArea>
      <c:layout>
        <c:manualLayout>
          <c:layoutTarget val="inner"/>
          <c:xMode val="edge"/>
          <c:yMode val="edge"/>
          <c:x val="5.4022101897592545E-2"/>
          <c:y val="0.14718459317468113"/>
          <c:w val="0.93166367540056239"/>
          <c:h val="0.58982304177642841"/>
        </c:manualLayout>
      </c:layout>
      <c:lineChart>
        <c:grouping val="standard"/>
        <c:varyColors val="0"/>
        <c:ser>
          <c:idx val="0"/>
          <c:order val="0"/>
          <c:tx>
            <c:strRef>
              <c:f>'UNID TELESSAÚDE'!$A$4</c:f>
              <c:strCache>
                <c:ptCount val="1"/>
                <c:pt idx="0">
                  <c:v>Produção</c:v>
                </c:pt>
              </c:strCache>
            </c:strRef>
          </c:tx>
          <c:spPr>
            <a:ln w="19050">
              <a:solidFill>
                <a:schemeClr val="accent6">
                  <a:lumMod val="75000"/>
                </a:schemeClr>
              </a:solidFill>
            </a:ln>
          </c:spPr>
          <c:marker>
            <c:symbol val="circle"/>
            <c:size val="5"/>
            <c:spPr>
              <a:solidFill>
                <a:schemeClr val="accent6">
                  <a:lumMod val="75000"/>
                </a:schemeClr>
              </a:solidFill>
              <a:ln w="12700">
                <a:solidFill>
                  <a:schemeClr val="accent6">
                    <a:lumMod val="75000"/>
                  </a:schemeClr>
                </a:solidFill>
                <a:round/>
              </a:ln>
              <a:effectLst/>
            </c:spPr>
          </c:marker>
          <c:dLbls>
            <c:dLbl>
              <c:idx val="0"/>
              <c:layout>
                <c:manualLayout>
                  <c:x val="-1.4102225094997476E-2"/>
                  <c:y val="-4.2055376786149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DF-4593-8343-942605DBE584}"/>
                </c:ext>
              </c:extLst>
            </c:dLbl>
            <c:dLbl>
              <c:idx val="1"/>
              <c:layout>
                <c:manualLayout>
                  <c:x val="-1.1516795348559197E-2"/>
                  <c:y val="-4.3002612738843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DF-4593-8343-942605DBE584}"/>
                </c:ext>
              </c:extLst>
            </c:dLbl>
            <c:dLbl>
              <c:idx val="2"/>
              <c:layout>
                <c:manualLayout>
                  <c:x val="-1.4910486935401777E-2"/>
                  <c:y val="-3.41097752850276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DF-4593-8343-942605DBE584}"/>
                </c:ext>
              </c:extLst>
            </c:dLbl>
            <c:dLbl>
              <c:idx val="3"/>
              <c:layout>
                <c:manualLayout>
                  <c:x val="-1.6429075096956163E-2"/>
                  <c:y val="-4.8070173261834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F-4593-8343-942605DBE584}"/>
                </c:ext>
              </c:extLst>
            </c:dLbl>
            <c:dLbl>
              <c:idx val="4"/>
              <c:layout>
                <c:manualLayout>
                  <c:x val="-1.1585680168357334E-2"/>
                  <c:y val="-4.51191006784529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DF-4593-8343-942605DBE584}"/>
                </c:ext>
              </c:extLst>
            </c:dLbl>
            <c:dLbl>
              <c:idx val="5"/>
              <c:layout>
                <c:manualLayout>
                  <c:x val="-1.62997082357637E-2"/>
                  <c:y val="-3.73894337378829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DF-4593-8343-942605DBE584}"/>
                </c:ext>
              </c:extLst>
            </c:dLbl>
            <c:dLbl>
              <c:idx val="6"/>
              <c:layout>
                <c:manualLayout>
                  <c:x val="-1.4153018800871751E-2"/>
                  <c:y val="-4.8009567172305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25-470B-9526-50D413CA345B}"/>
                </c:ext>
              </c:extLst>
            </c:dLbl>
            <c:dLbl>
              <c:idx val="7"/>
              <c:layout>
                <c:manualLayout>
                  <c:x val="-1.4208338150227302E-2"/>
                  <c:y val="-4.58229758162614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5F-40E6-84E5-316949DB9999}"/>
                </c:ext>
              </c:extLst>
            </c:dLbl>
            <c:dLbl>
              <c:idx val="8"/>
              <c:layout>
                <c:manualLayout>
                  <c:x val="-1.234542535598261E-2"/>
                  <c:y val="-3.9762366863453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C3-4AFF-B603-2EF2FF713681}"/>
                </c:ext>
              </c:extLst>
            </c:dLbl>
            <c:spPr>
              <a:noFill/>
              <a:ln>
                <a:noFill/>
              </a:ln>
              <a:effectLst/>
            </c:spPr>
            <c:txPr>
              <a:bodyPr rot="0" spcFirstLastPara="1" vertOverflow="ellipsis" vert="horz" wrap="square" lIns="36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tx2">
                          <a:lumMod val="35000"/>
                          <a:lumOff val="65000"/>
                        </a:schemeClr>
                      </a:solidFill>
                    </a:ln>
                    <a:effectLst/>
                  </c:spPr>
                </c15:leaderLines>
              </c:ext>
            </c:extLst>
          </c:dLbls>
          <c:cat>
            <c:strRef>
              <c:f>'UNID TELESSAÚDE'!$B$3:$M$3</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'UNID TELESSAÚDE'!$B$4:$M$4</c:f>
              <c:numCache>
                <c:formatCode>#,##0</c:formatCode>
                <c:ptCount val="12"/>
                <c:pt idx="0">
                  <c:v>190</c:v>
                </c:pt>
              </c:numCache>
            </c:numRef>
          </c:val>
          <c:smooth val="0"/>
          <c:extLst>
            <c:ext xmlns:c16="http://schemas.microsoft.com/office/drawing/2014/chart" uri="{C3380CC4-5D6E-409C-BE32-E72D297353CC}">
              <c16:uniqueId val="{00000006-DEDF-4593-8343-942605DBE584}"/>
            </c:ext>
          </c:extLst>
        </c:ser>
        <c:dLbls>
          <c:showLegendKey val="0"/>
          <c:showVal val="1"/>
          <c:showCatName val="0"/>
          <c:showSerName val="0"/>
          <c:showPercent val="0"/>
          <c:showBubbleSize val="0"/>
        </c:dLbls>
        <c:marker val="1"/>
        <c:smooth val="0"/>
        <c:axId val="87967616"/>
        <c:axId val="87969152"/>
      </c:lineChart>
      <c:lineChart>
        <c:grouping val="standard"/>
        <c:varyColors val="0"/>
        <c:ser>
          <c:idx val="4"/>
          <c:order val="1"/>
          <c:tx>
            <c:strRef>
              <c:f>'UNID TELESSAÚDE'!$A$5</c:f>
              <c:strCache>
                <c:ptCount val="1"/>
                <c:pt idx="0">
                  <c:v>Municipios Atendidos</c:v>
                </c:pt>
              </c:strCache>
            </c:strRef>
          </c:tx>
          <c:spPr>
            <a:ln>
              <a:solidFill>
                <a:schemeClr val="accent6">
                  <a:lumMod val="60000"/>
                  <a:lumOff val="40000"/>
                </a:schemeClr>
              </a:solidFill>
            </a:ln>
          </c:spPr>
          <c:marker>
            <c:symbol val="circle"/>
            <c:size val="5"/>
            <c:spPr>
              <a:solidFill>
                <a:schemeClr val="accent6">
                  <a:lumMod val="60000"/>
                  <a:lumOff val="40000"/>
                </a:schemeClr>
              </a:solidFill>
              <a:ln>
                <a:noFill/>
              </a:ln>
            </c:spPr>
          </c:marker>
          <c:dLbls>
            <c:dLbl>
              <c:idx val="0"/>
              <c:layout>
                <c:manualLayout>
                  <c:x val="-1.4075813073277991E-2"/>
                  <c:y val="-3.87638585945902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F-4593-8343-942605DBE584}"/>
                </c:ext>
              </c:extLst>
            </c:dLbl>
            <c:dLbl>
              <c:idx val="1"/>
              <c:layout>
                <c:manualLayout>
                  <c:x val="-1.3081736984369537E-2"/>
                  <c:y val="-4.688382098965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EDF-4593-8343-942605DBE584}"/>
                </c:ext>
              </c:extLst>
            </c:dLbl>
            <c:dLbl>
              <c:idx val="2"/>
              <c:layout>
                <c:manualLayout>
                  <c:x val="-1.5094306905330528E-2"/>
                  <c:y val="-6.2893081761006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EDF-4593-8343-942605DBE584}"/>
                </c:ext>
              </c:extLst>
            </c:dLbl>
            <c:dLbl>
              <c:idx val="3"/>
              <c:layout>
                <c:manualLayout>
                  <c:x val="-1.4082744161484318E-2"/>
                  <c:y val="-6.2893081761006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EDF-4593-8343-942605DBE584}"/>
                </c:ext>
              </c:extLst>
            </c:dLbl>
            <c:dLbl>
              <c:idx val="4"/>
              <c:layout>
                <c:manualLayout>
                  <c:x val="-1.6068868257139501E-2"/>
                  <c:y val="-5.2715844770147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EDF-4593-8343-942605DBE584}"/>
                </c:ext>
              </c:extLst>
            </c:dLbl>
            <c:dLbl>
              <c:idx val="5"/>
              <c:layout>
                <c:manualLayout>
                  <c:x val="-1.6095307906331603E-2"/>
                  <c:y val="-5.0314465408805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EDF-4593-8343-942605DBE584}"/>
                </c:ext>
              </c:extLst>
            </c:dLbl>
            <c:dLbl>
              <c:idx val="6"/>
              <c:layout>
                <c:manualLayout>
                  <c:x val="-1.742386083363202E-2"/>
                  <c:y val="-5.8462118213821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25-470B-9526-50D413CA345B}"/>
                </c:ext>
              </c:extLst>
            </c:dLbl>
            <c:dLbl>
              <c:idx val="7"/>
              <c:layout>
                <c:manualLayout>
                  <c:x val="-1.6313213703099509E-2"/>
                  <c:y val="-6.060608952807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5F-40E6-84E5-316949DB9999}"/>
                </c:ext>
              </c:extLst>
            </c:dLbl>
            <c:dLbl>
              <c:idx val="8"/>
              <c:layout>
                <c:manualLayout>
                  <c:x val="-1.5349194167306216E-2"/>
                  <c:y val="-5.4545480575271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C3-4AFF-B603-2EF2FF713681}"/>
                </c:ext>
              </c:extLst>
            </c:dLbl>
            <c:dLbl>
              <c:idx val="9"/>
              <c:layout>
                <c:manualLayout>
                  <c:x val="-1.2811713566689545E-2"/>
                  <c:y val="-5.4545480575271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6-42C7-B9A0-44B6F3202C38}"/>
                </c:ext>
              </c:extLst>
            </c:dLbl>
            <c:dLbl>
              <c:idx val="10"/>
              <c:layout>
                <c:manualLayout>
                  <c:x val="-1.2811713566689545E-2"/>
                  <c:y val="-5.4545480575271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82-4597-B977-552B4A3B5710}"/>
                </c:ext>
              </c:extLst>
            </c:dLbl>
            <c:dLbl>
              <c:idx val="11"/>
              <c:layout>
                <c:manualLayout>
                  <c:x val="-1.2811713566689545E-2"/>
                  <c:y val="-5.4545480575271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0A-4CE3-86D2-0C117731E7AF}"/>
                </c:ext>
              </c:extLst>
            </c:dLbl>
            <c:spPr>
              <a:noFill/>
              <a:ln>
                <a:noFill/>
              </a:ln>
              <a:effectLst/>
            </c:spPr>
            <c:txPr>
              <a:bodyPr wrap="square" lIns="38100" tIns="19050" rIns="38100" bIns="19050" anchor="ctr">
                <a:spAutoFit/>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'UNID TELESSAÚDE'!$B$3:$M$3</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'UNID TELESSAÚDE'!$B$5:$M$5</c:f>
              <c:numCache>
                <c:formatCode>#,##0</c:formatCode>
                <c:ptCount val="12"/>
                <c:pt idx="0">
                  <c:v>728</c:v>
                </c:pt>
              </c:numCache>
            </c:numRef>
          </c:val>
          <c:smooth val="0"/>
          <c:extLst>
            <c:ext xmlns:c16="http://schemas.microsoft.com/office/drawing/2014/chart" uri="{C3380CC4-5D6E-409C-BE32-E72D297353CC}">
              <c16:uniqueId val="{0000000D-DEDF-4593-8343-942605DBE584}"/>
            </c:ext>
          </c:extLst>
        </c:ser>
        <c:dLbls>
          <c:showLegendKey val="0"/>
          <c:showVal val="0"/>
          <c:showCatName val="0"/>
          <c:showSerName val="0"/>
          <c:showPercent val="0"/>
          <c:showBubbleSize val="0"/>
        </c:dLbls>
        <c:marker val="1"/>
        <c:smooth val="0"/>
        <c:axId val="88005248"/>
        <c:axId val="88003712"/>
      </c:lineChart>
      <c:catAx>
        <c:axId val="879676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87969152"/>
        <c:crosses val="autoZero"/>
        <c:auto val="1"/>
        <c:lblAlgn val="ctr"/>
        <c:lblOffset val="100"/>
        <c:noMultiLvlLbl val="0"/>
      </c:catAx>
      <c:valAx>
        <c:axId val="87969152"/>
        <c:scaling>
          <c:orientation val="minMax"/>
          <c:max val="11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87967616"/>
        <c:crosses val="autoZero"/>
        <c:crossBetween val="between"/>
        <c:majorUnit val="250"/>
      </c:valAx>
      <c:valAx>
        <c:axId val="88003712"/>
        <c:scaling>
          <c:orientation val="minMax"/>
        </c:scaling>
        <c:delete val="1"/>
        <c:axPos val="r"/>
        <c:numFmt formatCode="#,##0" sourceLinked="1"/>
        <c:majorTickMark val="out"/>
        <c:minorTickMark val="none"/>
        <c:tickLblPos val="nextTo"/>
        <c:crossAx val="88005248"/>
        <c:crosses val="max"/>
        <c:crossBetween val="between"/>
      </c:valAx>
      <c:catAx>
        <c:axId val="88005248"/>
        <c:scaling>
          <c:orientation val="minMax"/>
        </c:scaling>
        <c:delete val="1"/>
        <c:axPos val="b"/>
        <c:numFmt formatCode="General" sourceLinked="1"/>
        <c:majorTickMark val="out"/>
        <c:minorTickMark val="none"/>
        <c:tickLblPos val="nextTo"/>
        <c:crossAx val="88003712"/>
        <c:crosses val="autoZero"/>
        <c:auto val="1"/>
        <c:lblAlgn val="ctr"/>
        <c:lblOffset val="100"/>
        <c:noMultiLvlLbl val="0"/>
      </c:catAx>
      <c:spPr>
        <a:noFill/>
        <a:ln>
          <a:noFill/>
        </a:ln>
        <a:effectLst/>
      </c:spPr>
    </c:plotArea>
    <c:legend>
      <c:legendPos val="b"/>
      <c:layout>
        <c:manualLayout>
          <c:xMode val="edge"/>
          <c:yMode val="edge"/>
          <c:x val="0.14797676333881399"/>
          <c:y val="0.88698494401883499"/>
          <c:w val="0.7233853392398587"/>
          <c:h val="0.113015048141686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PRODUÇÃO TOTAL DA UNIDADE DE</a:t>
            </a:r>
            <a:r>
              <a:rPr lang="en-US" sz="1200" baseline="0">
                <a:solidFill>
                  <a:schemeClr val="tx1"/>
                </a:solidFill>
                <a:latin typeface="Times New Roman" panose="02020603050405020304" pitchFamily="18" charset="0"/>
                <a:cs typeface="Times New Roman" panose="02020603050405020304" pitchFamily="18" charset="0"/>
              </a:rPr>
              <a:t> GOVERNANÇA E HIGIENIZAÇÃO</a:t>
            </a:r>
            <a:endParaRPr lang="en-US" sz="120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view3D>
      <c:rotX val="10"/>
      <c:rotY val="1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868581013731276E-2"/>
          <c:y val="0.25922603750251172"/>
          <c:w val="0.98413143378120771"/>
          <c:h val="0.60336781036264708"/>
        </c:manualLayout>
      </c:layout>
      <c:bar3DChart>
        <c:barDir val="col"/>
        <c:grouping val="clustered"/>
        <c:varyColors val="0"/>
        <c:ser>
          <c:idx val="5"/>
          <c:order val="0"/>
          <c:tx>
            <c:strRef>
              <c:f>'UNID GOVERNAÇA E HIGIENIZAÇÃO'!$A$4</c:f>
              <c:strCache>
                <c:ptCount val="1"/>
                <c:pt idx="0">
                  <c:v>Quilos de roupa lavada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GOVERNAÇA E HIGIENIZAÇÃO'!$B$3:$M$3</c:f>
              <c:strCache>
                <c:ptCount val="12"/>
                <c:pt idx="0">
                  <c:v>Janeiro</c:v>
                </c:pt>
                <c:pt idx="1">
                  <c:v>Fevereiro</c:v>
                </c:pt>
                <c:pt idx="2">
                  <c:v>Março</c:v>
                </c:pt>
                <c:pt idx="3">
                  <c:v>Abril </c:v>
                </c:pt>
                <c:pt idx="4">
                  <c:v>Maio</c:v>
                </c:pt>
                <c:pt idx="5">
                  <c:v>Junho</c:v>
                </c:pt>
                <c:pt idx="6">
                  <c:v>Julho</c:v>
                </c:pt>
                <c:pt idx="7">
                  <c:v>Agosto</c:v>
                </c:pt>
                <c:pt idx="8">
                  <c:v>Setembro</c:v>
                </c:pt>
                <c:pt idx="9">
                  <c:v>Outubro*</c:v>
                </c:pt>
                <c:pt idx="10">
                  <c:v>Novembro*</c:v>
                </c:pt>
                <c:pt idx="11">
                  <c:v>Dezembro</c:v>
                </c:pt>
              </c:strCache>
            </c:strRef>
          </c:cat>
          <c:val>
            <c:numRef>
              <c:f>'UNID GOVERNAÇA E HIGIENIZAÇÃO'!$B$4:$M$4</c:f>
              <c:numCache>
                <c:formatCode>#,##0.00</c:formatCode>
                <c:ptCount val="12"/>
              </c:numCache>
            </c:numRef>
          </c:val>
          <c:extLst>
            <c:ext xmlns:c16="http://schemas.microsoft.com/office/drawing/2014/chart" uri="{C3380CC4-5D6E-409C-BE32-E72D297353CC}">
              <c16:uniqueId val="{00000002-56FC-43C0-8F08-642DAA478B98}"/>
            </c:ext>
          </c:extLst>
        </c:ser>
        <c:dLbls>
          <c:showLegendKey val="0"/>
          <c:showVal val="1"/>
          <c:showCatName val="0"/>
          <c:showSerName val="0"/>
          <c:showPercent val="0"/>
          <c:showBubbleSize val="0"/>
        </c:dLbls>
        <c:gapWidth val="73"/>
        <c:gapDepth val="0"/>
        <c:shape val="box"/>
        <c:axId val="89078784"/>
        <c:axId val="89098112"/>
        <c:axId val="0"/>
      </c:bar3DChart>
      <c:catAx>
        <c:axId val="8907878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89098112"/>
        <c:crosses val="autoZero"/>
        <c:auto val="1"/>
        <c:lblAlgn val="ctr"/>
        <c:lblOffset val="100"/>
        <c:noMultiLvlLbl val="0"/>
      </c:catAx>
      <c:valAx>
        <c:axId val="89098112"/>
        <c:scaling>
          <c:orientation val="minMax"/>
          <c:max val="160000"/>
          <c:min val="0"/>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89078784"/>
        <c:crosses val="autoZero"/>
        <c:crossBetween val="between"/>
        <c:majorUnit val="50000"/>
        <c:minorUnit val="50000"/>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baseline="0">
                <a:solidFill>
                  <a:schemeClr val="tx1"/>
                </a:solidFill>
                <a:latin typeface="Times New Roman" panose="02020603050405020304" pitchFamily="18" charset="0"/>
                <a:cs typeface="Times New Roman" panose="02020603050405020304" pitchFamily="18" charset="0"/>
              </a:rPr>
              <a:t>SAME - NOVOS PACIENTES</a:t>
            </a:r>
          </a:p>
        </c:rich>
      </c:tx>
      <c:layout>
        <c:manualLayout>
          <c:xMode val="edge"/>
          <c:yMode val="edge"/>
          <c:x val="0.48360294208250043"/>
          <c:y val="4.7885605436185079E-2"/>
        </c:manualLayout>
      </c:layout>
      <c:overlay val="0"/>
      <c:spPr>
        <a:noFill/>
        <a:ln>
          <a:noFill/>
        </a:ln>
        <a:effectLst/>
      </c:spPr>
    </c:title>
    <c:autoTitleDeleted val="0"/>
    <c:plotArea>
      <c:layout>
        <c:manualLayout>
          <c:layoutTarget val="inner"/>
          <c:xMode val="edge"/>
          <c:yMode val="edge"/>
          <c:x val="5.4022101897592545E-2"/>
          <c:y val="0.29590866866812959"/>
          <c:w val="0.93166367540056239"/>
          <c:h val="0.49665899289615278"/>
        </c:manualLayout>
      </c:layout>
      <c:barChart>
        <c:barDir val="col"/>
        <c:grouping val="clustered"/>
        <c:varyColors val="0"/>
        <c:ser>
          <c:idx val="0"/>
          <c:order val="0"/>
          <c:tx>
            <c:strRef>
              <c:f>SAME!$A$3</c:f>
              <c:strCache>
                <c:ptCount val="1"/>
                <c:pt idx="0">
                  <c:v> NOVOS PACIENTES</c:v>
                </c:pt>
              </c:strCache>
            </c:strRef>
          </c:tx>
          <c:spPr>
            <a:solidFill>
              <a:schemeClr val="accent6">
                <a:lumMod val="60000"/>
                <a:lumOff val="40000"/>
              </a:schemeClr>
            </a:solidFill>
            <a:ln>
              <a:solidFill>
                <a:schemeClr val="accent6">
                  <a:lumMod val="60000"/>
                  <a:lumOff val="40000"/>
                </a:schemeClr>
              </a:solidFill>
            </a:ln>
            <a:effectLst/>
          </c:spPr>
          <c:invertIfNegative val="0"/>
          <c:dLbls>
            <c:dLbl>
              <c:idx val="7"/>
              <c:layout>
                <c:manualLayout>
                  <c:x val="0"/>
                  <c:y val="3.3845312530813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FE-439B-82CD-59F7D4DF4922}"/>
                </c:ext>
              </c:extLst>
            </c:dLbl>
            <c:dLbl>
              <c:idx val="8"/>
              <c:layout>
                <c:manualLayout>
                  <c:x val="5.4629645202814434E-4"/>
                  <c:y val="2.7076250024651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FE-439B-82CD-59F7D4DF4922}"/>
                </c:ext>
              </c:extLst>
            </c:dLbl>
            <c:dLbl>
              <c:idx val="9"/>
              <c:layout>
                <c:manualLayout>
                  <c:x val="0"/>
                  <c:y val="3.55755251591794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FE-439B-82CD-59F7D4DF4922}"/>
                </c:ext>
              </c:extLst>
            </c:dLbl>
            <c:dLbl>
              <c:idx val="10"/>
              <c:layout>
                <c:manualLayout>
                  <c:x val="-1.6024510809644955E-16"/>
                  <c:y val="2.0307187518488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FE-439B-82CD-59F7D4DF4922}"/>
                </c:ext>
              </c:extLst>
            </c:dLbl>
            <c:dLbl>
              <c:idx val="11"/>
              <c:layout>
                <c:manualLayout>
                  <c:x val="-1.6024510809644955E-16"/>
                  <c:y val="3.38453125308138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FE-439B-82CD-59F7D4DF492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Times New Roman" panose="02020603050405020304" pitchFamily="18" charset="0"/>
                    <a:ea typeface="+mn-ea"/>
                    <a:cs typeface="Times New Roman" panose="02020603050405020304" pitchFamily="18"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SAME!$B$5:$M$5</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SAME!$B$6:$M$6</c:f>
              <c:numCache>
                <c:formatCode>General</c:formatCode>
                <c:ptCount val="12"/>
                <c:pt idx="0">
                  <c:v>1517</c:v>
                </c:pt>
                <c:pt idx="1">
                  <c:v>0</c:v>
                </c:pt>
                <c:pt idx="2">
                  <c:v>0</c:v>
                </c:pt>
                <c:pt idx="3">
                  <c:v>0</c:v>
                </c:pt>
                <c:pt idx="4">
                  <c:v>0</c:v>
                </c:pt>
                <c:pt idx="5">
                  <c:v>0</c:v>
                </c:pt>
                <c:pt idx="6">
                  <c:v>0</c:v>
                </c:pt>
                <c:pt idx="7">
                  <c:v>0</c:v>
                </c:pt>
                <c:pt idx="8" formatCode="#,##0">
                  <c:v>0</c:v>
                </c:pt>
                <c:pt idx="9" formatCode="#,##0">
                  <c:v>0</c:v>
                </c:pt>
                <c:pt idx="10" formatCode="#,##0">
                  <c:v>0</c:v>
                </c:pt>
                <c:pt idx="11" formatCode="#,##0">
                  <c:v>0</c:v>
                </c:pt>
              </c:numCache>
            </c:numRef>
          </c:val>
          <c:extLst>
            <c:ext xmlns:c16="http://schemas.microsoft.com/office/drawing/2014/chart" uri="{C3380CC4-5D6E-409C-BE32-E72D297353CC}">
              <c16:uniqueId val="{00000000-32F7-4E0B-9DA6-86AF1748A5F0}"/>
            </c:ext>
          </c:extLst>
        </c:ser>
        <c:dLbls>
          <c:showLegendKey val="0"/>
          <c:showVal val="1"/>
          <c:showCatName val="0"/>
          <c:showSerName val="0"/>
          <c:showPercent val="0"/>
          <c:showBubbleSize val="0"/>
        </c:dLbls>
        <c:gapWidth val="150"/>
        <c:axId val="102601088"/>
        <c:axId val="102603776"/>
      </c:barChart>
      <c:catAx>
        <c:axId val="1026010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102603776"/>
        <c:crosses val="autoZero"/>
        <c:auto val="1"/>
        <c:lblAlgn val="ctr"/>
        <c:lblOffset val="100"/>
        <c:noMultiLvlLbl val="0"/>
      </c:catAx>
      <c:valAx>
        <c:axId val="102603776"/>
        <c:scaling>
          <c:orientation val="minMax"/>
          <c:max val="200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102601088"/>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baseline="0">
                <a:solidFill>
                  <a:schemeClr val="tx1"/>
                </a:solidFill>
                <a:latin typeface="Times New Roman" panose="02020603050405020304" pitchFamily="18" charset="0"/>
                <a:cs typeface="Times New Roman" panose="02020603050405020304" pitchFamily="18" charset="0"/>
              </a:rPr>
              <a:t>SAME - ARQUIVO</a:t>
            </a:r>
          </a:p>
        </c:rich>
      </c:tx>
      <c:overlay val="0"/>
      <c:spPr>
        <a:noFill/>
        <a:ln>
          <a:noFill/>
        </a:ln>
        <a:effectLst/>
      </c:spPr>
    </c:title>
    <c:autoTitleDeleted val="0"/>
    <c:plotArea>
      <c:layout>
        <c:manualLayout>
          <c:layoutTarget val="inner"/>
          <c:xMode val="edge"/>
          <c:yMode val="edge"/>
          <c:x val="4.2186369851701253E-2"/>
          <c:y val="0.18713770014863387"/>
          <c:w val="0.94349943228856825"/>
          <c:h val="0.60026680200320193"/>
        </c:manualLayout>
      </c:layout>
      <c:lineChart>
        <c:grouping val="standard"/>
        <c:varyColors val="0"/>
        <c:ser>
          <c:idx val="0"/>
          <c:order val="0"/>
          <c:tx>
            <c:strRef>
              <c:f>SAME!$A$30</c:f>
              <c:strCache>
                <c:ptCount val="1"/>
                <c:pt idx="0">
                  <c:v>TOTAL CONSULTAS  ATENDIDAS</c:v>
                </c:pt>
              </c:strCache>
            </c:strRef>
          </c:tx>
          <c:marker>
            <c:symbol val="circle"/>
            <c:size val="5"/>
            <c:spPr>
              <a:solidFill>
                <a:schemeClr val="accent6">
                  <a:lumMod val="60000"/>
                  <a:lumOff val="40000"/>
                </a:schemeClr>
              </a:solidFill>
              <a:ln w="12700">
                <a:solidFill>
                  <a:schemeClr val="accent6">
                    <a:lumMod val="60000"/>
                    <a:lumOff val="40000"/>
                  </a:schemeClr>
                </a:solidFill>
                <a:round/>
              </a:ln>
              <a:effectLst/>
            </c:spPr>
          </c:marker>
          <c:dLbls>
            <c:dLbl>
              <c:idx val="0"/>
              <c:layout>
                <c:manualLayout>
                  <c:x val="-1.0498649151420344E-2"/>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A23-49C4-BAA9-09DAEF3F4C44}"/>
                </c:ext>
              </c:extLst>
            </c:dLbl>
            <c:dLbl>
              <c:idx val="1"/>
              <c:layout>
                <c:manualLayout>
                  <c:x val="-1.0498637784600378E-2"/>
                  <c:y val="2.3660386476038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A23-49C4-BAA9-09DAEF3F4C44}"/>
                </c:ext>
              </c:extLst>
            </c:dLbl>
            <c:dLbl>
              <c:idx val="2"/>
              <c:layout>
                <c:manualLayout>
                  <c:x val="-6.5616799266230144E-3"/>
                  <c:y val="2.7329020178210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15-411D-A542-E46BECD6D562}"/>
                </c:ext>
              </c:extLst>
            </c:dLbl>
            <c:dLbl>
              <c:idx val="3"/>
              <c:layout>
                <c:manualLayout>
                  <c:x val="-9.1667473096395773E-3"/>
                  <c:y val="2.590970434035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76-4A62-9BD8-D4DACFE50AE7}"/>
                </c:ext>
              </c:extLst>
            </c:dLbl>
            <c:dLbl>
              <c:idx val="4"/>
              <c:layout>
                <c:manualLayout>
                  <c:x val="-9.1667473096395773E-3"/>
                  <c:y val="2.1591420283626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76-4A62-9BD8-D4DACFE50AE7}"/>
                </c:ext>
              </c:extLst>
            </c:dLbl>
            <c:dLbl>
              <c:idx val="5"/>
              <c:layout>
                <c:manualLayout>
                  <c:x val="-9.2055715971356075E-3"/>
                  <c:y val="2.5818360717059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7C-4177-A6C9-50F566722889}"/>
                </c:ext>
              </c:extLst>
            </c:dLbl>
            <c:dLbl>
              <c:idx val="6"/>
              <c:layout>
                <c:manualLayout>
                  <c:x val="-6.5476766497425554E-3"/>
                  <c:y val="2.5529459891107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51-4DE8-835E-13598CEBC03E}"/>
                </c:ext>
              </c:extLst>
            </c:dLbl>
            <c:dLbl>
              <c:idx val="7"/>
              <c:layout>
                <c:manualLayout>
                  <c:x val="-8.5119796446653222E-3"/>
                  <c:y val="1.7019639927405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51-4DE8-835E-13598CEBC03E}"/>
                </c:ext>
              </c:extLst>
            </c:dLbl>
            <c:dLbl>
              <c:idx val="8"/>
              <c:layout>
                <c:manualLayout>
                  <c:x val="-8.5119796446653222E-3"/>
                  <c:y val="2.1715541453942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08-4BA8-9459-5F5E51A5781A}"/>
                </c:ext>
              </c:extLst>
            </c:dLbl>
            <c:dLbl>
              <c:idx val="9"/>
              <c:layout>
                <c:manualLayout>
                  <c:x val="-8.466906779458926E-3"/>
                  <c:y val="1.7232103544589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2B-436C-BC67-2BC9CA28E6FD}"/>
                </c:ext>
              </c:extLst>
            </c:dLbl>
            <c:dLbl>
              <c:idx val="10"/>
              <c:layout>
                <c:manualLayout>
                  <c:x val="-7.9046792397508368E-3"/>
                  <c:y val="2.6058658656193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EA-4774-80AB-EB36C72F1FA1}"/>
                </c:ext>
              </c:extLst>
            </c:dLbl>
            <c:dLbl>
              <c:idx val="11"/>
              <c:layout>
                <c:manualLayout>
                  <c:x val="-7.2966269905394123E-3"/>
                  <c:y val="2.1715548880161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98-48D4-B761-0798FDE1637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SAME!$B$29:$M$29</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SAME!$B$30:$M$30</c:f>
              <c:numCache>
                <c:formatCode>#,##0</c:formatCode>
                <c:ptCount val="12"/>
                <c:pt idx="0">
                  <c:v>0</c:v>
                </c:pt>
              </c:numCache>
            </c:numRef>
          </c:val>
          <c:smooth val="0"/>
          <c:extLst>
            <c:ext xmlns:c16="http://schemas.microsoft.com/office/drawing/2014/chart" uri="{C3380CC4-5D6E-409C-BE32-E72D297353CC}">
              <c16:uniqueId val="{00000000-9A23-49C4-BAA9-09DAEF3F4C44}"/>
            </c:ext>
          </c:extLst>
        </c:ser>
        <c:ser>
          <c:idx val="1"/>
          <c:order val="1"/>
          <c:tx>
            <c:strRef>
              <c:f>SAME!$A$31</c:f>
              <c:strCache>
                <c:ptCount val="1"/>
                <c:pt idx="0">
                  <c:v>AGENDADO SECRETARIA</c:v>
                </c:pt>
              </c:strCache>
            </c:strRef>
          </c:tx>
          <c:marker>
            <c:symbol val="circle"/>
            <c:size val="5"/>
            <c:spPr>
              <a:solidFill>
                <a:schemeClr val="accent6">
                  <a:lumMod val="75000"/>
                </a:schemeClr>
              </a:solidFill>
              <a:ln w="12700">
                <a:solidFill>
                  <a:schemeClr val="lt2"/>
                </a:solidFill>
                <a:round/>
              </a:ln>
              <a:effectLst/>
            </c:spPr>
          </c:marker>
          <c:dLbls>
            <c:dLbl>
              <c:idx val="0"/>
              <c:layout>
                <c:manualLayout>
                  <c:x val="-1.3831397212130437E-2"/>
                  <c:y val="-3.67641544806899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23-49C4-BAA9-09DAEF3F4C44}"/>
                </c:ext>
              </c:extLst>
            </c:dLbl>
            <c:dLbl>
              <c:idx val="1"/>
              <c:layout>
                <c:manualLayout>
                  <c:x val="-1.2606256370462393E-2"/>
                  <c:y val="-3.25218533356370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23-49C4-BAA9-09DAEF3F4C44}"/>
                </c:ext>
              </c:extLst>
            </c:dLbl>
            <c:dLbl>
              <c:idx val="2"/>
              <c:layout>
                <c:manualLayout>
                  <c:x val="-1.3831397212130486E-2"/>
                  <c:y val="-3.24351501516856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23-49C4-BAA9-09DAEF3F4C44}"/>
                </c:ext>
              </c:extLst>
            </c:dLbl>
            <c:dLbl>
              <c:idx val="3"/>
              <c:layout>
                <c:manualLayout>
                  <c:x val="-1.3831397212130437E-2"/>
                  <c:y val="-3.2435150151685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23-49C4-BAA9-09DAEF3F4C44}"/>
                </c:ext>
              </c:extLst>
            </c:dLbl>
            <c:dLbl>
              <c:idx val="4"/>
              <c:layout>
                <c:manualLayout>
                  <c:x val="-1.7837118151494708E-2"/>
                  <c:y val="-3.217309075493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90-4F35-89BA-10471F2028CD}"/>
                </c:ext>
              </c:extLst>
            </c:dLbl>
            <c:dLbl>
              <c:idx val="5"/>
              <c:layout>
                <c:manualLayout>
                  <c:x val="-1.317384583395559E-2"/>
                  <c:y val="-1.86467194918132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0-4F35-89BA-10471F2028CD}"/>
                </c:ext>
              </c:extLst>
            </c:dLbl>
            <c:dLbl>
              <c:idx val="6"/>
              <c:layout>
                <c:manualLayout>
                  <c:x val="-7.5049794480934818E-3"/>
                  <c:y val="1.60876091670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90-4F35-89BA-10471F2028CD}"/>
                </c:ext>
              </c:extLst>
            </c:dLbl>
            <c:dLbl>
              <c:idx val="7"/>
              <c:layout>
                <c:manualLayout>
                  <c:x val="-1.3831397212130437E-2"/>
                  <c:y val="-2.77246518909453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ED-40C1-BEBA-8CB358F0F86E}"/>
                </c:ext>
              </c:extLst>
            </c:dLbl>
            <c:dLbl>
              <c:idx val="8"/>
              <c:layout>
                <c:manualLayout>
                  <c:x val="-1.2427690287167765E-2"/>
                  <c:y val="-3.1889407572662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A3-4316-993B-07E2B0CB7B3F}"/>
                </c:ext>
              </c:extLst>
            </c:dLbl>
            <c:dLbl>
              <c:idx val="9"/>
              <c:layout>
                <c:manualLayout>
                  <c:x val="-1.3773063610987991E-2"/>
                  <c:y val="-3.1879986116266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F8-46FA-88B6-3E97344C39F8}"/>
                </c:ext>
              </c:extLst>
            </c:dLbl>
            <c:dLbl>
              <c:idx val="10"/>
              <c:layout>
                <c:manualLayout>
                  <c:x val="-1.3773063610988087E-2"/>
                  <c:y val="-4.0625502321673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C0-4DEF-A3AA-68BAEB290612}"/>
                </c:ext>
              </c:extLst>
            </c:dLbl>
            <c:dLbl>
              <c:idx val="11"/>
              <c:layout>
                <c:manualLayout>
                  <c:x val="-1.6649013506023335E-2"/>
                  <c:y val="-2.825263321912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2B-447E-923B-7FE81B01937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SAME!$B$29:$M$29</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SAME!$B$31:$M$31</c:f>
              <c:numCache>
                <c:formatCode>#,##0</c:formatCode>
                <c:ptCount val="12"/>
                <c:pt idx="0">
                  <c:v>32904</c:v>
                </c:pt>
              </c:numCache>
            </c:numRef>
          </c:val>
          <c:smooth val="0"/>
          <c:extLst>
            <c:ext xmlns:c16="http://schemas.microsoft.com/office/drawing/2014/chart" uri="{C3380CC4-5D6E-409C-BE32-E72D297353CC}">
              <c16:uniqueId val="{00000001-9A23-49C4-BAA9-09DAEF3F4C44}"/>
            </c:ext>
          </c:extLst>
        </c:ser>
        <c:ser>
          <c:idx val="2"/>
          <c:order val="2"/>
          <c:tx>
            <c:strRef>
              <c:f>SAME!$A$32</c:f>
              <c:strCache>
                <c:ptCount val="1"/>
                <c:pt idx="0">
                  <c:v>ENVIADOS ARQUIVO</c:v>
                </c:pt>
              </c:strCache>
            </c:strRef>
          </c:tx>
          <c:marker>
            <c:symbol val="circle"/>
            <c:size val="5"/>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dLbls>
            <c:dLbl>
              <c:idx val="0"/>
              <c:layout>
                <c:manualLayout>
                  <c:x val="-1.1987273641783184E-2"/>
                  <c:y val="2.75886551627324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23-49C4-BAA9-09DAEF3F4C44}"/>
                </c:ext>
              </c:extLst>
            </c:dLbl>
            <c:dLbl>
              <c:idx val="1"/>
              <c:layout>
                <c:manualLayout>
                  <c:x val="-1.1692565898291412E-2"/>
                  <c:y val="2.7772228581301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23-49C4-BAA9-09DAEF3F4C44}"/>
                </c:ext>
              </c:extLst>
            </c:dLbl>
            <c:dLbl>
              <c:idx val="2"/>
              <c:layout>
                <c:manualLayout>
                  <c:x val="-1.8289389312206646E-2"/>
                  <c:y val="3.52262786229512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23-49C4-BAA9-09DAEF3F4C44}"/>
                </c:ext>
              </c:extLst>
            </c:dLbl>
            <c:dLbl>
              <c:idx val="3"/>
              <c:layout>
                <c:manualLayout>
                  <c:x val="-9.9530667065912855E-3"/>
                  <c:y val="2.9981162741671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23-49C4-BAA9-09DAEF3F4C44}"/>
                </c:ext>
              </c:extLst>
            </c:dLbl>
            <c:dLbl>
              <c:idx val="4"/>
              <c:layout>
                <c:manualLayout>
                  <c:x val="-1.063889563218679E-2"/>
                  <c:y val="2.6147388913984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23-49C4-BAA9-09DAEF3F4C44}"/>
                </c:ext>
              </c:extLst>
            </c:dLbl>
            <c:dLbl>
              <c:idx val="5"/>
              <c:layout>
                <c:manualLayout>
                  <c:x val="-1.382927961213553E-2"/>
                  <c:y val="2.0707333941921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23-49C4-BAA9-09DAEF3F4C44}"/>
                </c:ext>
              </c:extLst>
            </c:dLbl>
            <c:dLbl>
              <c:idx val="6"/>
              <c:layout>
                <c:manualLayout>
                  <c:x val="-1.6375972305433764E-2"/>
                  <c:y val="2.7017796900462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E3-44F0-A3F7-5C9752B38875}"/>
                </c:ext>
              </c:extLst>
            </c:dLbl>
            <c:dLbl>
              <c:idx val="7"/>
              <c:layout>
                <c:manualLayout>
                  <c:x val="-1.4465898224070337E-2"/>
                  <c:y val="2.562147200400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ED-40C1-BEBA-8CB358F0F86E}"/>
                </c:ext>
              </c:extLst>
            </c:dLbl>
            <c:dLbl>
              <c:idx val="8"/>
              <c:layout>
                <c:manualLayout>
                  <c:x val="-1.3874831871960652E-2"/>
                  <c:y val="3.2058782785060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A3-4316-993B-07E2B0CB7B3F}"/>
                </c:ext>
              </c:extLst>
            </c:dLbl>
            <c:dLbl>
              <c:idx val="9"/>
              <c:layout>
                <c:manualLayout>
                  <c:x val="-1.3773063610987991E-2"/>
                  <c:y val="3.19436422285267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F8-46FA-88B6-3E97344C39F8}"/>
                </c:ext>
              </c:extLst>
            </c:dLbl>
            <c:dLbl>
              <c:idx val="10"/>
              <c:layout>
                <c:manualLayout>
                  <c:x val="-1.4427850782758579E-2"/>
                  <c:y val="3.2174474160664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C0-4DEF-A3AA-68BAEB290612}"/>
                </c:ext>
              </c:extLst>
            </c:dLbl>
            <c:dLbl>
              <c:idx val="11"/>
              <c:layout>
                <c:manualLayout>
                  <c:x val="-1.6622639991712856E-2"/>
                  <c:y val="2.32986753878906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2B-447E-923B-7FE81B01937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SAME!$B$29:$M$29</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SAME!$B$32:$M$32</c:f>
              <c:numCache>
                <c:formatCode>#,##0</c:formatCode>
                <c:ptCount val="12"/>
                <c:pt idx="0">
                  <c:v>27635</c:v>
                </c:pt>
              </c:numCache>
            </c:numRef>
          </c:val>
          <c:smooth val="0"/>
          <c:extLst>
            <c:ext xmlns:c16="http://schemas.microsoft.com/office/drawing/2014/chart" uri="{C3380CC4-5D6E-409C-BE32-E72D297353CC}">
              <c16:uniqueId val="{00000002-9A23-49C4-BAA9-09DAEF3F4C44}"/>
            </c:ext>
          </c:extLst>
        </c:ser>
        <c:ser>
          <c:idx val="3"/>
          <c:order val="3"/>
          <c:tx>
            <c:strRef>
              <c:f>SAME!$A$33</c:f>
              <c:strCache>
                <c:ptCount val="1"/>
                <c:pt idx="0">
                  <c:v>SOLICIT. RECEPÇÃO DO ARQUIVO</c:v>
                </c:pt>
              </c:strCache>
            </c:strRef>
          </c:tx>
          <c:marker>
            <c:symbol val="diamond"/>
            <c:size val="5"/>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12700">
                <a:solidFill>
                  <a:schemeClr val="lt2"/>
                </a:solidFill>
                <a:round/>
              </a:ln>
              <a:effectLst/>
            </c:spPr>
          </c:marker>
          <c:dLbls>
            <c:dLbl>
              <c:idx val="0"/>
              <c:layout>
                <c:manualLayout>
                  <c:x val="-1.2417322007063128E-2"/>
                  <c:y val="-3.70596857211030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DF-46C0-8945-9F18EBC874A1}"/>
                </c:ext>
              </c:extLst>
            </c:dLbl>
            <c:dLbl>
              <c:idx val="1"/>
              <c:layout>
                <c:manualLayout>
                  <c:x val="-1.2417322007063128E-2"/>
                  <c:y val="-3.27306813920986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DF-46C0-8945-9F18EBC874A1}"/>
                </c:ext>
              </c:extLst>
            </c:dLbl>
            <c:dLbl>
              <c:idx val="2"/>
              <c:layout>
                <c:manualLayout>
                  <c:x val="-1.1761173711775239E-2"/>
                  <c:y val="-2.84017488377719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DF-46C0-8945-9F18EBC874A1}"/>
                </c:ext>
              </c:extLst>
            </c:dLbl>
            <c:dLbl>
              <c:idx val="3"/>
              <c:layout>
                <c:manualLayout>
                  <c:x val="-1.2417322007063128E-2"/>
                  <c:y val="-2.8401677063094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DF-46C0-8945-9F18EBC874A1}"/>
                </c:ext>
              </c:extLst>
            </c:dLbl>
            <c:dLbl>
              <c:idx val="4"/>
              <c:layout>
                <c:manualLayout>
                  <c:x val="-1.1759781178696298E-2"/>
                  <c:y val="-2.43077831441649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DF-46C0-8945-9F18EBC874A1}"/>
                </c:ext>
              </c:extLst>
            </c:dLbl>
            <c:dLbl>
              <c:idx val="5"/>
              <c:layout>
                <c:manualLayout>
                  <c:x val="-1.2417322007063128E-2"/>
                  <c:y val="-2.37459264549431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90-4F35-89BA-10471F2028CD}"/>
                </c:ext>
              </c:extLst>
            </c:dLbl>
            <c:dLbl>
              <c:idx val="6"/>
              <c:layout>
                <c:manualLayout>
                  <c:x val="-1.3022518443502487E-2"/>
                  <c:y val="-2.96069222358063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E3-44F0-A3F7-5C9752B38875}"/>
                </c:ext>
              </c:extLst>
            </c:dLbl>
            <c:dLbl>
              <c:idx val="7"/>
              <c:layout>
                <c:manualLayout>
                  <c:x val="-1.2417332035917166E-2"/>
                  <c:y val="-2.7997287921748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ED-40C1-BEBA-8CB358F0F86E}"/>
                </c:ext>
              </c:extLst>
            </c:dLbl>
            <c:dLbl>
              <c:idx val="8"/>
              <c:layout>
                <c:manualLayout>
                  <c:x val="-1.0553691202838777E-2"/>
                  <c:y val="-2.989171733800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A3-4316-993B-07E2B0CB7B3F}"/>
                </c:ext>
              </c:extLst>
            </c:dLbl>
            <c:dLbl>
              <c:idx val="9"/>
              <c:layout>
                <c:manualLayout>
                  <c:x val="-1.1785817969536694E-2"/>
                  <c:y val="-2.97843598942371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F8-46FA-88B6-3E97344C39F8}"/>
                </c:ext>
              </c:extLst>
            </c:dLbl>
            <c:dLbl>
              <c:idx val="10"/>
              <c:layout>
                <c:manualLayout>
                  <c:x val="-1.178581072695822E-2"/>
                  <c:y val="-2.1309978880050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C0-4DEF-A3AA-68BAEB290612}"/>
                </c:ext>
              </c:extLst>
            </c:dLbl>
            <c:dLbl>
              <c:idx val="11"/>
              <c:layout>
                <c:manualLayout>
                  <c:x val="-1.3922211905619741E-2"/>
                  <c:y val="-2.9612642839117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2B-447E-923B-7FE81B01937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SAME!$B$29:$M$29</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SAME!$B$33:$M$33</c:f>
              <c:numCache>
                <c:formatCode>#,##0</c:formatCode>
                <c:ptCount val="12"/>
                <c:pt idx="0">
                  <c:v>2478</c:v>
                </c:pt>
              </c:numCache>
            </c:numRef>
          </c:val>
          <c:smooth val="0"/>
          <c:extLst>
            <c:ext xmlns:c16="http://schemas.microsoft.com/office/drawing/2014/chart" uri="{C3380CC4-5D6E-409C-BE32-E72D297353CC}">
              <c16:uniqueId val="{00000003-9A23-49C4-BAA9-09DAEF3F4C44}"/>
            </c:ext>
          </c:extLst>
        </c:ser>
        <c:ser>
          <c:idx val="4"/>
          <c:order val="4"/>
          <c:tx>
            <c:strRef>
              <c:f>SAME!$A$34</c:f>
              <c:strCache>
                <c:ptCount val="1"/>
                <c:pt idx="0">
                  <c:v>PRONTUÁRIOS DEVOLVIDOS PARA O ARQUIVO</c:v>
                </c:pt>
              </c:strCache>
            </c:strRef>
          </c:tx>
          <c:marker>
            <c:symbol val="circle"/>
            <c:size val="5"/>
          </c:marker>
          <c:dLbls>
            <c:dLbl>
              <c:idx val="0"/>
              <c:layout>
                <c:manualLayout>
                  <c:x val="-1.3841713676812395E-2"/>
                  <c:y val="2.6195994320022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D3-466B-8687-C9C58DCF0EC1}"/>
                </c:ext>
              </c:extLst>
            </c:dLbl>
            <c:dLbl>
              <c:idx val="1"/>
              <c:layout>
                <c:manualLayout>
                  <c:x val="-1.3271543425451312E-2"/>
                  <c:y val="2.38426100900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D3-466B-8687-C9C58DCF0EC1}"/>
                </c:ext>
              </c:extLst>
            </c:dLbl>
            <c:dLbl>
              <c:idx val="2"/>
              <c:layout>
                <c:manualLayout>
                  <c:x val="-1.5566769428092259E-2"/>
                  <c:y val="2.86155275511106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D3-466B-8687-C9C58DCF0EC1}"/>
                </c:ext>
              </c:extLst>
            </c:dLbl>
            <c:dLbl>
              <c:idx val="3"/>
              <c:layout>
                <c:manualLayout>
                  <c:x val="-1.8831680108105167E-2"/>
                  <c:y val="1.9931791443668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D3-466B-8687-C9C58DCF0EC1}"/>
                </c:ext>
              </c:extLst>
            </c:dLbl>
            <c:dLbl>
              <c:idx val="4"/>
              <c:layout>
                <c:manualLayout>
                  <c:x val="-8.2734663455951447E-3"/>
                  <c:y val="1.55317029729299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D3-466B-8687-C9C58DCF0EC1}"/>
                </c:ext>
              </c:extLst>
            </c:dLbl>
            <c:dLbl>
              <c:idx val="5"/>
              <c:layout>
                <c:manualLayout>
                  <c:x val="-1.0243322000583515E-2"/>
                  <c:y val="2.4189478118151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D3-466B-8687-C9C58DCF0EC1}"/>
                </c:ext>
              </c:extLst>
            </c:dLbl>
            <c:dLbl>
              <c:idx val="6"/>
              <c:layout>
                <c:manualLayout>
                  <c:x val="-1.6120656943775666E-2"/>
                  <c:y val="-3.74175030741475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FD3-466B-8687-C9C58DCF0EC1}"/>
                </c:ext>
              </c:extLst>
            </c:dLbl>
            <c:dLbl>
              <c:idx val="7"/>
              <c:layout>
                <c:manualLayout>
                  <c:x val="-1.3931109150287974E-2"/>
                  <c:y val="2.00174155323093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FD3-466B-8687-C9C58DCF0EC1}"/>
                </c:ext>
              </c:extLst>
            </c:dLbl>
            <c:dLbl>
              <c:idx val="8"/>
              <c:layout>
                <c:manualLayout>
                  <c:x val="-1.2783557318527462E-2"/>
                  <c:y val="2.3807108637888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FD3-466B-8687-C9C58DCF0EC1}"/>
                </c:ext>
              </c:extLst>
            </c:dLbl>
            <c:dLbl>
              <c:idx val="9"/>
              <c:layout>
                <c:manualLayout>
                  <c:x val="-1.3084878325660436E-2"/>
                  <c:y val="1.9667692979136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D3-466B-8687-C9C58DCF0EC1}"/>
                </c:ext>
              </c:extLst>
            </c:dLbl>
            <c:dLbl>
              <c:idx val="10"/>
              <c:layout>
                <c:manualLayout>
                  <c:x val="-1.0023473892931444E-2"/>
                  <c:y val="2.38850207558130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FD3-466B-8687-C9C58DCF0EC1}"/>
                </c:ext>
              </c:extLst>
            </c:dLbl>
            <c:dLbl>
              <c:idx val="11"/>
              <c:layout>
                <c:manualLayout>
                  <c:x val="-1.9851857039728329E-2"/>
                  <c:y val="2.8384738761290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FD3-466B-8687-C9C58DCF0EC1}"/>
                </c:ext>
              </c:extLst>
            </c:dLbl>
            <c:spPr>
              <a:noFill/>
              <a:ln>
                <a:noFill/>
              </a:ln>
              <a:effectLst/>
            </c:spPr>
            <c:txPr>
              <a:bodyPr wrap="square" lIns="38100" tIns="19050" rIns="38100" bIns="19050" anchor="ctr">
                <a:spAutoFit/>
              </a:bodyPr>
              <a:lstStyle/>
              <a:p>
                <a:pPr>
                  <a:defRPr sz="800">
                    <a:solidFill>
                      <a:sysClr val="windowText" lastClr="000000"/>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SAME!$B$29:$M$29</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SAME!$B$34:$M$34</c:f>
              <c:numCache>
                <c:formatCode>#,##0</c:formatCode>
                <c:ptCount val="12"/>
                <c:pt idx="0">
                  <c:v>33414</c:v>
                </c:pt>
              </c:numCache>
            </c:numRef>
          </c:val>
          <c:smooth val="0"/>
          <c:extLst>
            <c:ext xmlns:c16="http://schemas.microsoft.com/office/drawing/2014/chart" uri="{C3380CC4-5D6E-409C-BE32-E72D297353CC}">
              <c16:uniqueId val="{00000000-FBFB-4A18-B7D9-AC84612E6763}"/>
            </c:ext>
          </c:extLst>
        </c:ser>
        <c:dLbls>
          <c:showLegendKey val="0"/>
          <c:showVal val="1"/>
          <c:showCatName val="0"/>
          <c:showSerName val="0"/>
          <c:showPercent val="0"/>
          <c:showBubbleSize val="0"/>
        </c:dLbls>
        <c:marker val="1"/>
        <c:smooth val="0"/>
        <c:axId val="103159680"/>
        <c:axId val="103161216"/>
      </c:lineChart>
      <c:catAx>
        <c:axId val="103159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103161216"/>
        <c:crosses val="autoZero"/>
        <c:auto val="1"/>
        <c:lblAlgn val="ctr"/>
        <c:lblOffset val="100"/>
        <c:noMultiLvlLbl val="0"/>
      </c:catAx>
      <c:valAx>
        <c:axId val="103161216"/>
        <c:scaling>
          <c:orientation val="minMax"/>
          <c:max val="6500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103159680"/>
        <c:crosses val="autoZero"/>
        <c:crossBetween val="between"/>
        <c:majorUnit val="20000"/>
      </c:valAx>
      <c:spPr>
        <a:noFill/>
        <a:ln>
          <a:noFill/>
        </a:ln>
        <a:effectLst/>
      </c:spPr>
    </c:plotArea>
    <c:legend>
      <c:legendPos val="b"/>
      <c:layout>
        <c:manualLayout>
          <c:xMode val="edge"/>
          <c:yMode val="edge"/>
          <c:x val="0.1041887939510386"/>
          <c:y val="0.91398652488026622"/>
          <c:w val="0.54593692690106765"/>
          <c:h val="7.19511797980462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b="1"/>
              <a:t>Percentual</a:t>
            </a:r>
            <a:r>
              <a:rPr lang="pt-BR" b="1" baseline="0"/>
              <a:t> %</a:t>
            </a:r>
            <a:r>
              <a:rPr lang="pt-BR" b="1"/>
              <a:t> de Internação conforme Morbidade no Hospital das Clínicas da UFMG 2021</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38484930234937309"/>
          <c:y val="0.162315847396762"/>
          <c:w val="0.26161892573055301"/>
          <c:h val="0.78705009236662227"/>
        </c:manualLayout>
      </c:layout>
      <c:pieChart>
        <c:varyColors val="1"/>
        <c:ser>
          <c:idx val="1"/>
          <c:order val="1"/>
          <c:dPt>
            <c:idx val="0"/>
            <c:bubble3D val="0"/>
            <c:spPr>
              <a:solidFill>
                <a:schemeClr val="accent6">
                  <a:shade val="36000"/>
                </a:schemeClr>
              </a:solidFill>
              <a:ln w="19050">
                <a:solidFill>
                  <a:schemeClr val="lt1"/>
                </a:solidFill>
              </a:ln>
              <a:effectLst/>
            </c:spPr>
            <c:extLst>
              <c:ext xmlns:c16="http://schemas.microsoft.com/office/drawing/2014/chart" uri="{C3380CC4-5D6E-409C-BE32-E72D297353CC}">
                <c16:uniqueId val="{00000001-8F46-4090-B4E5-7BA98F62B5B3}"/>
              </c:ext>
            </c:extLst>
          </c:dPt>
          <c:dPt>
            <c:idx val="1"/>
            <c:bubble3D val="0"/>
            <c:spPr>
              <a:solidFill>
                <a:schemeClr val="accent6">
                  <a:shade val="43000"/>
                </a:schemeClr>
              </a:solidFill>
              <a:ln w="19050">
                <a:solidFill>
                  <a:schemeClr val="lt1"/>
                </a:solidFill>
              </a:ln>
              <a:effectLst/>
            </c:spPr>
            <c:extLst>
              <c:ext xmlns:c16="http://schemas.microsoft.com/office/drawing/2014/chart" uri="{C3380CC4-5D6E-409C-BE32-E72D297353CC}">
                <c16:uniqueId val="{00000003-8F46-4090-B4E5-7BA98F62B5B3}"/>
              </c:ext>
            </c:extLst>
          </c:dPt>
          <c:dPt>
            <c:idx val="2"/>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5-8F46-4090-B4E5-7BA98F62B5B3}"/>
              </c:ext>
            </c:extLst>
          </c:dPt>
          <c:dPt>
            <c:idx val="3"/>
            <c:bubble3D val="0"/>
            <c:spPr>
              <a:solidFill>
                <a:schemeClr val="accent6">
                  <a:shade val="56000"/>
                </a:schemeClr>
              </a:solidFill>
              <a:ln w="19050">
                <a:solidFill>
                  <a:schemeClr val="lt1"/>
                </a:solidFill>
              </a:ln>
              <a:effectLst/>
            </c:spPr>
            <c:extLst>
              <c:ext xmlns:c16="http://schemas.microsoft.com/office/drawing/2014/chart" uri="{C3380CC4-5D6E-409C-BE32-E72D297353CC}">
                <c16:uniqueId val="{00000007-8F46-4090-B4E5-7BA98F62B5B3}"/>
              </c:ext>
            </c:extLst>
          </c:dPt>
          <c:dPt>
            <c:idx val="4"/>
            <c:bubble3D val="0"/>
            <c:spPr>
              <a:solidFill>
                <a:schemeClr val="accent6">
                  <a:shade val="63000"/>
                </a:schemeClr>
              </a:solidFill>
              <a:ln w="19050">
                <a:solidFill>
                  <a:schemeClr val="lt1"/>
                </a:solidFill>
              </a:ln>
              <a:effectLst/>
            </c:spPr>
            <c:extLst>
              <c:ext xmlns:c16="http://schemas.microsoft.com/office/drawing/2014/chart" uri="{C3380CC4-5D6E-409C-BE32-E72D297353CC}">
                <c16:uniqueId val="{00000009-8F46-4090-B4E5-7BA98F62B5B3}"/>
              </c:ext>
            </c:extLst>
          </c:dPt>
          <c:dPt>
            <c:idx val="5"/>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B-8F46-4090-B4E5-7BA98F62B5B3}"/>
              </c:ext>
            </c:extLst>
          </c:dPt>
          <c:dPt>
            <c:idx val="6"/>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D-8F46-4090-B4E5-7BA98F62B5B3}"/>
              </c:ext>
            </c:extLst>
          </c:dPt>
          <c:dPt>
            <c:idx val="7"/>
            <c:bubble3D val="0"/>
            <c:spPr>
              <a:solidFill>
                <a:schemeClr val="accent6">
                  <a:shade val="83000"/>
                </a:schemeClr>
              </a:solidFill>
              <a:ln w="19050">
                <a:solidFill>
                  <a:schemeClr val="lt1"/>
                </a:solidFill>
              </a:ln>
              <a:effectLst/>
            </c:spPr>
            <c:extLst>
              <c:ext xmlns:c16="http://schemas.microsoft.com/office/drawing/2014/chart" uri="{C3380CC4-5D6E-409C-BE32-E72D297353CC}">
                <c16:uniqueId val="{0000000F-8F46-4090-B4E5-7BA98F62B5B3}"/>
              </c:ext>
            </c:extLst>
          </c:dPt>
          <c:dPt>
            <c:idx val="8"/>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11-8F46-4090-B4E5-7BA98F62B5B3}"/>
              </c:ext>
            </c:extLst>
          </c:dPt>
          <c:dPt>
            <c:idx val="9"/>
            <c:bubble3D val="0"/>
            <c:spPr>
              <a:solidFill>
                <a:schemeClr val="accent6">
                  <a:shade val="96000"/>
                </a:schemeClr>
              </a:solidFill>
              <a:ln w="19050">
                <a:solidFill>
                  <a:schemeClr val="lt1"/>
                </a:solidFill>
              </a:ln>
              <a:effectLst/>
            </c:spPr>
            <c:extLst>
              <c:ext xmlns:c16="http://schemas.microsoft.com/office/drawing/2014/chart" uri="{C3380CC4-5D6E-409C-BE32-E72D297353CC}">
                <c16:uniqueId val="{00000013-8F46-4090-B4E5-7BA98F62B5B3}"/>
              </c:ext>
            </c:extLst>
          </c:dPt>
          <c:dPt>
            <c:idx val="10"/>
            <c:bubble3D val="0"/>
            <c:spPr>
              <a:solidFill>
                <a:schemeClr val="accent6">
                  <a:tint val="97000"/>
                </a:schemeClr>
              </a:solidFill>
              <a:ln w="19050">
                <a:solidFill>
                  <a:schemeClr val="lt1"/>
                </a:solidFill>
              </a:ln>
              <a:effectLst/>
            </c:spPr>
            <c:extLst>
              <c:ext xmlns:c16="http://schemas.microsoft.com/office/drawing/2014/chart" uri="{C3380CC4-5D6E-409C-BE32-E72D297353CC}">
                <c16:uniqueId val="{00000015-8F46-4090-B4E5-7BA98F62B5B3}"/>
              </c:ext>
            </c:extLst>
          </c:dPt>
          <c:dPt>
            <c:idx val="11"/>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17-8F46-4090-B4E5-7BA98F62B5B3}"/>
              </c:ext>
            </c:extLst>
          </c:dPt>
          <c:dPt>
            <c:idx val="12"/>
            <c:bubble3D val="0"/>
            <c:spPr>
              <a:solidFill>
                <a:schemeClr val="accent6">
                  <a:tint val="84000"/>
                </a:schemeClr>
              </a:solidFill>
              <a:ln w="19050">
                <a:solidFill>
                  <a:schemeClr val="lt1"/>
                </a:solidFill>
              </a:ln>
              <a:effectLst/>
            </c:spPr>
            <c:extLst>
              <c:ext xmlns:c16="http://schemas.microsoft.com/office/drawing/2014/chart" uri="{C3380CC4-5D6E-409C-BE32-E72D297353CC}">
                <c16:uniqueId val="{00000019-8F46-4090-B4E5-7BA98F62B5B3}"/>
              </c:ext>
            </c:extLst>
          </c:dPt>
          <c:dPt>
            <c:idx val="13"/>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1B-8F46-4090-B4E5-7BA98F62B5B3}"/>
              </c:ext>
            </c:extLst>
          </c:dPt>
          <c:dPt>
            <c:idx val="1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1D-8F46-4090-B4E5-7BA98F62B5B3}"/>
              </c:ext>
            </c:extLst>
          </c:dPt>
          <c:dPt>
            <c:idx val="15"/>
            <c:bubble3D val="0"/>
            <c:spPr>
              <a:solidFill>
                <a:schemeClr val="accent6">
                  <a:tint val="64000"/>
                </a:schemeClr>
              </a:solidFill>
              <a:ln w="19050">
                <a:solidFill>
                  <a:schemeClr val="lt1"/>
                </a:solidFill>
              </a:ln>
              <a:effectLst/>
            </c:spPr>
            <c:extLst>
              <c:ext xmlns:c16="http://schemas.microsoft.com/office/drawing/2014/chart" uri="{C3380CC4-5D6E-409C-BE32-E72D297353CC}">
                <c16:uniqueId val="{0000001F-8F46-4090-B4E5-7BA98F62B5B3}"/>
              </c:ext>
            </c:extLst>
          </c:dPt>
          <c:dPt>
            <c:idx val="16"/>
            <c:bubble3D val="0"/>
            <c:spPr>
              <a:solidFill>
                <a:schemeClr val="accent6">
                  <a:tint val="57000"/>
                </a:schemeClr>
              </a:solidFill>
              <a:ln w="19050">
                <a:solidFill>
                  <a:schemeClr val="lt1"/>
                </a:solidFill>
              </a:ln>
              <a:effectLst/>
            </c:spPr>
            <c:extLst>
              <c:ext xmlns:c16="http://schemas.microsoft.com/office/drawing/2014/chart" uri="{C3380CC4-5D6E-409C-BE32-E72D297353CC}">
                <c16:uniqueId val="{00000021-8F46-4090-B4E5-7BA98F62B5B3}"/>
              </c:ext>
            </c:extLst>
          </c:dPt>
          <c:dPt>
            <c:idx val="17"/>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23-8F46-4090-B4E5-7BA98F62B5B3}"/>
              </c:ext>
            </c:extLst>
          </c:dPt>
          <c:dPt>
            <c:idx val="18"/>
            <c:bubble3D val="0"/>
            <c:spPr>
              <a:solidFill>
                <a:schemeClr val="accent6">
                  <a:tint val="44000"/>
                </a:schemeClr>
              </a:solidFill>
              <a:ln w="19050">
                <a:solidFill>
                  <a:schemeClr val="lt1"/>
                </a:solidFill>
              </a:ln>
              <a:effectLst/>
            </c:spPr>
            <c:extLst>
              <c:ext xmlns:c16="http://schemas.microsoft.com/office/drawing/2014/chart" uri="{C3380CC4-5D6E-409C-BE32-E72D297353CC}">
                <c16:uniqueId val="{00000025-8F46-4090-B4E5-7BA98F62B5B3}"/>
              </c:ext>
            </c:extLst>
          </c:dPt>
          <c:dPt>
            <c:idx val="19"/>
            <c:bubble3D val="0"/>
            <c:spPr>
              <a:solidFill>
                <a:schemeClr val="accent6">
                  <a:tint val="37000"/>
                </a:schemeClr>
              </a:solidFill>
              <a:ln w="19050">
                <a:solidFill>
                  <a:schemeClr val="lt1"/>
                </a:solidFill>
              </a:ln>
              <a:effectLst/>
            </c:spPr>
            <c:extLst>
              <c:ext xmlns:c16="http://schemas.microsoft.com/office/drawing/2014/chart" uri="{C3380CC4-5D6E-409C-BE32-E72D297353CC}">
                <c16:uniqueId val="{00000027-8F46-4090-B4E5-7BA98F62B5B3}"/>
              </c:ext>
            </c:extLst>
          </c:dPt>
          <c:dLbls>
            <c:dLbl>
              <c:idx val="1"/>
              <c:layout>
                <c:manualLayout>
                  <c:x val="-1.5264205439185706E-2"/>
                  <c:y val="-4.132999060521189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46-4090-B4E5-7BA98F62B5B3}"/>
                </c:ext>
              </c:extLst>
            </c:dLbl>
            <c:dLbl>
              <c:idx val="2"/>
              <c:layout>
                <c:manualLayout>
                  <c:x val="-1.4340428395020158E-2"/>
                  <c:y val="-1.88603467402208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46-4090-B4E5-7BA98F62B5B3}"/>
                </c:ext>
              </c:extLst>
            </c:dLbl>
            <c:dLbl>
              <c:idx val="3"/>
              <c:layout>
                <c:manualLayout>
                  <c:x val="-1.3856655662483021E-2"/>
                  <c:y val="-1.82355756386598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46-4090-B4E5-7BA98F62B5B3}"/>
                </c:ext>
              </c:extLst>
            </c:dLbl>
            <c:dLbl>
              <c:idx val="4"/>
              <c:layout>
                <c:manualLayout>
                  <c:x val="-1.3060296141650692E-2"/>
                  <c:y val="-1.542687015553593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46-4090-B4E5-7BA98F62B5B3}"/>
                </c:ext>
              </c:extLst>
            </c:dLbl>
            <c:dLbl>
              <c:idx val="7"/>
              <c:layout>
                <c:manualLayout>
                  <c:x val="-1.4653015183315436E-2"/>
                  <c:y val="-7.0007537061642904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46-4090-B4E5-7BA98F62B5B3}"/>
                </c:ext>
              </c:extLst>
            </c:dLbl>
            <c:dLbl>
              <c:idx val="11"/>
              <c:layout>
                <c:manualLayout>
                  <c:x val="-1.1467577099985948E-2"/>
                  <c:y val="-9.8094591892882756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F46-4090-B4E5-7BA98F62B5B3}"/>
                </c:ext>
              </c:extLst>
            </c:dLbl>
            <c:dLbl>
              <c:idx val="12"/>
              <c:layout>
                <c:manualLayout>
                  <c:x val="-1.3856655662483137E-2"/>
                  <c:y val="-1.82355756386599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F46-4090-B4E5-7BA98F62B5B3}"/>
                </c:ext>
              </c:extLst>
            </c:dLbl>
            <c:dLbl>
              <c:idx val="17"/>
              <c:layout>
                <c:manualLayout>
                  <c:x val="-1.2747709353355442E-2"/>
                  <c:y val="-1.88603467402208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F46-4090-B4E5-7BA98F62B5B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ter_Morb!$A$5,Inter_Morb!$A$90,Inter_Morb!$A$130,Inter_Morb!$A$135,Inter_Morb!$A$147,Inter_Morb!$A$156,Inter_Morb!$A$172,Inter_Morb!$A$183,Inter_Morb!$A$187,Inter_Morb!$A$210,Inter_Morb!$A$226,Inter_Morb!$A$245,Inter_Morb!$A$248,Inter_Morb!$A$260,Inter_Morb!$A$284,Inter_Morb!$A$296,Inter_Morb!$A$306,Inter_Morb!$A$320,Inter_Morb!$A$325,Inter_Morb!$A$354)</c:f>
              <c:strCache>
                <c:ptCount val="20"/>
                <c:pt idx="0">
                  <c:v>01 Algumas doenças infecciosas e parasitárias</c:v>
                </c:pt>
                <c:pt idx="1">
                  <c:v>02 Neoplasias (tumores)</c:v>
                </c:pt>
                <c:pt idx="2">
                  <c:v>03 Doenças sangue órgãos hemat e transt imunitár</c:v>
                </c:pt>
                <c:pt idx="3">
                  <c:v>04 Doenças endócrinas nutricionais e metabólicas</c:v>
                </c:pt>
                <c:pt idx="4">
                  <c:v>05 Transtornos mentais e comportamentais</c:v>
                </c:pt>
                <c:pt idx="5">
                  <c:v>06 Doenças do sistema nervoso</c:v>
                </c:pt>
                <c:pt idx="6">
                  <c:v>07 Doenças do olho e anexos</c:v>
                </c:pt>
                <c:pt idx="7">
                  <c:v>08 Doenças do ouvido e da apófise mastóide</c:v>
                </c:pt>
                <c:pt idx="8">
                  <c:v>09 Doenças do aparelho circulatório</c:v>
                </c:pt>
                <c:pt idx="9">
                  <c:v>10 Doenças do aparelho respiratório</c:v>
                </c:pt>
                <c:pt idx="10">
                  <c:v>11 Doenças do aparelho digestivo</c:v>
                </c:pt>
                <c:pt idx="11">
                  <c:v>12 Doenças da pele e do tecido subcutâneo</c:v>
                </c:pt>
                <c:pt idx="12">
                  <c:v>13 Doenças sist osteomuscular e tec conjuntivo</c:v>
                </c:pt>
                <c:pt idx="13">
                  <c:v>14 Doenças do aparelho geniturinário</c:v>
                </c:pt>
                <c:pt idx="14">
                  <c:v>15 Gravidez parto e puerpério</c:v>
                </c:pt>
                <c:pt idx="15">
                  <c:v>16 Algumas afec originadas no período perinatal</c:v>
                </c:pt>
                <c:pt idx="16">
                  <c:v>17 Malf cong deformid e anomalias cromossômicas</c:v>
                </c:pt>
                <c:pt idx="17">
                  <c:v>18 Sint sinais e achad anorm ex clín e laborat</c:v>
                </c:pt>
                <c:pt idx="18">
                  <c:v>19 Lesões enven e alg out conseq causas externas</c:v>
                </c:pt>
                <c:pt idx="19">
                  <c:v>21 Contatos com serviços de saúde</c:v>
                </c:pt>
              </c:strCache>
            </c:strRef>
          </c:cat>
          <c:val>
            <c:numRef>
              <c:f>(Inter_Morb!$O$5,Inter_Morb!$O$90,Inter_Morb!$O$130,Inter_Morb!$O$135,Inter_Morb!$O$147,Inter_Morb!$O$156,Inter_Morb!$O$172,Inter_Morb!$O$183,Inter_Morb!$O$187,Inter_Morb!$O$210,Inter_Morb!$O$226,Inter_Morb!$O$245,Inter_Morb!$O$248,Inter_Morb!$O$260,Inter_Morb!$O$284,Inter_Morb!$O$296,Inter_Morb!$O$306,Inter_Morb!$O$320,Inter_Morb!$O$325,Inter_Morb!$O$354)</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8-8F46-4090-B4E5-7BA98F62B5B3}"/>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6">
                        <a:shade val="36000"/>
                      </a:schemeClr>
                    </a:solidFill>
                    <a:ln w="19050">
                      <a:solidFill>
                        <a:schemeClr val="lt1"/>
                      </a:solidFill>
                    </a:ln>
                    <a:effectLst/>
                  </c:spPr>
                  <c:extLst>
                    <c:ext xmlns:c16="http://schemas.microsoft.com/office/drawing/2014/chart" uri="{C3380CC4-5D6E-409C-BE32-E72D297353CC}">
                      <c16:uniqueId val="{0000002A-8F46-4090-B4E5-7BA98F62B5B3}"/>
                    </c:ext>
                  </c:extLst>
                </c:dPt>
                <c:dPt>
                  <c:idx val="1"/>
                  <c:bubble3D val="0"/>
                  <c:spPr>
                    <a:solidFill>
                      <a:schemeClr val="accent6">
                        <a:shade val="43000"/>
                      </a:schemeClr>
                    </a:solidFill>
                    <a:ln w="19050">
                      <a:solidFill>
                        <a:schemeClr val="lt1"/>
                      </a:solidFill>
                    </a:ln>
                    <a:effectLst/>
                  </c:spPr>
                  <c:extLst>
                    <c:ext xmlns:c16="http://schemas.microsoft.com/office/drawing/2014/chart" uri="{C3380CC4-5D6E-409C-BE32-E72D297353CC}">
                      <c16:uniqueId val="{0000002C-8F46-4090-B4E5-7BA98F62B5B3}"/>
                    </c:ext>
                  </c:extLst>
                </c:dPt>
                <c:dPt>
                  <c:idx val="2"/>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2E-8F46-4090-B4E5-7BA98F62B5B3}"/>
                    </c:ext>
                  </c:extLst>
                </c:dPt>
                <c:dPt>
                  <c:idx val="3"/>
                  <c:bubble3D val="0"/>
                  <c:spPr>
                    <a:solidFill>
                      <a:schemeClr val="accent6">
                        <a:shade val="56000"/>
                      </a:schemeClr>
                    </a:solidFill>
                    <a:ln w="19050">
                      <a:solidFill>
                        <a:schemeClr val="lt1"/>
                      </a:solidFill>
                    </a:ln>
                    <a:effectLst/>
                  </c:spPr>
                  <c:extLst>
                    <c:ext xmlns:c16="http://schemas.microsoft.com/office/drawing/2014/chart" uri="{C3380CC4-5D6E-409C-BE32-E72D297353CC}">
                      <c16:uniqueId val="{00000030-8F46-4090-B4E5-7BA98F62B5B3}"/>
                    </c:ext>
                  </c:extLst>
                </c:dPt>
                <c:dPt>
                  <c:idx val="4"/>
                  <c:bubble3D val="0"/>
                  <c:spPr>
                    <a:solidFill>
                      <a:schemeClr val="accent6">
                        <a:shade val="63000"/>
                      </a:schemeClr>
                    </a:solidFill>
                    <a:ln w="19050">
                      <a:solidFill>
                        <a:schemeClr val="lt1"/>
                      </a:solidFill>
                    </a:ln>
                    <a:effectLst/>
                  </c:spPr>
                  <c:extLst>
                    <c:ext xmlns:c16="http://schemas.microsoft.com/office/drawing/2014/chart" uri="{C3380CC4-5D6E-409C-BE32-E72D297353CC}">
                      <c16:uniqueId val="{00000032-8F46-4090-B4E5-7BA98F62B5B3}"/>
                    </c:ext>
                  </c:extLst>
                </c:dPt>
                <c:dPt>
                  <c:idx val="5"/>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34-8F46-4090-B4E5-7BA98F62B5B3}"/>
                    </c:ext>
                  </c:extLst>
                </c:dPt>
                <c:dPt>
                  <c:idx val="6"/>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36-8F46-4090-B4E5-7BA98F62B5B3}"/>
                    </c:ext>
                  </c:extLst>
                </c:dPt>
                <c:dPt>
                  <c:idx val="7"/>
                  <c:bubble3D val="0"/>
                  <c:spPr>
                    <a:solidFill>
                      <a:schemeClr val="accent6">
                        <a:shade val="83000"/>
                      </a:schemeClr>
                    </a:solidFill>
                    <a:ln w="19050">
                      <a:solidFill>
                        <a:schemeClr val="lt1"/>
                      </a:solidFill>
                    </a:ln>
                    <a:effectLst/>
                  </c:spPr>
                  <c:extLst>
                    <c:ext xmlns:c16="http://schemas.microsoft.com/office/drawing/2014/chart" uri="{C3380CC4-5D6E-409C-BE32-E72D297353CC}">
                      <c16:uniqueId val="{00000038-8F46-4090-B4E5-7BA98F62B5B3}"/>
                    </c:ext>
                  </c:extLst>
                </c:dPt>
                <c:dPt>
                  <c:idx val="8"/>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3A-8F46-4090-B4E5-7BA98F62B5B3}"/>
                    </c:ext>
                  </c:extLst>
                </c:dPt>
                <c:dPt>
                  <c:idx val="9"/>
                  <c:bubble3D val="0"/>
                  <c:spPr>
                    <a:solidFill>
                      <a:schemeClr val="accent6">
                        <a:shade val="96000"/>
                      </a:schemeClr>
                    </a:solidFill>
                    <a:ln w="19050">
                      <a:solidFill>
                        <a:schemeClr val="lt1"/>
                      </a:solidFill>
                    </a:ln>
                    <a:effectLst/>
                  </c:spPr>
                  <c:extLst>
                    <c:ext xmlns:c16="http://schemas.microsoft.com/office/drawing/2014/chart" uri="{C3380CC4-5D6E-409C-BE32-E72D297353CC}">
                      <c16:uniqueId val="{0000003C-8F46-4090-B4E5-7BA98F62B5B3}"/>
                    </c:ext>
                  </c:extLst>
                </c:dPt>
                <c:dPt>
                  <c:idx val="10"/>
                  <c:bubble3D val="0"/>
                  <c:spPr>
                    <a:solidFill>
                      <a:schemeClr val="accent6">
                        <a:tint val="97000"/>
                      </a:schemeClr>
                    </a:solidFill>
                    <a:ln w="19050">
                      <a:solidFill>
                        <a:schemeClr val="lt1"/>
                      </a:solidFill>
                    </a:ln>
                    <a:effectLst/>
                  </c:spPr>
                  <c:extLst>
                    <c:ext xmlns:c16="http://schemas.microsoft.com/office/drawing/2014/chart" uri="{C3380CC4-5D6E-409C-BE32-E72D297353CC}">
                      <c16:uniqueId val="{0000003E-8F46-4090-B4E5-7BA98F62B5B3}"/>
                    </c:ext>
                  </c:extLst>
                </c:dPt>
                <c:dPt>
                  <c:idx val="11"/>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40-8F46-4090-B4E5-7BA98F62B5B3}"/>
                    </c:ext>
                  </c:extLst>
                </c:dPt>
                <c:dPt>
                  <c:idx val="12"/>
                  <c:bubble3D val="0"/>
                  <c:spPr>
                    <a:solidFill>
                      <a:schemeClr val="accent6">
                        <a:tint val="84000"/>
                      </a:schemeClr>
                    </a:solidFill>
                    <a:ln w="19050">
                      <a:solidFill>
                        <a:schemeClr val="lt1"/>
                      </a:solidFill>
                    </a:ln>
                    <a:effectLst/>
                  </c:spPr>
                  <c:extLst>
                    <c:ext xmlns:c16="http://schemas.microsoft.com/office/drawing/2014/chart" uri="{C3380CC4-5D6E-409C-BE32-E72D297353CC}">
                      <c16:uniqueId val="{00000042-8F46-4090-B4E5-7BA98F62B5B3}"/>
                    </c:ext>
                  </c:extLst>
                </c:dPt>
                <c:dPt>
                  <c:idx val="13"/>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44-8F46-4090-B4E5-7BA98F62B5B3}"/>
                    </c:ext>
                  </c:extLst>
                </c:dPt>
                <c:dPt>
                  <c:idx val="1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46-8F46-4090-B4E5-7BA98F62B5B3}"/>
                    </c:ext>
                  </c:extLst>
                </c:dPt>
                <c:dPt>
                  <c:idx val="15"/>
                  <c:bubble3D val="0"/>
                  <c:spPr>
                    <a:solidFill>
                      <a:schemeClr val="accent6">
                        <a:tint val="64000"/>
                      </a:schemeClr>
                    </a:solidFill>
                    <a:ln w="19050">
                      <a:solidFill>
                        <a:schemeClr val="lt1"/>
                      </a:solidFill>
                    </a:ln>
                    <a:effectLst/>
                  </c:spPr>
                  <c:extLst>
                    <c:ext xmlns:c16="http://schemas.microsoft.com/office/drawing/2014/chart" uri="{C3380CC4-5D6E-409C-BE32-E72D297353CC}">
                      <c16:uniqueId val="{00000048-8F46-4090-B4E5-7BA98F62B5B3}"/>
                    </c:ext>
                  </c:extLst>
                </c:dPt>
                <c:dPt>
                  <c:idx val="16"/>
                  <c:bubble3D val="0"/>
                  <c:spPr>
                    <a:solidFill>
                      <a:schemeClr val="accent6">
                        <a:tint val="57000"/>
                      </a:schemeClr>
                    </a:solidFill>
                    <a:ln w="19050">
                      <a:solidFill>
                        <a:schemeClr val="lt1"/>
                      </a:solidFill>
                    </a:ln>
                    <a:effectLst/>
                  </c:spPr>
                  <c:extLst>
                    <c:ext xmlns:c16="http://schemas.microsoft.com/office/drawing/2014/chart" uri="{C3380CC4-5D6E-409C-BE32-E72D297353CC}">
                      <c16:uniqueId val="{0000004A-8F46-4090-B4E5-7BA98F62B5B3}"/>
                    </c:ext>
                  </c:extLst>
                </c:dPt>
                <c:dPt>
                  <c:idx val="17"/>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4C-8F46-4090-B4E5-7BA98F62B5B3}"/>
                    </c:ext>
                  </c:extLst>
                </c:dPt>
                <c:dPt>
                  <c:idx val="18"/>
                  <c:bubble3D val="0"/>
                  <c:spPr>
                    <a:solidFill>
                      <a:schemeClr val="accent6">
                        <a:tint val="44000"/>
                      </a:schemeClr>
                    </a:solidFill>
                    <a:ln w="19050">
                      <a:solidFill>
                        <a:schemeClr val="lt1"/>
                      </a:solidFill>
                    </a:ln>
                    <a:effectLst/>
                  </c:spPr>
                  <c:extLst>
                    <c:ext xmlns:c16="http://schemas.microsoft.com/office/drawing/2014/chart" uri="{C3380CC4-5D6E-409C-BE32-E72D297353CC}">
                      <c16:uniqueId val="{0000004E-8F46-4090-B4E5-7BA98F62B5B3}"/>
                    </c:ext>
                  </c:extLst>
                </c:dPt>
                <c:dPt>
                  <c:idx val="19"/>
                  <c:bubble3D val="0"/>
                  <c:spPr>
                    <a:solidFill>
                      <a:schemeClr val="accent6">
                        <a:tint val="37000"/>
                      </a:schemeClr>
                    </a:solidFill>
                    <a:ln w="19050">
                      <a:solidFill>
                        <a:schemeClr val="lt1"/>
                      </a:solidFill>
                    </a:ln>
                    <a:effectLst/>
                  </c:spPr>
                  <c:extLst>
                    <c:ext xmlns:c16="http://schemas.microsoft.com/office/drawing/2014/chart" uri="{C3380CC4-5D6E-409C-BE32-E72D297353CC}">
                      <c16:uniqueId val="{00000050-8F46-4090-B4E5-7BA98F62B5B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Inter_Morb!$A$5,Inter_Morb!$A$90,Inter_Morb!$A$130,Inter_Morb!$A$135,Inter_Morb!$A$147,Inter_Morb!$A$156,Inter_Morb!$A$172,Inter_Morb!$A$183,Inter_Morb!$A$187,Inter_Morb!$A$210,Inter_Morb!$A$226,Inter_Morb!$A$245,Inter_Morb!$A$248,Inter_Morb!$A$260,Inter_Morb!$A$284,Inter_Morb!$A$296,Inter_Morb!$A$306,Inter_Morb!$A$320,Inter_Morb!$A$325,Inter_Morb!$A$354)</c15:sqref>
                        </c15:formulaRef>
                      </c:ext>
                    </c:extLst>
                    <c:strCache>
                      <c:ptCount val="20"/>
                      <c:pt idx="0">
                        <c:v>01 Algumas doenças infecciosas e parasitárias</c:v>
                      </c:pt>
                      <c:pt idx="1">
                        <c:v>02 Neoplasias (tumores)</c:v>
                      </c:pt>
                      <c:pt idx="2">
                        <c:v>03 Doenças sangue órgãos hemat e transt imunitár</c:v>
                      </c:pt>
                      <c:pt idx="3">
                        <c:v>04 Doenças endócrinas nutricionais e metabólicas</c:v>
                      </c:pt>
                      <c:pt idx="4">
                        <c:v>05 Transtornos mentais e comportamentais</c:v>
                      </c:pt>
                      <c:pt idx="5">
                        <c:v>06 Doenças do sistema nervoso</c:v>
                      </c:pt>
                      <c:pt idx="6">
                        <c:v>07 Doenças do olho e anexos</c:v>
                      </c:pt>
                      <c:pt idx="7">
                        <c:v>08 Doenças do ouvido e da apófise mastóide</c:v>
                      </c:pt>
                      <c:pt idx="8">
                        <c:v>09 Doenças do aparelho circulatório</c:v>
                      </c:pt>
                      <c:pt idx="9">
                        <c:v>10 Doenças do aparelho respiratório</c:v>
                      </c:pt>
                      <c:pt idx="10">
                        <c:v>11 Doenças do aparelho digestivo</c:v>
                      </c:pt>
                      <c:pt idx="11">
                        <c:v>12 Doenças da pele e do tecido subcutâneo</c:v>
                      </c:pt>
                      <c:pt idx="12">
                        <c:v>13 Doenças sist osteomuscular e tec conjuntivo</c:v>
                      </c:pt>
                      <c:pt idx="13">
                        <c:v>14 Doenças do aparelho geniturinário</c:v>
                      </c:pt>
                      <c:pt idx="14">
                        <c:v>15 Gravidez parto e puerpério</c:v>
                      </c:pt>
                      <c:pt idx="15">
                        <c:v>16 Algumas afec originadas no período perinatal</c:v>
                      </c:pt>
                      <c:pt idx="16">
                        <c:v>17 Malf cong deformid e anomalias cromossômicas</c:v>
                      </c:pt>
                      <c:pt idx="17">
                        <c:v>18 Sint sinais e achad anorm ex clín e laborat</c:v>
                      </c:pt>
                      <c:pt idx="18">
                        <c:v>19 Lesões enven e alg out conseq causas externas</c:v>
                      </c:pt>
                      <c:pt idx="19">
                        <c:v>21 Contatos com serviços de saúde</c:v>
                      </c:pt>
                    </c:strCache>
                  </c:strRef>
                </c:cat>
                <c:val>
                  <c:numRef>
                    <c:extLst>
                      <c:ext uri="{02D57815-91ED-43cb-92C2-25804820EDAC}">
                        <c15:formulaRef>
                          <c15:sqref>(Inter_Morb!$P$5,Inter_Morb!$P$90,Inter_Morb!$P$130,Inter_Morb!$P$135,Inter_Morb!$P$147,Inter_Morb!$P$156,Inter_Morb!$P$172,Inter_Morb!$P$183,Inter_Morb!$P$187,Inter_Morb!$P$210,Inter_Morb!$P$226,Inter_Morb!$P$245,Inter_Morb!$P$248,Inter_Morb!$P$260,Inter_Morb!$P$284,Inter_Morb!$P$296,Inter_Morb!$P$306,Inter_Morb!$P$320,Inter_Morb!$P$325,Inter_Morb!$P$354)</c15:sqref>
                        </c15:formulaRef>
                      </c:ext>
                    </c:extLst>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51-8F46-4090-B4E5-7BA98F62B5B3}"/>
                  </c:ext>
                </c:extLst>
              </c15:ser>
            </c15:filteredPieSeries>
          </c:ext>
        </c:extLst>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softEdge rad="177800"/>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TAXA DE CESÁRIA</a:t>
            </a:r>
            <a:endParaRPr lang="en-US" sz="1200" baseline="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plotArea>
      <c:layout>
        <c:manualLayout>
          <c:layoutTarget val="inner"/>
          <c:xMode val="edge"/>
          <c:yMode val="edge"/>
          <c:x val="2.6554950986345336E-2"/>
          <c:y val="0.15642225775987792"/>
          <c:w val="0.95913085582921342"/>
          <c:h val="0.58058505699275742"/>
        </c:manualLayout>
      </c:layout>
      <c:lineChart>
        <c:grouping val="standard"/>
        <c:varyColors val="0"/>
        <c:ser>
          <c:idx val="0"/>
          <c:order val="0"/>
          <c:tx>
            <c:strRef>
              <c:f>'UNID GONEO'!$B$31</c:f>
              <c:strCache>
                <c:ptCount val="1"/>
                <c:pt idx="0">
                  <c:v>Tx Cesária</c:v>
                </c:pt>
              </c:strCache>
            </c:strRef>
          </c:tx>
          <c:spPr>
            <a:ln>
              <a:solidFill>
                <a:schemeClr val="accent6">
                  <a:lumMod val="60000"/>
                  <a:lumOff val="40000"/>
                </a:schemeClr>
              </a:solidFill>
            </a:ln>
          </c:spPr>
          <c:marker>
            <c:symbol val="circle"/>
            <c:size val="7"/>
            <c:spPr>
              <a:solidFill>
                <a:schemeClr val="accent6">
                  <a:lumMod val="60000"/>
                  <a:lumOff val="40000"/>
                </a:schemeClr>
              </a:solidFill>
              <a:ln w="12700">
                <a:solidFill>
                  <a:schemeClr val="accent6">
                    <a:lumMod val="60000"/>
                    <a:lumOff val="40000"/>
                  </a:schemeClr>
                </a:solidFill>
                <a:round/>
              </a:ln>
              <a:effectLst/>
            </c:spPr>
          </c:marker>
          <c:dLbls>
            <c:dLbl>
              <c:idx val="0"/>
              <c:layout>
                <c:manualLayout>
                  <c:x val="-1.8057092928758834E-2"/>
                  <c:y val="-8.328864902412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5D-41CC-BC64-E5E7186BF08E}"/>
                </c:ext>
              </c:extLst>
            </c:dLbl>
            <c:dLbl>
              <c:idx val="1"/>
              <c:layout>
                <c:manualLayout>
                  <c:x val="-9.4276096040399604E-3"/>
                  <c:y val="-7.3801976963193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5D-41CC-BC64-E5E7186BF08E}"/>
                </c:ext>
              </c:extLst>
            </c:dLbl>
            <c:dLbl>
              <c:idx val="2"/>
              <c:layout>
                <c:manualLayout>
                  <c:x val="-1.8959679533914892E-2"/>
                  <c:y val="-6.1764786938503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9C-4AD2-8D5D-51038A0489BA}"/>
                </c:ext>
              </c:extLst>
            </c:dLbl>
            <c:dLbl>
              <c:idx val="3"/>
              <c:layout>
                <c:manualLayout>
                  <c:x val="-2.2406893994626687E-2"/>
                  <c:y val="-4.8039278729947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22-451C-86E3-ACA2BFF0DA7A}"/>
                </c:ext>
              </c:extLst>
            </c:dLbl>
            <c:dLbl>
              <c:idx val="4"/>
              <c:layout>
                <c:manualLayout>
                  <c:x val="-1.9959163319526595E-2"/>
                  <c:y val="-7.5490295147060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C8-452A-8890-E2C8C9E417E7}"/>
                </c:ext>
              </c:extLst>
            </c:dLbl>
            <c:dLbl>
              <c:idx val="5"/>
              <c:layout>
                <c:manualLayout>
                  <c:x val="-1.2866074166552806E-2"/>
                  <c:y val="-6.8865855278676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B-474A-9A1B-1D01B21E900A}"/>
                </c:ext>
              </c:extLst>
            </c:dLbl>
            <c:dLbl>
              <c:idx val="6"/>
              <c:layout>
                <c:manualLayout>
                  <c:x val="-1.3821772115007331E-2"/>
                  <c:y val="-7.57524408065438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6C-4D5B-B451-3BA52E149ABF}"/>
                </c:ext>
              </c:extLst>
            </c:dLbl>
            <c:dLbl>
              <c:idx val="7"/>
              <c:layout>
                <c:manualLayout>
                  <c:x val="-1.4774856967980707E-2"/>
                  <c:y val="-7.604951874318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C2-4288-9AA2-DB3DA93D29B2}"/>
                </c:ext>
              </c:extLst>
            </c:dLbl>
            <c:dLbl>
              <c:idx val="8"/>
              <c:layout>
                <c:manualLayout>
                  <c:x val="-1.6498693445381879E-2"/>
                  <c:y val="-6.91359167211611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2C-4A01-8BAD-CFE455EE59E4}"/>
                </c:ext>
              </c:extLst>
            </c:dLbl>
            <c:dLbl>
              <c:idx val="9"/>
              <c:layout>
                <c:manualLayout>
                  <c:x val="-1.0612760651560365E-2"/>
                  <c:y val="-6.91359261301682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D7-4338-A93B-0AC95709A1CD}"/>
                </c:ext>
              </c:extLst>
            </c:dLbl>
            <c:dLbl>
              <c:idx val="10"/>
              <c:layout>
                <c:manualLayout>
                  <c:x val="-1.3425468695533363E-2"/>
                  <c:y val="-7.60495187431851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1E-406B-B6B9-909E83F916AA}"/>
                </c:ext>
              </c:extLst>
            </c:dLbl>
            <c:dLbl>
              <c:idx val="11"/>
              <c:layout>
                <c:manualLayout>
                  <c:x val="-1.2200435958169361E-2"/>
                  <c:y val="-6.22223335171514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FC-4B41-A15D-8D9494084E0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('UNID GONEO'!$C$32,'UNID GONEO'!$F$32,'UNID GONEO'!$I$32,'UNID GONEO'!$L$32,'UNID GONEO'!$O$32,'UNID GONEO'!$R$32,'UNID GONEO'!$U$32,'UNID GONEO'!$X$32,'UNID GONEO'!$AA$32,'UNID GONEO'!$AD$32,'UNID GONEO'!$AG$32,'UNID GONEO'!$AJ$32)</c:f>
              <c:strCache>
                <c:ptCount val="1"/>
                <c:pt idx="0">
                  <c:v>Janeiro</c:v>
                </c:pt>
              </c:strCache>
            </c:strRef>
          </c:cat>
          <c:val>
            <c:numRef>
              <c:f>('UNID GONEO'!$C$31,'UNID GONEO'!$F$31,'UNID GONEO'!$I$31,'UNID GONEO'!$L$31,'UNID GONEO'!$O$31,'UNID GONEO'!$R$31,'UNID GONEO'!$U$31,'UNID GONEO'!$X$31,'UNID GONEO'!$AA$31,'UNID GONEO'!$AD$31,'UNID GONEO'!$AG$31,'UNID GONEO'!$AJ$31)</c:f>
              <c:numCache>
                <c:formatCode>0.00%</c:formatCode>
                <c:ptCount val="6"/>
                <c:pt idx="0">
                  <c:v>0.43312101910828027</c:v>
                </c:pt>
              </c:numCache>
            </c:numRef>
          </c:val>
          <c:smooth val="0"/>
          <c:extLst>
            <c:ext xmlns:c16="http://schemas.microsoft.com/office/drawing/2014/chart" uri="{C3380CC4-5D6E-409C-BE32-E72D297353CC}">
              <c16:uniqueId val="{00000000-0381-4E31-B7BD-8ADA742A17C9}"/>
            </c:ext>
          </c:extLst>
        </c:ser>
        <c:dLbls>
          <c:showLegendKey val="0"/>
          <c:showVal val="0"/>
          <c:showCatName val="0"/>
          <c:showSerName val="0"/>
          <c:showPercent val="0"/>
          <c:showBubbleSize val="0"/>
        </c:dLbls>
        <c:marker val="1"/>
        <c:smooth val="0"/>
        <c:axId val="25435136"/>
        <c:axId val="25436928"/>
      </c:lineChart>
      <c:catAx>
        <c:axId val="2543513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25436928"/>
        <c:crosses val="autoZero"/>
        <c:auto val="1"/>
        <c:lblAlgn val="ctr"/>
        <c:lblOffset val="100"/>
        <c:noMultiLvlLbl val="0"/>
      </c:catAx>
      <c:valAx>
        <c:axId val="25436928"/>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25435136"/>
        <c:crosses val="autoZero"/>
        <c:crossBetween val="between"/>
        <c:majorUnit val="0.25"/>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UNIDADE DE GINECOLOGIA, OBSTETRÍCIA E NEONATOLOGIA</a:t>
            </a:r>
            <a:endParaRPr lang="en-US" sz="1200" baseline="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plotArea>
      <c:layout>
        <c:manualLayout>
          <c:layoutTarget val="inner"/>
          <c:xMode val="edge"/>
          <c:yMode val="edge"/>
          <c:x val="2.6554950986345336E-2"/>
          <c:y val="0.19316743697004873"/>
          <c:w val="0.95913085582921342"/>
          <c:h val="0.57323591652600214"/>
        </c:manualLayout>
      </c:layout>
      <c:lineChart>
        <c:grouping val="standard"/>
        <c:varyColors val="0"/>
        <c:ser>
          <c:idx val="0"/>
          <c:order val="0"/>
          <c:tx>
            <c:strRef>
              <c:f>'UNID GONEO'!$B$119</c:f>
              <c:strCache>
                <c:ptCount val="1"/>
                <c:pt idx="0">
                  <c:v>PROCEDIMENTOS COM FINALIDADE DIAGNÓSTICA</c:v>
                </c:pt>
              </c:strCache>
            </c:strRef>
          </c:tx>
          <c:marker>
            <c:symbol val="circle"/>
            <c:size val="5"/>
            <c:spPr>
              <a:solidFill>
                <a:schemeClr val="accent6">
                  <a:lumMod val="60000"/>
                  <a:lumOff val="40000"/>
                </a:schemeClr>
              </a:solidFill>
              <a:ln w="12700">
                <a:solidFill>
                  <a:schemeClr val="accent6">
                    <a:lumMod val="60000"/>
                    <a:lumOff val="40000"/>
                  </a:schemeClr>
                </a:solidFill>
                <a:round/>
              </a:ln>
              <a:effectLst/>
            </c:spPr>
          </c:marker>
          <c:dLbls>
            <c:dLbl>
              <c:idx val="0"/>
              <c:layout>
                <c:manualLayout>
                  <c:x val="-1.0667112666042764E-2"/>
                  <c:y val="-2.8704118454176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B3-4EC0-8BF7-2DB50852461F}"/>
                </c:ext>
              </c:extLst>
            </c:dLbl>
            <c:dLbl>
              <c:idx val="1"/>
              <c:layout>
                <c:manualLayout>
                  <c:x val="-1.0080764117335961E-2"/>
                  <c:y val="-2.7092704400539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B3-4EC0-8BF7-2DB50852461F}"/>
                </c:ext>
              </c:extLst>
            </c:dLbl>
            <c:dLbl>
              <c:idx val="2"/>
              <c:layout>
                <c:manualLayout>
                  <c:x val="-1.250855771488607E-2"/>
                  <c:y val="-3.1250651648967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B3-4EC0-8BF7-2DB50852461F}"/>
                </c:ext>
              </c:extLst>
            </c:dLbl>
            <c:dLbl>
              <c:idx val="3"/>
              <c:layout>
                <c:manualLayout>
                  <c:x val="-1.0803451726807601E-2"/>
                  <c:y val="-2.8264381241402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B3-4EC0-8BF7-2DB50852461F}"/>
                </c:ext>
              </c:extLst>
            </c:dLbl>
            <c:dLbl>
              <c:idx val="4"/>
              <c:layout>
                <c:manualLayout>
                  <c:x val="-1.5546894767650447E-2"/>
                  <c:y val="-2.8192894442823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D8-4B4C-8F4B-E8F3C3F28398}"/>
                </c:ext>
              </c:extLst>
            </c:dLbl>
            <c:dLbl>
              <c:idx val="5"/>
              <c:layout>
                <c:manualLayout>
                  <c:x val="-7.7936525872656145E-3"/>
                  <c:y val="-3.2820452362741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B3-4EC0-8BF7-2DB50852461F}"/>
                </c:ext>
              </c:extLst>
            </c:dLbl>
            <c:dLbl>
              <c:idx val="6"/>
              <c:layout>
                <c:manualLayout>
                  <c:x val="-1.1169403608033007E-2"/>
                  <c:y val="3.0275761756410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7B3-4EC0-8BF7-2DB50852461F}"/>
                </c:ext>
              </c:extLst>
            </c:dLbl>
            <c:dLbl>
              <c:idx val="7"/>
              <c:layout>
                <c:manualLayout>
                  <c:x val="-1.079888740002651E-2"/>
                  <c:y val="1.9552340826195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7B3-4EC0-8BF7-2DB50852461F}"/>
                </c:ext>
              </c:extLst>
            </c:dLbl>
            <c:dLbl>
              <c:idx val="8"/>
              <c:layout>
                <c:manualLayout>
                  <c:x val="-7.5612444179075696E-3"/>
                  <c:y val="-2.3991610675864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7B3-4EC0-8BF7-2DB50852461F}"/>
                </c:ext>
              </c:extLst>
            </c:dLbl>
            <c:dLbl>
              <c:idx val="9"/>
              <c:layout>
                <c:manualLayout>
                  <c:x val="-9.1330558385807337E-3"/>
                  <c:y val="-1.5497472029485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7B3-4EC0-8BF7-2DB50852461F}"/>
                </c:ext>
              </c:extLst>
            </c:dLbl>
            <c:dLbl>
              <c:idx val="10"/>
              <c:layout>
                <c:manualLayout>
                  <c:x val="-9.8973629965718249E-3"/>
                  <c:y val="-2.8396290169086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23-48A9-AEF6-6A06BCC0FCFF}"/>
                </c:ext>
              </c:extLst>
            </c:dLbl>
            <c:dLbl>
              <c:idx val="11"/>
              <c:layout>
                <c:manualLayout>
                  <c:x val="-9.1930328611362893E-3"/>
                  <c:y val="-3.7522932466286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B1-43C6-A5B6-5493B9FBBD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GONEO'!$C$118:$T$118</c:f>
              <c:strCache>
                <c:ptCount val="18"/>
                <c:pt idx="0">
                  <c:v>Janeiro</c:v>
                </c:pt>
                <c:pt idx="2">
                  <c:v>Fevereiro</c:v>
                </c:pt>
                <c:pt idx="3">
                  <c:v>Março</c:v>
                </c:pt>
                <c:pt idx="5">
                  <c:v>Abril </c:v>
                </c:pt>
                <c:pt idx="6">
                  <c:v>Maio</c:v>
                </c:pt>
                <c:pt idx="8">
                  <c:v>Junho</c:v>
                </c:pt>
                <c:pt idx="9">
                  <c:v>Julho</c:v>
                </c:pt>
                <c:pt idx="11">
                  <c:v>Agosto</c:v>
                </c:pt>
                <c:pt idx="12">
                  <c:v>Setembro</c:v>
                </c:pt>
                <c:pt idx="14">
                  <c:v>Outubro</c:v>
                </c:pt>
                <c:pt idx="15">
                  <c:v>Novembro</c:v>
                </c:pt>
                <c:pt idx="17">
                  <c:v>Dezembro</c:v>
                </c:pt>
              </c:strCache>
            </c:strRef>
          </c:cat>
          <c:val>
            <c:numRef>
              <c:f>'UNID GONEO'!$C$119:$T$119</c:f>
              <c:numCache>
                <c:formatCode>General</c:formatCode>
                <c:ptCount val="18"/>
                <c:pt idx="0">
                  <c:v>0</c:v>
                </c:pt>
                <c:pt idx="2">
                  <c:v>0</c:v>
                </c:pt>
                <c:pt idx="3">
                  <c:v>0</c:v>
                </c:pt>
                <c:pt idx="5">
                  <c:v>0</c:v>
                </c:pt>
                <c:pt idx="6">
                  <c:v>0</c:v>
                </c:pt>
                <c:pt idx="8">
                  <c:v>0</c:v>
                </c:pt>
                <c:pt idx="9">
                  <c:v>0</c:v>
                </c:pt>
                <c:pt idx="11">
                  <c:v>0</c:v>
                </c:pt>
                <c:pt idx="12">
                  <c:v>0</c:v>
                </c:pt>
                <c:pt idx="14">
                  <c:v>0</c:v>
                </c:pt>
                <c:pt idx="15">
                  <c:v>0</c:v>
                </c:pt>
                <c:pt idx="17">
                  <c:v>0</c:v>
                </c:pt>
              </c:numCache>
            </c:numRef>
          </c:val>
          <c:smooth val="0"/>
          <c:extLst>
            <c:ext xmlns:c16="http://schemas.microsoft.com/office/drawing/2014/chart" uri="{C3380CC4-5D6E-409C-BE32-E72D297353CC}">
              <c16:uniqueId val="{00000006-05F4-4006-993B-216ED913290B}"/>
            </c:ext>
          </c:extLst>
        </c:ser>
        <c:ser>
          <c:idx val="1"/>
          <c:order val="1"/>
          <c:tx>
            <c:strRef>
              <c:f>'UNID GONEO'!$B$120</c:f>
              <c:strCache>
                <c:ptCount val="1"/>
                <c:pt idx="0">
                  <c:v>LABORATÓRIO DE REPRODUÇÃO HUMANA</c:v>
                </c:pt>
              </c:strCache>
            </c:strRef>
          </c:tx>
          <c:marker>
            <c:symbol val="circle"/>
            <c:size val="5"/>
            <c:spPr>
              <a:solidFill>
                <a:schemeClr val="accent6">
                  <a:lumMod val="75000"/>
                </a:schemeClr>
              </a:solidFill>
              <a:ln>
                <a:solidFill>
                  <a:schemeClr val="accent6">
                    <a:lumMod val="75000"/>
                  </a:schemeClr>
                </a:solidFill>
              </a:ln>
            </c:spPr>
          </c:marker>
          <c:dLbls>
            <c:dLbl>
              <c:idx val="0"/>
              <c:layout>
                <c:manualLayout>
                  <c:x val="-1.5820551254685608E-2"/>
                  <c:y val="-3.4976693557468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B3-4EC0-8BF7-2DB50852461F}"/>
                </c:ext>
              </c:extLst>
            </c:dLbl>
            <c:dLbl>
              <c:idx val="1"/>
              <c:layout>
                <c:manualLayout>
                  <c:x val="-7.2420574695456711E-3"/>
                  <c:y val="1.4397471536950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B3-4EC0-8BF7-2DB50852461F}"/>
                </c:ext>
              </c:extLst>
            </c:dLbl>
            <c:dLbl>
              <c:idx val="2"/>
              <c:layout>
                <c:manualLayout>
                  <c:x val="-1.0013479684190285E-2"/>
                  <c:y val="-3.9269727369144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B3-4EC0-8BF7-2DB50852461F}"/>
                </c:ext>
              </c:extLst>
            </c:dLbl>
            <c:dLbl>
              <c:idx val="3"/>
              <c:layout>
                <c:manualLayout>
                  <c:x val="-9.3093666322012786E-3"/>
                  <c:y val="-4.0805476945262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B3-4EC0-8BF7-2DB50852461F}"/>
                </c:ext>
              </c:extLst>
            </c:dLbl>
            <c:dLbl>
              <c:idx val="4"/>
              <c:layout>
                <c:manualLayout>
                  <c:x val="-1.1367208595328462E-2"/>
                  <c:y val="-3.4697904860295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B3-4EC0-8BF7-2DB50852461F}"/>
                </c:ext>
              </c:extLst>
            </c:dLbl>
            <c:dLbl>
              <c:idx val="5"/>
              <c:layout>
                <c:manualLayout>
                  <c:x val="-3.8720848169294646E-3"/>
                  <c:y val="1.9187460822258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B3-4EC0-8BF7-2DB50852461F}"/>
                </c:ext>
              </c:extLst>
            </c:dLbl>
            <c:dLbl>
              <c:idx val="6"/>
              <c:layout>
                <c:manualLayout>
                  <c:x val="-1.1271363871240373E-2"/>
                  <c:y val="-2.500769334499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27-42C0-85BD-CD6EA090BE3A}"/>
                </c:ext>
              </c:extLst>
            </c:dLbl>
            <c:dLbl>
              <c:idx val="7"/>
              <c:layout>
                <c:manualLayout>
                  <c:x val="-1.0803996715871121E-2"/>
                  <c:y val="-3.48045756138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7B3-4EC0-8BF7-2DB50852461F}"/>
                </c:ext>
              </c:extLst>
            </c:dLbl>
            <c:dLbl>
              <c:idx val="8"/>
              <c:layout>
                <c:manualLayout>
                  <c:x val="-1.000571047107365E-2"/>
                  <c:y val="-3.1125468519841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7B3-4EC0-8BF7-2DB50852461F}"/>
                </c:ext>
              </c:extLst>
            </c:dLbl>
            <c:dLbl>
              <c:idx val="9"/>
              <c:layout>
                <c:manualLayout>
                  <c:x val="-1.1548912919923588E-2"/>
                  <c:y val="-3.4974158365467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7B3-4EC0-8BF7-2DB50852461F}"/>
                </c:ext>
              </c:extLst>
            </c:dLbl>
            <c:dLbl>
              <c:idx val="10"/>
              <c:layout>
                <c:manualLayout>
                  <c:x val="-7.504299629680986E-3"/>
                  <c:y val="-3.42433251411226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23-48A9-AEF6-6A06BCC0FCFF}"/>
                </c:ext>
              </c:extLst>
            </c:dLbl>
            <c:dLbl>
              <c:idx val="11"/>
              <c:layout>
                <c:manualLayout>
                  <c:x val="-9.7715074554783499E-3"/>
                  <c:y val="-3.95703030462914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B1-43C6-A5B6-5493B9FBBD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'UNID GONEO'!$C$118:$T$118</c:f>
              <c:strCache>
                <c:ptCount val="18"/>
                <c:pt idx="0">
                  <c:v>Janeiro</c:v>
                </c:pt>
                <c:pt idx="2">
                  <c:v>Fevereiro</c:v>
                </c:pt>
                <c:pt idx="3">
                  <c:v>Março</c:v>
                </c:pt>
                <c:pt idx="5">
                  <c:v>Abril </c:v>
                </c:pt>
                <c:pt idx="6">
                  <c:v>Maio</c:v>
                </c:pt>
                <c:pt idx="8">
                  <c:v>Junho</c:v>
                </c:pt>
                <c:pt idx="9">
                  <c:v>Julho</c:v>
                </c:pt>
                <c:pt idx="11">
                  <c:v>Agosto</c:v>
                </c:pt>
                <c:pt idx="12">
                  <c:v>Setembro</c:v>
                </c:pt>
                <c:pt idx="14">
                  <c:v>Outubro</c:v>
                </c:pt>
                <c:pt idx="15">
                  <c:v>Novembro</c:v>
                </c:pt>
                <c:pt idx="17">
                  <c:v>Dezembro</c:v>
                </c:pt>
              </c:strCache>
            </c:strRef>
          </c:cat>
          <c:val>
            <c:numRef>
              <c:f>'UNID GONEO'!$C$120:$T$120</c:f>
              <c:numCache>
                <c:formatCode>General</c:formatCode>
                <c:ptCount val="18"/>
                <c:pt idx="0">
                  <c:v>186</c:v>
                </c:pt>
                <c:pt idx="2">
                  <c:v>0</c:v>
                </c:pt>
                <c:pt idx="3">
                  <c:v>0</c:v>
                </c:pt>
                <c:pt idx="5">
                  <c:v>0</c:v>
                </c:pt>
                <c:pt idx="6">
                  <c:v>0</c:v>
                </c:pt>
                <c:pt idx="8">
                  <c:v>0</c:v>
                </c:pt>
                <c:pt idx="9">
                  <c:v>0</c:v>
                </c:pt>
                <c:pt idx="11">
                  <c:v>0</c:v>
                </c:pt>
                <c:pt idx="12">
                  <c:v>0</c:v>
                </c:pt>
                <c:pt idx="14">
                  <c:v>0</c:v>
                </c:pt>
                <c:pt idx="15">
                  <c:v>0</c:v>
                </c:pt>
                <c:pt idx="17">
                  <c:v>0</c:v>
                </c:pt>
              </c:numCache>
            </c:numRef>
          </c:val>
          <c:smooth val="0"/>
          <c:extLst>
            <c:ext xmlns:c16="http://schemas.microsoft.com/office/drawing/2014/chart" uri="{C3380CC4-5D6E-409C-BE32-E72D297353CC}">
              <c16:uniqueId val="{00000007-05F4-4006-993B-216ED913290B}"/>
            </c:ext>
          </c:extLst>
        </c:ser>
        <c:ser>
          <c:idx val="2"/>
          <c:order val="2"/>
          <c:tx>
            <c:strRef>
              <c:f>'UNID GONEO'!$B$121</c:f>
              <c:strCache>
                <c:ptCount val="1"/>
                <c:pt idx="0">
                  <c:v>Posto de Coleta de Leite Humano</c:v>
                </c:pt>
              </c:strCache>
            </c:strRef>
          </c:tx>
          <c:marker>
            <c:symbol val="circle"/>
            <c:size val="5"/>
          </c:marker>
          <c:dLbls>
            <c:dLbl>
              <c:idx val="0"/>
              <c:layout>
                <c:manualLayout>
                  <c:x val="-1.9164528001875271E-2"/>
                  <c:y val="1.26653162893660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7B3-4EC0-8BF7-2DB50852461F}"/>
                </c:ext>
              </c:extLst>
            </c:dLbl>
            <c:dLbl>
              <c:idx val="1"/>
              <c:layout>
                <c:manualLayout>
                  <c:x val="-1.2465981343264817E-2"/>
                  <c:y val="-2.8152093492740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84-4122-BF9A-93875260A059}"/>
                </c:ext>
              </c:extLst>
            </c:dLbl>
            <c:dLbl>
              <c:idx val="2"/>
              <c:layout>
                <c:manualLayout>
                  <c:x val="-1.3261623043880554E-2"/>
                  <c:y val="-3.59706778023154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7B3-4EC0-8BF7-2DB50852461F}"/>
                </c:ext>
              </c:extLst>
            </c:dLbl>
            <c:dLbl>
              <c:idx val="3"/>
              <c:layout>
                <c:manualLayout>
                  <c:x val="-1.1693649804565796E-2"/>
                  <c:y val="-2.25117117283317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7B3-4EC0-8BF7-2DB50852461F}"/>
                </c:ext>
              </c:extLst>
            </c:dLbl>
            <c:dLbl>
              <c:idx val="4"/>
              <c:layout>
                <c:manualLayout>
                  <c:x val="-1.2289582507222568E-2"/>
                  <c:y val="-3.5161416038178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7B3-4EC0-8BF7-2DB50852461F}"/>
                </c:ext>
              </c:extLst>
            </c:dLbl>
            <c:dLbl>
              <c:idx val="5"/>
              <c:layout>
                <c:manualLayout>
                  <c:x val="-8.4797686969397077E-3"/>
                  <c:y val="-2.822247424890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7B3-4EC0-8BF7-2DB50852461F}"/>
                </c:ext>
              </c:extLst>
            </c:dLbl>
            <c:dLbl>
              <c:idx val="6"/>
              <c:layout>
                <c:manualLayout>
                  <c:x val="-8.2114664576880495E-3"/>
                  <c:y val="-2.900347085802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7B3-4EC0-8BF7-2DB50852461F}"/>
                </c:ext>
              </c:extLst>
            </c:dLbl>
            <c:dLbl>
              <c:idx val="7"/>
              <c:layout>
                <c:manualLayout>
                  <c:x val="-8.1210085706111372E-3"/>
                  <c:y val="-3.7442374561530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7B3-4EC0-8BF7-2DB50852461F}"/>
                </c:ext>
              </c:extLst>
            </c:dLbl>
            <c:dLbl>
              <c:idx val="8"/>
              <c:layout>
                <c:manualLayout>
                  <c:x val="-7.2805020924989073E-3"/>
                  <c:y val="-2.19884200854638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7B3-4EC0-8BF7-2DB50852461F}"/>
                </c:ext>
              </c:extLst>
            </c:dLbl>
            <c:dLbl>
              <c:idx val="9"/>
              <c:layout>
                <c:manualLayout>
                  <c:x val="-7.4256827043616821E-3"/>
                  <c:y val="-2.85058392118838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7B3-4EC0-8BF7-2DB50852461F}"/>
                </c:ext>
              </c:extLst>
            </c:dLbl>
            <c:dLbl>
              <c:idx val="10"/>
              <c:layout>
                <c:manualLayout>
                  <c:x val="-9.501829351983692E-3"/>
                  <c:y val="-3.9700915772993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23-48A9-AEF6-6A06BCC0FCFF}"/>
                </c:ext>
              </c:extLst>
            </c:dLbl>
            <c:dLbl>
              <c:idx val="11"/>
              <c:layout>
                <c:manualLayout>
                  <c:x val="-7.661835239847827E-3"/>
                  <c:y val="-3.110016163984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B1-43C6-A5B6-5493B9FBBD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'UNID GONEO'!$C$118:$T$118</c:f>
              <c:strCache>
                <c:ptCount val="18"/>
                <c:pt idx="0">
                  <c:v>Janeiro</c:v>
                </c:pt>
                <c:pt idx="2">
                  <c:v>Fevereiro</c:v>
                </c:pt>
                <c:pt idx="3">
                  <c:v>Março</c:v>
                </c:pt>
                <c:pt idx="5">
                  <c:v>Abril </c:v>
                </c:pt>
                <c:pt idx="6">
                  <c:v>Maio</c:v>
                </c:pt>
                <c:pt idx="8">
                  <c:v>Junho</c:v>
                </c:pt>
                <c:pt idx="9">
                  <c:v>Julho</c:v>
                </c:pt>
                <c:pt idx="11">
                  <c:v>Agosto</c:v>
                </c:pt>
                <c:pt idx="12">
                  <c:v>Setembro</c:v>
                </c:pt>
                <c:pt idx="14">
                  <c:v>Outubro</c:v>
                </c:pt>
                <c:pt idx="15">
                  <c:v>Novembro</c:v>
                </c:pt>
                <c:pt idx="17">
                  <c:v>Dezembro</c:v>
                </c:pt>
              </c:strCache>
            </c:strRef>
          </c:cat>
          <c:val>
            <c:numRef>
              <c:f>'UNID GONEO'!$C$121:$T$121</c:f>
              <c:numCache>
                <c:formatCode>General</c:formatCode>
                <c:ptCount val="18"/>
                <c:pt idx="0">
                  <c:v>23</c:v>
                </c:pt>
                <c:pt idx="2">
                  <c:v>0</c:v>
                </c:pt>
                <c:pt idx="3">
                  <c:v>0</c:v>
                </c:pt>
                <c:pt idx="5">
                  <c:v>0</c:v>
                </c:pt>
                <c:pt idx="6">
                  <c:v>0</c:v>
                </c:pt>
                <c:pt idx="8">
                  <c:v>0</c:v>
                </c:pt>
                <c:pt idx="9">
                  <c:v>0</c:v>
                </c:pt>
                <c:pt idx="11">
                  <c:v>0</c:v>
                </c:pt>
                <c:pt idx="12">
                  <c:v>0</c:v>
                </c:pt>
                <c:pt idx="14">
                  <c:v>0</c:v>
                </c:pt>
                <c:pt idx="15">
                  <c:v>0</c:v>
                </c:pt>
                <c:pt idx="17">
                  <c:v>0</c:v>
                </c:pt>
              </c:numCache>
            </c:numRef>
          </c:val>
          <c:smooth val="0"/>
          <c:extLst>
            <c:ext xmlns:c16="http://schemas.microsoft.com/office/drawing/2014/chart" uri="{C3380CC4-5D6E-409C-BE32-E72D297353CC}">
              <c16:uniqueId val="{00000008-05F4-4006-993B-216ED913290B}"/>
            </c:ext>
          </c:extLst>
        </c:ser>
        <c:ser>
          <c:idx val="3"/>
          <c:order val="3"/>
          <c:tx>
            <c:strRef>
              <c:f>'UNID GONEO'!$B$122</c:f>
              <c:strCache>
                <c:ptCount val="1"/>
                <c:pt idx="0">
                  <c:v>CIRURGIAS MATERNIDADE</c:v>
                </c:pt>
              </c:strCache>
            </c:strRef>
          </c:tx>
          <c:marker>
            <c:symbol val="circle"/>
            <c:size val="5"/>
            <c:spPr>
              <a:solidFill>
                <a:srgbClr val="00B050"/>
              </a:solidFill>
              <a:ln>
                <a:solidFill>
                  <a:srgbClr val="00B050"/>
                </a:solidFill>
              </a:ln>
            </c:spPr>
          </c:marker>
          <c:dLbls>
            <c:dLbl>
              <c:idx val="0"/>
              <c:layout>
                <c:manualLayout>
                  <c:x val="-1.2580944337132069E-2"/>
                  <c:y val="1.66126486257910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7B3-4EC0-8BF7-2DB50852461F}"/>
                </c:ext>
              </c:extLst>
            </c:dLbl>
            <c:dLbl>
              <c:idx val="1"/>
              <c:layout>
                <c:manualLayout>
                  <c:x val="-1.0183561880851635E-2"/>
                  <c:y val="3.4595087922216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71-46B3-9395-7016B763D463}"/>
                </c:ext>
              </c:extLst>
            </c:dLbl>
            <c:dLbl>
              <c:idx val="2"/>
              <c:layout>
                <c:manualLayout>
                  <c:x val="-9.8100849368056957E-3"/>
                  <c:y val="1.7209791011960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7B3-4EC0-8BF7-2DB50852461F}"/>
                </c:ext>
              </c:extLst>
            </c:dLbl>
            <c:dLbl>
              <c:idx val="3"/>
              <c:layout>
                <c:manualLayout>
                  <c:x val="-7.5624539738288815E-3"/>
                  <c:y val="1.125657649721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7B3-4EC0-8BF7-2DB50852461F}"/>
                </c:ext>
              </c:extLst>
            </c:dLbl>
            <c:dLbl>
              <c:idx val="4"/>
              <c:layout>
                <c:manualLayout>
                  <c:x val="-8.5301459619705807E-3"/>
                  <c:y val="1.6788444043708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7B3-4EC0-8BF7-2DB50852461F}"/>
                </c:ext>
              </c:extLst>
            </c:dLbl>
            <c:dLbl>
              <c:idx val="5"/>
              <c:layout>
                <c:manualLayout>
                  <c:x val="-1.3353634113271387E-2"/>
                  <c:y val="1.20631124842217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7B3-4EC0-8BF7-2DB50852461F}"/>
                </c:ext>
              </c:extLst>
            </c:dLbl>
            <c:dLbl>
              <c:idx val="6"/>
              <c:layout>
                <c:manualLayout>
                  <c:x val="-1.3218693634859623E-2"/>
                  <c:y val="9.22410570133312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7B3-4EC0-8BF7-2DB50852461F}"/>
                </c:ext>
              </c:extLst>
            </c:dLbl>
            <c:dLbl>
              <c:idx val="7"/>
              <c:layout>
                <c:manualLayout>
                  <c:x val="-1.0709036753449742E-2"/>
                  <c:y val="9.542199600390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7B3-4EC0-8BF7-2DB50852461F}"/>
                </c:ext>
              </c:extLst>
            </c:dLbl>
            <c:dLbl>
              <c:idx val="8"/>
              <c:layout>
                <c:manualLayout>
                  <c:x val="-3.6588617103221329E-3"/>
                  <c:y val="-4.7806258486624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7B3-4EC0-8BF7-2DB50852461F}"/>
                </c:ext>
              </c:extLst>
            </c:dLbl>
            <c:dLbl>
              <c:idx val="9"/>
              <c:layout>
                <c:manualLayout>
                  <c:x val="-7.6367515494349591E-3"/>
                  <c:y val="3.0006749357777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7B3-4EC0-8BF7-2DB50852461F}"/>
                </c:ext>
              </c:extLst>
            </c:dLbl>
            <c:dLbl>
              <c:idx val="10"/>
              <c:layout>
                <c:manualLayout>
                  <c:x val="-6.6947719986370016E-3"/>
                  <c:y val="3.061478768489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23-48A9-AEF6-6A06BCC0FCFF}"/>
                </c:ext>
              </c:extLst>
            </c:dLbl>
            <c:dLbl>
              <c:idx val="11"/>
              <c:layout>
                <c:manualLayout>
                  <c:x val="-6.1876820922708402E-3"/>
                  <c:y val="1.5897662971592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B1-43C6-A5B6-5493B9FBBD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'UNID GONEO'!$C$118:$T$118</c:f>
              <c:strCache>
                <c:ptCount val="18"/>
                <c:pt idx="0">
                  <c:v>Janeiro</c:v>
                </c:pt>
                <c:pt idx="2">
                  <c:v>Fevereiro</c:v>
                </c:pt>
                <c:pt idx="3">
                  <c:v>Março</c:v>
                </c:pt>
                <c:pt idx="5">
                  <c:v>Abril </c:v>
                </c:pt>
                <c:pt idx="6">
                  <c:v>Maio</c:v>
                </c:pt>
                <c:pt idx="8">
                  <c:v>Junho</c:v>
                </c:pt>
                <c:pt idx="9">
                  <c:v>Julho</c:v>
                </c:pt>
                <c:pt idx="11">
                  <c:v>Agosto</c:v>
                </c:pt>
                <c:pt idx="12">
                  <c:v>Setembro</c:v>
                </c:pt>
                <c:pt idx="14">
                  <c:v>Outubro</c:v>
                </c:pt>
                <c:pt idx="15">
                  <c:v>Novembro</c:v>
                </c:pt>
                <c:pt idx="17">
                  <c:v>Dezembro</c:v>
                </c:pt>
              </c:strCache>
            </c:strRef>
          </c:cat>
          <c:val>
            <c:numRef>
              <c:f>'UNID GONEO'!$C$122:$T$122</c:f>
              <c:numCache>
                <c:formatCode>#,##0</c:formatCode>
                <c:ptCount val="18"/>
                <c:pt idx="0">
                  <c:v>0</c:v>
                </c:pt>
                <c:pt idx="2">
                  <c:v>0</c:v>
                </c:pt>
                <c:pt idx="3">
                  <c:v>0</c:v>
                </c:pt>
                <c:pt idx="5">
                  <c:v>0</c:v>
                </c:pt>
                <c:pt idx="6">
                  <c:v>0</c:v>
                </c:pt>
                <c:pt idx="8">
                  <c:v>0</c:v>
                </c:pt>
                <c:pt idx="9">
                  <c:v>0</c:v>
                </c:pt>
                <c:pt idx="11">
                  <c:v>0</c:v>
                </c:pt>
                <c:pt idx="12">
                  <c:v>0</c:v>
                </c:pt>
                <c:pt idx="14">
                  <c:v>0</c:v>
                </c:pt>
                <c:pt idx="15">
                  <c:v>0</c:v>
                </c:pt>
                <c:pt idx="17">
                  <c:v>0</c:v>
                </c:pt>
              </c:numCache>
            </c:numRef>
          </c:val>
          <c:smooth val="0"/>
          <c:extLst>
            <c:ext xmlns:c16="http://schemas.microsoft.com/office/drawing/2014/chart" uri="{C3380CC4-5D6E-409C-BE32-E72D297353CC}">
              <c16:uniqueId val="{00000009-05F4-4006-993B-216ED913290B}"/>
            </c:ext>
          </c:extLst>
        </c:ser>
        <c:dLbls>
          <c:showLegendKey val="0"/>
          <c:showVal val="0"/>
          <c:showCatName val="0"/>
          <c:showSerName val="0"/>
          <c:showPercent val="0"/>
          <c:showBubbleSize val="0"/>
        </c:dLbls>
        <c:marker val="1"/>
        <c:smooth val="0"/>
        <c:axId val="47270528"/>
        <c:axId val="47305088"/>
      </c:lineChart>
      <c:catAx>
        <c:axId val="4727052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47305088"/>
        <c:crosses val="autoZero"/>
        <c:auto val="1"/>
        <c:lblAlgn val="ctr"/>
        <c:lblOffset val="100"/>
        <c:noMultiLvlLbl val="0"/>
      </c:catAx>
      <c:valAx>
        <c:axId val="47305088"/>
        <c:scaling>
          <c:orientation val="minMax"/>
          <c:max val="56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47270528"/>
        <c:crosses val="autoZero"/>
        <c:crossBetween val="between"/>
        <c:majorUnit val="100"/>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CIRURGIAS/PROCEDIMENTOS SEM HOSPITALIZAÇÃO</a:t>
            </a:r>
            <a:endParaRPr lang="en-US" sz="1200" baseline="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plotArea>
      <c:layout>
        <c:manualLayout>
          <c:layoutTarget val="inner"/>
          <c:xMode val="edge"/>
          <c:yMode val="edge"/>
          <c:x val="2.4621785671964082E-2"/>
          <c:y val="0.20288575911580581"/>
          <c:w val="0.95913085582921342"/>
          <c:h val="0.53412153371177817"/>
        </c:manualLayout>
      </c:layout>
      <c:lineChart>
        <c:grouping val="standard"/>
        <c:varyColors val="0"/>
        <c:ser>
          <c:idx val="0"/>
          <c:order val="0"/>
          <c:tx>
            <c:strRef>
              <c:f>'UNID CIRURGIA ESPECIALIZADA'!$B$61</c:f>
              <c:strCache>
                <c:ptCount val="1"/>
                <c:pt idx="0">
                  <c:v>Com Hospitalização</c:v>
                </c:pt>
              </c:strCache>
            </c:strRef>
          </c:tx>
          <c:marker>
            <c:symbol val="circle"/>
            <c:size val="6"/>
            <c:spPr>
              <a:solidFill>
                <a:schemeClr val="accent6">
                  <a:lumMod val="75000"/>
                </a:schemeClr>
              </a:solidFill>
              <a:ln w="12700">
                <a:solidFill>
                  <a:schemeClr val="accent6">
                    <a:lumMod val="75000"/>
                  </a:schemeClr>
                </a:solidFill>
                <a:round/>
              </a:ln>
              <a:effectLst/>
            </c:spPr>
          </c:marker>
          <c:dLbls>
            <c:dLbl>
              <c:idx val="0"/>
              <c:layout>
                <c:manualLayout>
                  <c:x val="-7.7782682236398467E-3"/>
                  <c:y val="4.1099726324300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BC-426D-9E07-C7B472E3540E}"/>
                </c:ext>
              </c:extLst>
            </c:dLbl>
            <c:dLbl>
              <c:idx val="1"/>
              <c:layout>
                <c:manualLayout>
                  <c:x val="-7.3442473985239039E-3"/>
                  <c:y val="4.5318689960091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A5-408C-89F8-84B22FDC105E}"/>
                </c:ext>
              </c:extLst>
            </c:dLbl>
            <c:dLbl>
              <c:idx val="2"/>
              <c:layout>
                <c:manualLayout>
                  <c:x val="-7.8765489865517783E-3"/>
                  <c:y val="4.6847332915705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90-4A87-AF1C-9439BC008D1B}"/>
                </c:ext>
              </c:extLst>
            </c:dLbl>
            <c:dLbl>
              <c:idx val="3"/>
              <c:layout>
                <c:manualLayout>
                  <c:x val="-3.1763973470966466E-3"/>
                  <c:y val="-7.0522937886357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3C-4382-B442-3DBA98429262}"/>
                </c:ext>
              </c:extLst>
            </c:dLbl>
            <c:dLbl>
              <c:idx val="4"/>
              <c:layout>
                <c:manualLayout>
                  <c:x val="-6.639910926815009E-3"/>
                  <c:y val="-3.1705087016380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AE-4985-B92F-86B19BEE5604}"/>
                </c:ext>
              </c:extLst>
            </c:dLbl>
            <c:dLbl>
              <c:idx val="5"/>
              <c:layout>
                <c:manualLayout>
                  <c:x val="-5.9663232029949212E-3"/>
                  <c:y val="-3.8613272758700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56-4DB7-AC07-FCE1EBF51D61}"/>
                </c:ext>
              </c:extLst>
            </c:dLbl>
            <c:dLbl>
              <c:idx val="6"/>
              <c:layout>
                <c:manualLayout>
                  <c:x val="-3.6500062466839189E-3"/>
                  <c:y val="-4.4348453129446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D2-436F-8C49-A3F4C2B37D45}"/>
                </c:ext>
              </c:extLst>
            </c:dLbl>
            <c:dLbl>
              <c:idx val="7"/>
              <c:layout>
                <c:manualLayout>
                  <c:x val="-4.3414701834164947E-3"/>
                  <c:y val="2.7136748499619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D2-436F-8C49-A3F4C2B37D45}"/>
                </c:ext>
              </c:extLst>
            </c:dLbl>
            <c:dLbl>
              <c:idx val="8"/>
              <c:layout>
                <c:manualLayout>
                  <c:x val="-4.6112372371824662E-3"/>
                  <c:y val="3.3261453642078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D2-436F-8C49-A3F4C2B37D45}"/>
                </c:ext>
              </c:extLst>
            </c:dLbl>
            <c:dLbl>
              <c:idx val="9"/>
              <c:layout>
                <c:manualLayout>
                  <c:x val="-3.2340175175080044E-3"/>
                  <c:y val="3.3336268006765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D2-436F-8C49-A3F4C2B37D45}"/>
                </c:ext>
              </c:extLst>
            </c:dLbl>
            <c:dLbl>
              <c:idx val="10"/>
              <c:layout>
                <c:manualLayout>
                  <c:x val="-4.7531168804540048E-3"/>
                  <c:y val="5.0567815067793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29-4A01-B0F4-2030C1F90633}"/>
                </c:ext>
              </c:extLst>
            </c:dLbl>
            <c:dLbl>
              <c:idx val="11"/>
              <c:layout>
                <c:manualLayout>
                  <c:x val="-4.0620187097541302E-3"/>
                  <c:y val="3.9257524947737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E9-4800-B5FC-F2421BB54EF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'UNID CIRURGIA ESPECIALIZADA'!$C$60:$N$60</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CIRURGIA ESPECIALIZADA'!$C$61:$N$61</c:f>
              <c:numCache>
                <c:formatCode>#,##0</c:formatCode>
                <c:ptCount val="12"/>
                <c:pt idx="0">
                  <c:v>3</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58F7-4B3E-8EDD-4BFE600C1F45}"/>
            </c:ext>
          </c:extLst>
        </c:ser>
        <c:ser>
          <c:idx val="3"/>
          <c:order val="1"/>
          <c:tx>
            <c:strRef>
              <c:f>'UNID CIRURGIA ESPECIALIZADA'!$B$62</c:f>
              <c:strCache>
                <c:ptCount val="1"/>
                <c:pt idx="0">
                  <c:v>Sem Hospitalização</c:v>
                </c:pt>
              </c:strCache>
            </c:strRef>
          </c:tx>
          <c:marker>
            <c:symbol val="circle"/>
            <c:size val="6"/>
            <c:spPr>
              <a:solidFill>
                <a:schemeClr val="tx1"/>
              </a:solidFill>
              <a:ln>
                <a:solidFill>
                  <a:schemeClr val="bg1">
                    <a:lumMod val="50000"/>
                  </a:schemeClr>
                </a:solidFill>
              </a:ln>
            </c:spPr>
          </c:marker>
          <c:dLbls>
            <c:dLbl>
              <c:idx val="0"/>
              <c:layout>
                <c:manualLayout>
                  <c:x val="-6.8410348476648404E-3"/>
                  <c:y val="-5.0987020928846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82-43A3-A10B-DFF15BF73C50}"/>
                </c:ext>
              </c:extLst>
            </c:dLbl>
            <c:dLbl>
              <c:idx val="1"/>
              <c:layout>
                <c:manualLayout>
                  <c:x val="-7.977149006240504E-3"/>
                  <c:y val="-4.7974236230899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82-43A3-A10B-DFF15BF73C50}"/>
                </c:ext>
              </c:extLst>
            </c:dLbl>
            <c:dLbl>
              <c:idx val="2"/>
              <c:layout>
                <c:manualLayout>
                  <c:x val="-1.0391582042878449E-2"/>
                  <c:y val="-4.9114562776331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82-43A3-A10B-DFF15BF73C50}"/>
                </c:ext>
              </c:extLst>
            </c:dLbl>
            <c:dLbl>
              <c:idx val="3"/>
              <c:layout>
                <c:manualLayout>
                  <c:x val="-6.0930280646311957E-3"/>
                  <c:y val="-6.3700870076976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82-43A3-A10B-DFF15BF73C50}"/>
                </c:ext>
              </c:extLst>
            </c:dLbl>
            <c:dLbl>
              <c:idx val="4"/>
              <c:layout>
                <c:manualLayout>
                  <c:x val="-8.1614921521147906E-3"/>
                  <c:y val="-4.6517398926528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A9-4CAF-A0F3-C636D40F6EEB}"/>
                </c:ext>
              </c:extLst>
            </c:dLbl>
            <c:dLbl>
              <c:idx val="5"/>
              <c:layout>
                <c:manualLayout>
                  <c:x val="-8.2567615542752243E-3"/>
                  <c:y val="-5.1562506343812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A9-4CAF-A0F3-C636D40F6EEB}"/>
                </c:ext>
              </c:extLst>
            </c:dLbl>
            <c:dLbl>
              <c:idx val="6"/>
              <c:layout>
                <c:manualLayout>
                  <c:x val="-4.7450081206890943E-3"/>
                  <c:y val="-5.5435566411808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D2-436F-8C49-A3F4C2B37D45}"/>
                </c:ext>
              </c:extLst>
            </c:dLbl>
            <c:dLbl>
              <c:idx val="7"/>
              <c:layout>
                <c:manualLayout>
                  <c:x val="-5.4750093700258783E-3"/>
                  <c:y val="-5.5435566411808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D2-436F-8C49-A3F4C2B37D45}"/>
                </c:ext>
              </c:extLst>
            </c:dLbl>
            <c:dLbl>
              <c:idx val="8"/>
              <c:layout>
                <c:manualLayout>
                  <c:x val="-4.0150170962091223E-3"/>
                  <c:y val="-4.9746599451540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D2-436F-8C49-A3F4C2B37D45}"/>
                </c:ext>
              </c:extLst>
            </c:dLbl>
            <c:dLbl>
              <c:idx val="9"/>
              <c:layout>
                <c:manualLayout>
                  <c:x val="-4.0150068713523113E-3"/>
                  <c:y val="-3.88048964882659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D2-436F-8C49-A3F4C2B37D45}"/>
                </c:ext>
              </c:extLst>
            </c:dLbl>
            <c:dLbl>
              <c:idx val="10"/>
              <c:layout>
                <c:manualLayout>
                  <c:x val="-4.4136085318502464E-3"/>
                  <c:y val="-5.6186461186436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29-4A01-B0F4-2030C1F90633}"/>
                </c:ext>
              </c:extLst>
            </c:dLbl>
            <c:dLbl>
              <c:idx val="11"/>
              <c:layout>
                <c:manualLayout>
                  <c:x val="-4.4005202689005067E-3"/>
                  <c:y val="-6.1690396346444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E9-4800-B5FC-F2421BB54EF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'UNID CIRURGIA ESPECIALIZADA'!$C$60:$N$60</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'UNID CIRURGIA ESPECIALIZADA'!$C$62:$N$62</c:f>
              <c:numCache>
                <c:formatCode>#,##0</c:formatCode>
                <c:ptCount val="12"/>
                <c:pt idx="0">
                  <c:v>47</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D-58F7-4B3E-8EDD-4BFE600C1F45}"/>
            </c:ext>
          </c:extLst>
        </c:ser>
        <c:dLbls>
          <c:showLegendKey val="0"/>
          <c:showVal val="0"/>
          <c:showCatName val="0"/>
          <c:showSerName val="0"/>
          <c:showPercent val="0"/>
          <c:showBubbleSize val="0"/>
        </c:dLbls>
        <c:marker val="1"/>
        <c:smooth val="0"/>
        <c:axId val="58737792"/>
        <c:axId val="58739328"/>
      </c:lineChart>
      <c:catAx>
        <c:axId val="5873779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58739328"/>
        <c:crosses val="autoZero"/>
        <c:auto val="1"/>
        <c:lblAlgn val="ctr"/>
        <c:lblOffset val="100"/>
        <c:noMultiLvlLbl val="0"/>
      </c:catAx>
      <c:valAx>
        <c:axId val="58739328"/>
        <c:scaling>
          <c:orientation val="minMax"/>
          <c:max val="23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58737792"/>
        <c:crosses val="autoZero"/>
        <c:crossBetween val="between"/>
        <c:majorUnit val="100"/>
      </c:valAx>
      <c:spPr>
        <a:noFill/>
        <a:ln>
          <a:noFill/>
        </a:ln>
        <a:effectLst/>
      </c:spPr>
    </c:plotArea>
    <c:legend>
      <c:legendPos val="b"/>
      <c:layout>
        <c:manualLayout>
          <c:xMode val="edge"/>
          <c:yMode val="edge"/>
          <c:x val="0.12493984142427403"/>
          <c:y val="0.88698494401883499"/>
          <c:w val="0.66848108881656032"/>
          <c:h val="0.1130154574547033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200">
                <a:solidFill>
                  <a:schemeClr val="tx1"/>
                </a:solidFill>
                <a:latin typeface="Times New Roman" panose="02020603050405020304" pitchFamily="18" charset="0"/>
                <a:cs typeface="Times New Roman" panose="02020603050405020304" pitchFamily="18" charset="0"/>
              </a:rPr>
              <a:t>CIRURGIAS COM  HOSPITALIZAÇÃO</a:t>
            </a:r>
            <a:endParaRPr lang="en-US" sz="1200" baseline="0">
              <a:solidFill>
                <a:schemeClr val="tx1"/>
              </a:solidFill>
              <a:latin typeface="Times New Roman" panose="02020603050405020304" pitchFamily="18" charset="0"/>
              <a:cs typeface="Times New Roman" panose="02020603050405020304" pitchFamily="18" charset="0"/>
            </a:endParaRPr>
          </a:p>
        </c:rich>
      </c:tx>
      <c:overlay val="0"/>
      <c:spPr>
        <a:noFill/>
        <a:ln>
          <a:noFill/>
        </a:ln>
        <a:effectLst/>
      </c:spPr>
    </c:title>
    <c:autoTitleDeleted val="0"/>
    <c:plotArea>
      <c:layout>
        <c:manualLayout>
          <c:layoutTarget val="inner"/>
          <c:xMode val="edge"/>
          <c:yMode val="edge"/>
          <c:x val="2.4621785671964082E-2"/>
          <c:y val="0.13443198971813816"/>
          <c:w val="0.95913085582921342"/>
          <c:h val="0.60257531652449359"/>
        </c:manualLayout>
      </c:layout>
      <c:lineChart>
        <c:grouping val="standard"/>
        <c:varyColors val="0"/>
        <c:ser>
          <c:idx val="1"/>
          <c:order val="0"/>
          <c:tx>
            <c:strRef>
              <c:f>'UNID CIRURGIA ESPECIALIZADA'!$B$71</c:f>
              <c:strCache>
                <c:ptCount val="1"/>
              </c:strCache>
            </c:strRef>
          </c:tx>
          <c:marker>
            <c:symbol val="circle"/>
            <c:size val="5"/>
            <c:spPr>
              <a:solidFill>
                <a:schemeClr val="accent6">
                  <a:lumMod val="60000"/>
                  <a:lumOff val="40000"/>
                </a:schemeClr>
              </a:solidFill>
              <a:ln w="12700">
                <a:noFill/>
                <a:round/>
              </a:ln>
              <a:effectLst/>
            </c:spPr>
          </c:marker>
          <c:dLbls>
            <c:dLbl>
              <c:idx val="0"/>
              <c:layout>
                <c:manualLayout>
                  <c:x val="-1.1505114067147862E-2"/>
                  <c:y val="-3.9202901630456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59F-45CA-A2FC-9F4F9AD929BF}"/>
                </c:ext>
              </c:extLst>
            </c:dLbl>
            <c:dLbl>
              <c:idx val="1"/>
              <c:layout>
                <c:manualLayout>
                  <c:x val="-9.2119742366951786E-3"/>
                  <c:y val="-3.9958328672110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8A-4B92-8710-840C20779877}"/>
                </c:ext>
              </c:extLst>
            </c:dLbl>
            <c:dLbl>
              <c:idx val="2"/>
              <c:layout>
                <c:manualLayout>
                  <c:x val="-1.0701857681183112E-2"/>
                  <c:y val="-4.0731615359560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26-4AFE-AB24-04806327145B}"/>
                </c:ext>
              </c:extLst>
            </c:dLbl>
            <c:dLbl>
              <c:idx val="3"/>
              <c:layout>
                <c:manualLayout>
                  <c:x val="-1.1474416778886116E-2"/>
                  <c:y val="-4.9546860796729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14-49E0-A33F-8F48B5960367}"/>
                </c:ext>
              </c:extLst>
            </c:dLbl>
            <c:dLbl>
              <c:idx val="4"/>
              <c:layout>
                <c:manualLayout>
                  <c:x val="-9.2119742366951491E-3"/>
                  <c:y val="-3.1078700078308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29-45CD-8DB5-BA796CE742CB}"/>
                </c:ext>
              </c:extLst>
            </c:dLbl>
            <c:dLbl>
              <c:idx val="5"/>
              <c:layout>
                <c:manualLayout>
                  <c:x val="-1.1514967795868938E-2"/>
                  <c:y val="-3.1078700078308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F3-4BDD-A015-F8636034643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'UNID CIRURGIA ESPECIALIZADA'!$C$71:$AJ$71</c:f>
            </c:numRef>
          </c:val>
          <c:smooth val="0"/>
          <c:extLst>
            <c:ext xmlns:c15="http://schemas.microsoft.com/office/drawing/2012/chart" uri="{02D57815-91ED-43cb-92C2-25804820EDAC}">
              <c15:filteredCategoryTitle>
                <c15:cat>
                  <c:multiLvlStrRef>
                    <c:extLst>
                      <c:ext uri="{02D57815-91ED-43cb-92C2-25804820EDAC}">
                        <c15:formulaRef>
                          <c15:sqref>'UNID CIRURGIA ESPECIALIZADA'!$C$70:$AJ$70</c15:sqref>
                        </c15:formulaRef>
                      </c:ext>
                    </c:extLst>
                  </c:multiLvlStrRef>
                </c15:cat>
              </c15:filteredCategoryTitle>
            </c:ext>
            <c:ext xmlns:c16="http://schemas.microsoft.com/office/drawing/2014/chart" uri="{C3380CC4-5D6E-409C-BE32-E72D297353CC}">
              <c16:uniqueId val="{00000001-959F-45CA-A2FC-9F4F9AD929BF}"/>
            </c:ext>
          </c:extLst>
        </c:ser>
        <c:ser>
          <c:idx val="3"/>
          <c:order val="1"/>
          <c:tx>
            <c:strRef>
              <c:f>'UNID CIRURGIA ESPECIALIZADA'!$B$72</c:f>
              <c:strCache>
                <c:ptCount val="1"/>
              </c:strCache>
            </c:strRef>
          </c:tx>
          <c:marker>
            <c:symbol val="circle"/>
            <c:size val="5"/>
            <c:spPr>
              <a:solidFill>
                <a:schemeClr val="tx1"/>
              </a:solidFill>
              <a:ln>
                <a:solidFill>
                  <a:schemeClr val="bg1">
                    <a:lumMod val="50000"/>
                  </a:schemeClr>
                </a:solidFill>
              </a:ln>
            </c:spPr>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'UNID CIRURGIA ESPECIALIZADA'!$C$72:$AJ$72</c:f>
            </c:numRef>
          </c:val>
          <c:smooth val="0"/>
          <c:extLst>
            <c:ext xmlns:c15="http://schemas.microsoft.com/office/drawing/2012/chart" uri="{02D57815-91ED-43cb-92C2-25804820EDAC}">
              <c15:filteredCategoryTitle>
                <c15:cat>
                  <c:multiLvlStrRef>
                    <c:extLst>
                      <c:ext uri="{02D57815-91ED-43cb-92C2-25804820EDAC}">
                        <c15:formulaRef>
                          <c15:sqref>'UNID CIRURGIA ESPECIALIZADA'!$C$70:$AJ$70</c15:sqref>
                        </c15:formulaRef>
                      </c:ext>
                    </c:extLst>
                  </c:multiLvlStrRef>
                </c15:cat>
              </c15:filteredCategoryTitle>
            </c:ext>
            <c:ext xmlns:c16="http://schemas.microsoft.com/office/drawing/2014/chart" uri="{C3380CC4-5D6E-409C-BE32-E72D297353CC}">
              <c16:uniqueId val="{00000002-959F-45CA-A2FC-9F4F9AD929BF}"/>
            </c:ext>
          </c:extLst>
        </c:ser>
        <c:ser>
          <c:idx val="2"/>
          <c:order val="2"/>
          <c:tx>
            <c:strRef>
              <c:f>'UNID CIRURGIA ESPECIALIZADA'!$B$73</c:f>
              <c:strCache>
                <c:ptCount val="1"/>
              </c:strCache>
            </c:strRef>
          </c:tx>
          <c:marker>
            <c:symbol val="circle"/>
            <c:size val="5"/>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'UNID CIRURGIA ESPECIALIZADA'!$C$73:$AJ$73</c:f>
            </c:numRef>
          </c:val>
          <c:smooth val="0"/>
          <c:extLst>
            <c:ext xmlns:c15="http://schemas.microsoft.com/office/drawing/2012/chart" uri="{02D57815-91ED-43cb-92C2-25804820EDAC}">
              <c15:filteredCategoryTitle>
                <c15:cat>
                  <c:multiLvlStrRef>
                    <c:extLst>
                      <c:ext uri="{02D57815-91ED-43cb-92C2-25804820EDAC}">
                        <c15:formulaRef>
                          <c15:sqref>'UNID CIRURGIA ESPECIALIZADA'!$C$70:$AJ$70</c15:sqref>
                        </c15:formulaRef>
                      </c:ext>
                    </c:extLst>
                  </c:multiLvlStrRef>
                </c15:cat>
              </c15:filteredCategoryTitle>
            </c:ext>
            <c:ext xmlns:c16="http://schemas.microsoft.com/office/drawing/2014/chart" uri="{C3380CC4-5D6E-409C-BE32-E72D297353CC}">
              <c16:uniqueId val="{00000003-959F-45CA-A2FC-9F4F9AD929BF}"/>
            </c:ext>
          </c:extLst>
        </c:ser>
        <c:ser>
          <c:idx val="4"/>
          <c:order val="3"/>
          <c:tx>
            <c:strRef>
              <c:f>'UNID CIRURGIA ESPECIALIZADA'!$B$74</c:f>
              <c:strCache>
                <c:ptCount val="1"/>
              </c:strCache>
            </c:strRef>
          </c:tx>
          <c:marker>
            <c:symbol val="circle"/>
            <c:size val="5"/>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'UNID CIRURGIA ESPECIALIZADA'!$C$74:$AJ$74</c:f>
            </c:numRef>
          </c:val>
          <c:smooth val="0"/>
          <c:extLst>
            <c:ext xmlns:c15="http://schemas.microsoft.com/office/drawing/2012/chart" uri="{02D57815-91ED-43cb-92C2-25804820EDAC}">
              <c15:filteredCategoryTitle>
                <c15:cat>
                  <c:multiLvlStrRef>
                    <c:extLst>
                      <c:ext uri="{02D57815-91ED-43cb-92C2-25804820EDAC}">
                        <c15:formulaRef>
                          <c15:sqref>'UNID CIRURGIA ESPECIALIZADA'!$C$70:$AJ$70</c15:sqref>
                        </c15:formulaRef>
                      </c:ext>
                    </c:extLst>
                  </c:multiLvlStrRef>
                </c15:cat>
              </c15:filteredCategoryTitle>
            </c:ext>
            <c:ext xmlns:c16="http://schemas.microsoft.com/office/drawing/2014/chart" uri="{C3380CC4-5D6E-409C-BE32-E72D297353CC}">
              <c16:uniqueId val="{00000004-959F-45CA-A2FC-9F4F9AD929BF}"/>
            </c:ext>
          </c:extLst>
        </c:ser>
        <c:ser>
          <c:idx val="5"/>
          <c:order val="4"/>
          <c:tx>
            <c:strRef>
              <c:f>'UNID CIRURGIA ESPECIALIZADA'!$B$75</c:f>
              <c:strCache>
                <c:ptCount val="1"/>
              </c:strCache>
            </c:strRef>
          </c:tx>
          <c:marker>
            <c:symbol val="circle"/>
            <c:size val="5"/>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'UNID CIRURGIA ESPECIALIZADA'!$C$75:$AJ$75</c:f>
            </c:numRef>
          </c:val>
          <c:smooth val="0"/>
          <c:extLst>
            <c:ext xmlns:c15="http://schemas.microsoft.com/office/drawing/2012/chart" uri="{02D57815-91ED-43cb-92C2-25804820EDAC}">
              <c15:filteredCategoryTitle>
                <c15:cat>
                  <c:multiLvlStrRef>
                    <c:extLst>
                      <c:ext uri="{02D57815-91ED-43cb-92C2-25804820EDAC}">
                        <c15:formulaRef>
                          <c15:sqref>'UNID CIRURGIA ESPECIALIZADA'!$C$70:$AJ$70</c15:sqref>
                        </c15:formulaRef>
                      </c:ext>
                    </c:extLst>
                  </c:multiLvlStrRef>
                </c15:cat>
              </c15:filteredCategoryTitle>
            </c:ext>
            <c:ext xmlns:c16="http://schemas.microsoft.com/office/drawing/2014/chart" uri="{C3380CC4-5D6E-409C-BE32-E72D297353CC}">
              <c16:uniqueId val="{00000005-959F-45CA-A2FC-9F4F9AD929BF}"/>
            </c:ext>
          </c:extLst>
        </c:ser>
        <c:dLbls>
          <c:showLegendKey val="0"/>
          <c:showVal val="0"/>
          <c:showCatName val="0"/>
          <c:showSerName val="0"/>
          <c:showPercent val="0"/>
          <c:showBubbleSize val="0"/>
        </c:dLbls>
        <c:marker val="1"/>
        <c:smooth val="0"/>
        <c:axId val="58638720"/>
        <c:axId val="58640256"/>
      </c:lineChart>
      <c:catAx>
        <c:axId val="586387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pt-BR"/>
          </a:p>
        </c:txPr>
        <c:crossAx val="58640256"/>
        <c:crosses val="autoZero"/>
        <c:auto val="1"/>
        <c:lblAlgn val="ctr"/>
        <c:lblOffset val="100"/>
        <c:noMultiLvlLbl val="0"/>
      </c:catAx>
      <c:valAx>
        <c:axId val="58640256"/>
        <c:scaling>
          <c:orientation val="minMax"/>
          <c:max val="90"/>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t-BR"/>
          </a:p>
        </c:txPr>
        <c:crossAx val="58638720"/>
        <c:crosses val="autoZero"/>
        <c:crossBetween val="between"/>
        <c:majorUnit val="20"/>
      </c:valAx>
      <c:spPr>
        <a:noFill/>
        <a:ln>
          <a:noFill/>
        </a:ln>
        <a:effectLst/>
      </c:spPr>
    </c:plotArea>
    <c:legend>
      <c:legendPos val="b"/>
      <c:layout>
        <c:manualLayout>
          <c:xMode val="edge"/>
          <c:yMode val="edge"/>
          <c:x val="9.5248668816510243E-2"/>
          <c:y val="0.88698494401883499"/>
          <c:w val="0.70454718448493792"/>
          <c:h val="7.68026823901926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image" Target="../media/image10.png"/><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2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3.jpeg"/></Relationships>
</file>

<file path=xl/drawings/_rels/drawing1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image" Target="../media/image3.jpeg"/><Relationship Id="rId4" Type="http://schemas.openxmlformats.org/officeDocument/2006/relationships/chart" Target="../charts/chart30.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image" Target="../media/image16.jpeg"/></Relationships>
</file>

<file path=xl/drawings/_rels/drawing24.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image" Target="../media/image17.jpeg"/></Relationships>
</file>

<file path=xl/drawings/_rels/drawing25.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chart" Target="../charts/chart37.xml"/><Relationship Id="rId7" Type="http://schemas.openxmlformats.org/officeDocument/2006/relationships/chart" Target="../charts/chart41.xml"/><Relationship Id="rId2" Type="http://schemas.openxmlformats.org/officeDocument/2006/relationships/chart" Target="../charts/chart36.xml"/><Relationship Id="rId1" Type="http://schemas.openxmlformats.org/officeDocument/2006/relationships/image" Target="../media/image18.jpeg"/><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 Id="rId9"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image" Target="../media/image19.jpeg"/></Relationships>
</file>

<file path=xl/drawings/_rels/drawing27.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image" Target="../media/image19.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9.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image" Target="../media/image20.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jpeg"/><Relationship Id="rId5" Type="http://schemas.openxmlformats.org/officeDocument/2006/relationships/chart" Target="../charts/chart4.xml"/><Relationship Id="rId4"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9.jpeg"/><Relationship Id="rId4"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chart" Target="../charts/chart14.xml"/><Relationship Id="rId1" Type="http://schemas.openxmlformats.org/officeDocument/2006/relationships/chart" Target="../charts/chart13.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133349</xdr:rowOff>
    </xdr:from>
    <xdr:to>
      <xdr:col>1</xdr:col>
      <xdr:colOff>2095500</xdr:colOff>
      <xdr:row>1</xdr:row>
      <xdr:rowOff>381000</xdr:rowOff>
    </xdr:to>
    <xdr:pic>
      <xdr:nvPicPr>
        <xdr:cNvPr id="2" name="Picture 4">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6" y="133349"/>
          <a:ext cx="4333874" cy="666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71057</xdr:colOff>
      <xdr:row>44</xdr:row>
      <xdr:rowOff>140154</xdr:rowOff>
    </xdr:from>
    <xdr:to>
      <xdr:col>50</xdr:col>
      <xdr:colOff>748392</xdr:colOff>
      <xdr:row>51</xdr:row>
      <xdr:rowOff>149678</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38100</xdr:rowOff>
    </xdr:from>
    <xdr:to>
      <xdr:col>50</xdr:col>
      <xdr:colOff>734785</xdr:colOff>
      <xdr:row>43</xdr:row>
      <xdr:rowOff>187476</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1943100</xdr:colOff>
      <xdr:row>1</xdr:row>
      <xdr:rowOff>257175</xdr:rowOff>
    </xdr:to>
    <xdr:pic>
      <xdr:nvPicPr>
        <xdr:cNvPr id="5" name="Imagem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0480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13607</xdr:rowOff>
    </xdr:from>
    <xdr:to>
      <xdr:col>50</xdr:col>
      <xdr:colOff>217713</xdr:colOff>
      <xdr:row>40</xdr:row>
      <xdr:rowOff>145676</xdr:rowOff>
    </xdr:to>
    <xdr:graphicFrame macro="">
      <xdr:nvGraphicFramePr>
        <xdr:cNvPr id="4" name="Gráfico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69</xdr:row>
      <xdr:rowOff>27214</xdr:rowOff>
    </xdr:from>
    <xdr:to>
      <xdr:col>26</xdr:col>
      <xdr:colOff>0</xdr:colOff>
      <xdr:row>80</xdr:row>
      <xdr:rowOff>27214</xdr:rowOff>
    </xdr:to>
    <xdr:graphicFrame macro="">
      <xdr:nvGraphicFramePr>
        <xdr:cNvPr id="5" name="Gráfico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17318</xdr:colOff>
      <xdr:row>87</xdr:row>
      <xdr:rowOff>22266</xdr:rowOff>
    </xdr:from>
    <xdr:to>
      <xdr:col>50</xdr:col>
      <xdr:colOff>17318</xdr:colOff>
      <xdr:row>97</xdr:row>
      <xdr:rowOff>177257</xdr:rowOff>
    </xdr:to>
    <xdr:graphicFrame macro="">
      <xdr:nvGraphicFramePr>
        <xdr:cNvPr id="6" name="Gráfico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20</xdr:row>
      <xdr:rowOff>40821</xdr:rowOff>
    </xdr:from>
    <xdr:to>
      <xdr:col>50</xdr:col>
      <xdr:colOff>190500</xdr:colOff>
      <xdr:row>30</xdr:row>
      <xdr:rowOff>0</xdr:rowOff>
    </xdr:to>
    <xdr:graphicFrame macro="">
      <xdr:nvGraphicFramePr>
        <xdr:cNvPr id="7" name="Gráfico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1</xdr:col>
      <xdr:colOff>2239013</xdr:colOff>
      <xdr:row>1</xdr:row>
      <xdr:rowOff>190500</xdr:rowOff>
    </xdr:to>
    <xdr:pic>
      <xdr:nvPicPr>
        <xdr:cNvPr id="8" name="Imagem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334119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33618</xdr:rowOff>
    </xdr:from>
    <xdr:to>
      <xdr:col>3</xdr:col>
      <xdr:colOff>0</xdr:colOff>
      <xdr:row>2</xdr:row>
      <xdr:rowOff>56030</xdr:rowOff>
    </xdr:to>
    <xdr:pic>
      <xdr:nvPicPr>
        <xdr:cNvPr id="2" name="Picture 4">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618"/>
          <a:ext cx="3576357" cy="927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394607</xdr:colOff>
      <xdr:row>0</xdr:row>
      <xdr:rowOff>244927</xdr:rowOff>
    </xdr:from>
    <xdr:to>
      <xdr:col>4</xdr:col>
      <xdr:colOff>3252107</xdr:colOff>
      <xdr:row>3</xdr:row>
      <xdr:rowOff>81642</xdr:rowOff>
    </xdr:to>
    <xdr:pic>
      <xdr:nvPicPr>
        <xdr:cNvPr id="3" name="Picture 4">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607" y="244927"/>
          <a:ext cx="7075714" cy="1074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33618</xdr:rowOff>
    </xdr:from>
    <xdr:to>
      <xdr:col>3</xdr:col>
      <xdr:colOff>0</xdr:colOff>
      <xdr:row>2</xdr:row>
      <xdr:rowOff>56030</xdr:rowOff>
    </xdr:to>
    <xdr:pic>
      <xdr:nvPicPr>
        <xdr:cNvPr id="2" name="Picture 4">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618"/>
          <a:ext cx="3762375" cy="927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xdr:colOff>
      <xdr:row>0</xdr:row>
      <xdr:rowOff>0</xdr:rowOff>
    </xdr:from>
    <xdr:to>
      <xdr:col>2</xdr:col>
      <xdr:colOff>264583</xdr:colOff>
      <xdr:row>1</xdr:row>
      <xdr:rowOff>404297</xdr:rowOff>
    </xdr:to>
    <xdr:pic>
      <xdr:nvPicPr>
        <xdr:cNvPr id="2" name="Picture 4">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0"/>
          <a:ext cx="3428998" cy="827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xdr:row>
      <xdr:rowOff>89646</xdr:rowOff>
    </xdr:from>
    <xdr:to>
      <xdr:col>26</xdr:col>
      <xdr:colOff>338255</xdr:colOff>
      <xdr:row>28</xdr:row>
      <xdr:rowOff>15207</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xdr:row>
      <xdr:rowOff>54428</xdr:rowOff>
    </xdr:from>
    <xdr:to>
      <xdr:col>27</xdr:col>
      <xdr:colOff>47624</xdr:colOff>
      <xdr:row>16</xdr:row>
      <xdr:rowOff>84667</xdr:rowOff>
    </xdr:to>
    <xdr:graphicFrame macro="">
      <xdr:nvGraphicFramePr>
        <xdr:cNvPr id="4" name="Gráfico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1076</xdr:row>
      <xdr:rowOff>123266</xdr:rowOff>
    </xdr:from>
    <xdr:to>
      <xdr:col>15</xdr:col>
      <xdr:colOff>627530</xdr:colOff>
      <xdr:row>1088</xdr:row>
      <xdr:rowOff>27215</xdr:rowOff>
    </xdr:to>
    <xdr:graphicFrame macro="">
      <xdr:nvGraphicFramePr>
        <xdr:cNvPr id="4" name="Gráfico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4371975</xdr:colOff>
      <xdr:row>1</xdr:row>
      <xdr:rowOff>152400</xdr:rowOff>
    </xdr:to>
    <xdr:pic>
      <xdr:nvPicPr>
        <xdr:cNvPr id="5" name="Imagem 4">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5400675"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57150</xdr:rowOff>
    </xdr:from>
    <xdr:to>
      <xdr:col>4</xdr:col>
      <xdr:colOff>224117</xdr:colOff>
      <xdr:row>1</xdr:row>
      <xdr:rowOff>390525</xdr:rowOff>
    </xdr:to>
    <xdr:pic>
      <xdr:nvPicPr>
        <xdr:cNvPr id="2" name="Picture 4">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7150"/>
          <a:ext cx="3496234" cy="747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xdr:row>
      <xdr:rowOff>109904</xdr:rowOff>
    </xdr:from>
    <xdr:to>
      <xdr:col>25</xdr:col>
      <xdr:colOff>0</xdr:colOff>
      <xdr:row>29</xdr:row>
      <xdr:rowOff>27215</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54429</xdr:colOff>
      <xdr:row>0</xdr:row>
      <xdr:rowOff>38101</xdr:rowOff>
    </xdr:from>
    <xdr:to>
      <xdr:col>6</xdr:col>
      <xdr:colOff>421822</xdr:colOff>
      <xdr:row>1</xdr:row>
      <xdr:rowOff>455568</xdr:rowOff>
    </xdr:to>
    <xdr:pic>
      <xdr:nvPicPr>
        <xdr:cNvPr id="3" name="Picture 4">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29" y="38101"/>
          <a:ext cx="5646964" cy="880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xdr:row>
      <xdr:rowOff>78441</xdr:rowOff>
    </xdr:from>
    <xdr:to>
      <xdr:col>25</xdr:col>
      <xdr:colOff>63500</xdr:colOff>
      <xdr:row>23</xdr:row>
      <xdr:rowOff>114300</xdr:rowOff>
    </xdr:to>
    <xdr:graphicFrame macro="">
      <xdr:nvGraphicFramePr>
        <xdr:cNvPr id="4" name="Gráfico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0</xdr:rowOff>
    </xdr:from>
    <xdr:to>
      <xdr:col>49</xdr:col>
      <xdr:colOff>544286</xdr:colOff>
      <xdr:row>43</xdr:row>
      <xdr:rowOff>108857</xdr:rowOff>
    </xdr:to>
    <xdr:graphicFrame macro="">
      <xdr:nvGraphicFramePr>
        <xdr:cNvPr id="5" name="Gráfico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1</xdr:col>
      <xdr:colOff>3743324</xdr:colOff>
      <xdr:row>1</xdr:row>
      <xdr:rowOff>287307</xdr:rowOff>
    </xdr:to>
    <xdr:pic>
      <xdr:nvPicPr>
        <xdr:cNvPr id="2" name="Picture 4">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
          <a:ext cx="4724399" cy="75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16</xdr:row>
      <xdr:rowOff>22410</xdr:rowOff>
    </xdr:from>
    <xdr:to>
      <xdr:col>27</xdr:col>
      <xdr:colOff>166688</xdr:colOff>
      <xdr:row>27</xdr:row>
      <xdr:rowOff>176893</xdr:rowOff>
    </xdr:to>
    <xdr:graphicFrame macro="">
      <xdr:nvGraphicFramePr>
        <xdr:cNvPr id="3" name="Gráfico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19051</xdr:colOff>
      <xdr:row>0</xdr:row>
      <xdr:rowOff>95249</xdr:rowOff>
    </xdr:from>
    <xdr:to>
      <xdr:col>2</xdr:col>
      <xdr:colOff>3922</xdr:colOff>
      <xdr:row>1</xdr:row>
      <xdr:rowOff>549088</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95249"/>
          <a:ext cx="2766171" cy="815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19051</xdr:colOff>
      <xdr:row>0</xdr:row>
      <xdr:rowOff>95249</xdr:rowOff>
    </xdr:from>
    <xdr:to>
      <xdr:col>1</xdr:col>
      <xdr:colOff>2647950</xdr:colOff>
      <xdr:row>2</xdr:row>
      <xdr:rowOff>394606</xdr:rowOff>
    </xdr:to>
    <xdr:pic>
      <xdr:nvPicPr>
        <xdr:cNvPr id="2" name="Picture 4">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95249"/>
          <a:ext cx="4044042" cy="966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131</xdr:row>
      <xdr:rowOff>67236</xdr:rowOff>
    </xdr:from>
    <xdr:to>
      <xdr:col>15</xdr:col>
      <xdr:colOff>176893</xdr:colOff>
      <xdr:row>146</xdr:row>
      <xdr:rowOff>156882</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148</xdr:row>
      <xdr:rowOff>0</xdr:rowOff>
    </xdr:from>
    <xdr:to>
      <xdr:col>14</xdr:col>
      <xdr:colOff>642937</xdr:colOff>
      <xdr:row>159</xdr:row>
      <xdr:rowOff>176894</xdr:rowOff>
    </xdr:to>
    <xdr:graphicFrame macro="">
      <xdr:nvGraphicFramePr>
        <xdr:cNvPr id="4" name="Gráfico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165</xdr:row>
      <xdr:rowOff>0</xdr:rowOff>
    </xdr:from>
    <xdr:to>
      <xdr:col>15</xdr:col>
      <xdr:colOff>176893</xdr:colOff>
      <xdr:row>175</xdr:row>
      <xdr:rowOff>0</xdr:rowOff>
    </xdr:to>
    <xdr:graphicFrame macro="">
      <xdr:nvGraphicFramePr>
        <xdr:cNvPr id="5" name="Gráfico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33618</xdr:rowOff>
    </xdr:from>
    <xdr:to>
      <xdr:col>3</xdr:col>
      <xdr:colOff>347382</xdr:colOff>
      <xdr:row>2</xdr:row>
      <xdr:rowOff>56030</xdr:rowOff>
    </xdr:to>
    <xdr:pic>
      <xdr:nvPicPr>
        <xdr:cNvPr id="2" name="Picture 4">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618"/>
          <a:ext cx="3585882" cy="930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33618</xdr:colOff>
      <xdr:row>9</xdr:row>
      <xdr:rowOff>212912</xdr:rowOff>
    </xdr:from>
    <xdr:to>
      <xdr:col>15</xdr:col>
      <xdr:colOff>0</xdr:colOff>
      <xdr:row>23</xdr:row>
      <xdr:rowOff>0</xdr:rowOff>
    </xdr:to>
    <xdr:graphicFrame macro="">
      <xdr:nvGraphicFramePr>
        <xdr:cNvPr id="3" name="Gráfico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81643</xdr:colOff>
      <xdr:row>0</xdr:row>
      <xdr:rowOff>68036</xdr:rowOff>
    </xdr:from>
    <xdr:to>
      <xdr:col>1</xdr:col>
      <xdr:colOff>25250</xdr:colOff>
      <xdr:row>1</xdr:row>
      <xdr:rowOff>152401</xdr:rowOff>
    </xdr:to>
    <xdr:pic>
      <xdr:nvPicPr>
        <xdr:cNvPr id="3" name="Imagem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43" y="68036"/>
          <a:ext cx="2839207" cy="722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0</xdr:row>
      <xdr:rowOff>57150</xdr:rowOff>
    </xdr:from>
    <xdr:to>
      <xdr:col>1</xdr:col>
      <xdr:colOff>447675</xdr:colOff>
      <xdr:row>1</xdr:row>
      <xdr:rowOff>390525</xdr:rowOff>
    </xdr:to>
    <xdr:pic>
      <xdr:nvPicPr>
        <xdr:cNvPr id="2" name="Picture 4">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7150"/>
          <a:ext cx="2295524"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xdr:row>
      <xdr:rowOff>47625</xdr:rowOff>
    </xdr:from>
    <xdr:to>
      <xdr:col>14</xdr:col>
      <xdr:colOff>0</xdr:colOff>
      <xdr:row>29</xdr:row>
      <xdr:rowOff>57150</xdr:rowOff>
    </xdr:to>
    <xdr:graphicFrame macro="">
      <xdr:nvGraphicFramePr>
        <xdr:cNvPr id="3" name="Gráfico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47626</xdr:rowOff>
    </xdr:from>
    <xdr:to>
      <xdr:col>14</xdr:col>
      <xdr:colOff>0</xdr:colOff>
      <xdr:row>39</xdr:row>
      <xdr:rowOff>28576</xdr:rowOff>
    </xdr:to>
    <xdr:graphicFrame macro="">
      <xdr:nvGraphicFramePr>
        <xdr:cNvPr id="4" name="Gráfico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xdr:colOff>
      <xdr:row>0</xdr:row>
      <xdr:rowOff>57150</xdr:rowOff>
    </xdr:from>
    <xdr:to>
      <xdr:col>1</xdr:col>
      <xdr:colOff>198783</xdr:colOff>
      <xdr:row>1</xdr:row>
      <xdr:rowOff>287307</xdr:rowOff>
    </xdr:to>
    <xdr:pic>
      <xdr:nvPicPr>
        <xdr:cNvPr id="3" name="Picture 4">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57150"/>
          <a:ext cx="2360542" cy="751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9526</xdr:colOff>
      <xdr:row>10</xdr:row>
      <xdr:rowOff>38514</xdr:rowOff>
    </xdr:from>
    <xdr:to>
      <xdr:col>14</xdr:col>
      <xdr:colOff>9525</xdr:colOff>
      <xdr:row>18</xdr:row>
      <xdr:rowOff>168728</xdr:rowOff>
    </xdr:to>
    <xdr:graphicFrame macro="">
      <xdr:nvGraphicFramePr>
        <xdr:cNvPr id="4" name="Gráfico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20</xdr:row>
      <xdr:rowOff>47625</xdr:rowOff>
    </xdr:from>
    <xdr:to>
      <xdr:col>14</xdr:col>
      <xdr:colOff>0</xdr:colOff>
      <xdr:row>31</xdr:row>
      <xdr:rowOff>114299</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47625</xdr:rowOff>
    </xdr:from>
    <xdr:to>
      <xdr:col>1</xdr:col>
      <xdr:colOff>694765</xdr:colOff>
      <xdr:row>2</xdr:row>
      <xdr:rowOff>0</xdr:rowOff>
    </xdr:to>
    <xdr:pic>
      <xdr:nvPicPr>
        <xdr:cNvPr id="2" name="Picture 4">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7625"/>
          <a:ext cx="3237940"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22412</xdr:colOff>
      <xdr:row>42</xdr:row>
      <xdr:rowOff>68035</xdr:rowOff>
    </xdr:from>
    <xdr:to>
      <xdr:col>14</xdr:col>
      <xdr:colOff>0</xdr:colOff>
      <xdr:row>50</xdr:row>
      <xdr:rowOff>11205</xdr:rowOff>
    </xdr:to>
    <xdr:graphicFrame macro="">
      <xdr:nvGraphicFramePr>
        <xdr:cNvPr id="3" name="Gráfico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47625</xdr:rowOff>
    </xdr:from>
    <xdr:to>
      <xdr:col>14</xdr:col>
      <xdr:colOff>0</xdr:colOff>
      <xdr:row>25</xdr:row>
      <xdr:rowOff>141951</xdr:rowOff>
    </xdr:to>
    <xdr:graphicFrame macro="">
      <xdr:nvGraphicFramePr>
        <xdr:cNvPr id="4" name="Gráfico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102</xdr:row>
      <xdr:rowOff>57150</xdr:rowOff>
    </xdr:from>
    <xdr:to>
      <xdr:col>14</xdr:col>
      <xdr:colOff>0</xdr:colOff>
      <xdr:row>108</xdr:row>
      <xdr:rowOff>117105</xdr:rowOff>
    </xdr:to>
    <xdr:graphicFrame macro="">
      <xdr:nvGraphicFramePr>
        <xdr:cNvPr id="5" name="Gráfico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149</xdr:row>
      <xdr:rowOff>57150</xdr:rowOff>
    </xdr:from>
    <xdr:to>
      <xdr:col>14</xdr:col>
      <xdr:colOff>0</xdr:colOff>
      <xdr:row>155</xdr:row>
      <xdr:rowOff>59955</xdr:rowOff>
    </xdr:to>
    <xdr:graphicFrame macro="">
      <xdr:nvGraphicFramePr>
        <xdr:cNvPr id="6" name="Gráfico 5">
          <a:extLst>
            <a:ext uri="{FF2B5EF4-FFF2-40B4-BE49-F238E27FC236}">
              <a16:creationId xmlns:a16="http://schemas.microsoft.com/office/drawing/2014/main"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127</xdr:row>
      <xdr:rowOff>57978</xdr:rowOff>
    </xdr:from>
    <xdr:to>
      <xdr:col>14</xdr:col>
      <xdr:colOff>0</xdr:colOff>
      <xdr:row>133</xdr:row>
      <xdr:rowOff>59954</xdr:rowOff>
    </xdr:to>
    <xdr:graphicFrame macro="">
      <xdr:nvGraphicFramePr>
        <xdr:cNvPr id="7" name="Gráfico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80</xdr:row>
      <xdr:rowOff>49696</xdr:rowOff>
    </xdr:from>
    <xdr:to>
      <xdr:col>14</xdr:col>
      <xdr:colOff>0</xdr:colOff>
      <xdr:row>84</xdr:row>
      <xdr:rowOff>171450</xdr:rowOff>
    </xdr:to>
    <xdr:graphicFrame macro="">
      <xdr:nvGraphicFramePr>
        <xdr:cNvPr id="8" name="Gráfico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163</xdr:row>
      <xdr:rowOff>57150</xdr:rowOff>
    </xdr:from>
    <xdr:to>
      <xdr:col>14</xdr:col>
      <xdr:colOff>0</xdr:colOff>
      <xdr:row>171</xdr:row>
      <xdr:rowOff>133350</xdr:rowOff>
    </xdr:to>
    <xdr:graphicFrame macro="">
      <xdr:nvGraphicFramePr>
        <xdr:cNvPr id="9" name="Gráfico 8">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65</xdr:row>
      <xdr:rowOff>0</xdr:rowOff>
    </xdr:from>
    <xdr:to>
      <xdr:col>13</xdr:col>
      <xdr:colOff>939613</xdr:colOff>
      <xdr:row>72</xdr:row>
      <xdr:rowOff>171770</xdr:rowOff>
    </xdr:to>
    <xdr:graphicFrame macro="">
      <xdr:nvGraphicFramePr>
        <xdr:cNvPr id="10" name="Gráfico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xdr:colOff>
      <xdr:row>0</xdr:row>
      <xdr:rowOff>57150</xdr:rowOff>
    </xdr:from>
    <xdr:to>
      <xdr:col>1</xdr:col>
      <xdr:colOff>0</xdr:colOff>
      <xdr:row>1</xdr:row>
      <xdr:rowOff>287307</xdr:rowOff>
    </xdr:to>
    <xdr:pic>
      <xdr:nvPicPr>
        <xdr:cNvPr id="2" name="Picture 4">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7150"/>
          <a:ext cx="3600449" cy="75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xdr:row>
      <xdr:rowOff>158750</xdr:rowOff>
    </xdr:from>
    <xdr:to>
      <xdr:col>14</xdr:col>
      <xdr:colOff>0</xdr:colOff>
      <xdr:row>46</xdr:row>
      <xdr:rowOff>190499</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57150</xdr:rowOff>
    </xdr:from>
    <xdr:to>
      <xdr:col>2</xdr:col>
      <xdr:colOff>105833</xdr:colOff>
      <xdr:row>1</xdr:row>
      <xdr:rowOff>287307</xdr:rowOff>
    </xdr:to>
    <xdr:pic>
      <xdr:nvPicPr>
        <xdr:cNvPr id="3" name="Picture 4">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
          <a:ext cx="3841750" cy="759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xdr:row>
      <xdr:rowOff>0</xdr:rowOff>
    </xdr:from>
    <xdr:to>
      <xdr:col>12</xdr:col>
      <xdr:colOff>709083</xdr:colOff>
      <xdr:row>13</xdr:row>
      <xdr:rowOff>192920</xdr:rowOff>
    </xdr:to>
    <xdr:graphicFrame macro="">
      <xdr:nvGraphicFramePr>
        <xdr:cNvPr id="4" name="Gráfico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593912</xdr:colOff>
      <xdr:row>0</xdr:row>
      <xdr:rowOff>795618</xdr:rowOff>
    </xdr:to>
    <xdr:pic>
      <xdr:nvPicPr>
        <xdr:cNvPr id="2" name="Picture 4">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4728882" cy="795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47625</xdr:rowOff>
    </xdr:from>
    <xdr:to>
      <xdr:col>3</xdr:col>
      <xdr:colOff>523875</xdr:colOff>
      <xdr:row>1</xdr:row>
      <xdr:rowOff>161924</xdr:rowOff>
    </xdr:to>
    <xdr:pic>
      <xdr:nvPicPr>
        <xdr:cNvPr id="2" name="Picture 4">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7625"/>
          <a:ext cx="3657600" cy="962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55181</xdr:colOff>
      <xdr:row>4</xdr:row>
      <xdr:rowOff>22411</xdr:rowOff>
    </xdr:from>
    <xdr:to>
      <xdr:col>46</xdr:col>
      <xdr:colOff>0</xdr:colOff>
      <xdr:row>9</xdr:row>
      <xdr:rowOff>184096</xdr:rowOff>
    </xdr:to>
    <xdr:graphicFrame macro="">
      <xdr:nvGraphicFramePr>
        <xdr:cNvPr id="3" name="Gráfico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27</xdr:row>
      <xdr:rowOff>84667</xdr:rowOff>
    </xdr:from>
    <xdr:to>
      <xdr:col>26</xdr:col>
      <xdr:colOff>0</xdr:colOff>
      <xdr:row>42</xdr:row>
      <xdr:rowOff>161921</xdr:rowOff>
    </xdr:to>
    <xdr:graphicFrame macro="">
      <xdr:nvGraphicFramePr>
        <xdr:cNvPr id="4" name="Gráfico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19051</xdr:colOff>
      <xdr:row>0</xdr:row>
      <xdr:rowOff>95250</xdr:rowOff>
    </xdr:from>
    <xdr:to>
      <xdr:col>1</xdr:col>
      <xdr:colOff>2173941</xdr:colOff>
      <xdr:row>1</xdr:row>
      <xdr:rowOff>299357</xdr:rowOff>
    </xdr:to>
    <xdr:pic>
      <xdr:nvPicPr>
        <xdr:cNvPr id="2" name="Picture 4">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95250"/>
          <a:ext cx="3409949" cy="865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68034</xdr:colOff>
      <xdr:row>58</xdr:row>
      <xdr:rowOff>0</xdr:rowOff>
    </xdr:from>
    <xdr:to>
      <xdr:col>16</xdr:col>
      <xdr:colOff>761999</xdr:colOff>
      <xdr:row>62</xdr:row>
      <xdr:rowOff>694763</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40821</xdr:colOff>
      <xdr:row>62</xdr:row>
      <xdr:rowOff>830036</xdr:rowOff>
    </xdr:from>
    <xdr:to>
      <xdr:col>16</xdr:col>
      <xdr:colOff>748393</xdr:colOff>
      <xdr:row>65</xdr:row>
      <xdr:rowOff>530678</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56031</xdr:colOff>
      <xdr:row>108</xdr:row>
      <xdr:rowOff>32671</xdr:rowOff>
    </xdr:from>
    <xdr:to>
      <xdr:col>15</xdr:col>
      <xdr:colOff>739589</xdr:colOff>
      <xdr:row>122</xdr:row>
      <xdr:rowOff>78457</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67236</xdr:colOff>
      <xdr:row>85</xdr:row>
      <xdr:rowOff>0</xdr:rowOff>
    </xdr:from>
    <xdr:to>
      <xdr:col>15</xdr:col>
      <xdr:colOff>750794</xdr:colOff>
      <xdr:row>106</xdr:row>
      <xdr:rowOff>101815</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19050</xdr:colOff>
      <xdr:row>0</xdr:row>
      <xdr:rowOff>76201</xdr:rowOff>
    </xdr:from>
    <xdr:to>
      <xdr:col>1</xdr:col>
      <xdr:colOff>2857500</xdr:colOff>
      <xdr:row>1</xdr:row>
      <xdr:rowOff>250773</xdr:rowOff>
    </xdr:to>
    <xdr:pic>
      <xdr:nvPicPr>
        <xdr:cNvPr id="2" name="Picture 4">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76201"/>
          <a:ext cx="3611033" cy="746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17318</xdr:colOff>
      <xdr:row>0</xdr:row>
      <xdr:rowOff>16454</xdr:rowOff>
    </xdr:from>
    <xdr:to>
      <xdr:col>1</xdr:col>
      <xdr:colOff>437029</xdr:colOff>
      <xdr:row>3</xdr:row>
      <xdr:rowOff>26116</xdr:rowOff>
    </xdr:to>
    <xdr:pic>
      <xdr:nvPicPr>
        <xdr:cNvPr id="4" name="Imagem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18" y="16454"/>
          <a:ext cx="3792682" cy="726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5277971</xdr:colOff>
      <xdr:row>368</xdr:row>
      <xdr:rowOff>100853</xdr:rowOff>
    </xdr:from>
    <xdr:to>
      <xdr:col>15</xdr:col>
      <xdr:colOff>649941</xdr:colOff>
      <xdr:row>390</xdr:row>
      <xdr:rowOff>107798</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389</xdr:row>
          <xdr:rowOff>142875</xdr:rowOff>
        </xdr:from>
        <xdr:to>
          <xdr:col>0</xdr:col>
          <xdr:colOff>257175</xdr:colOff>
          <xdr:row>391</xdr:row>
          <xdr:rowOff>28575</xdr:rowOff>
        </xdr:to>
        <xdr:sp macro="" textlink="">
          <xdr:nvSpPr>
            <xdr:cNvPr id="37889" name="Control 1" hidden="1">
              <a:extLst>
                <a:ext uri="{63B3BB69-23CF-44E3-9099-C40C66FF867C}">
                  <a14:compatExt spid="_x0000_s37889"/>
                </a:ext>
                <a:ext uri="{FF2B5EF4-FFF2-40B4-BE49-F238E27FC236}">
                  <a16:creationId xmlns:a16="http://schemas.microsoft.com/office/drawing/2014/main" id="{00000000-0008-0000-0400-0000019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0</xdr:rowOff>
    </xdr:from>
    <xdr:to>
      <xdr:col>0</xdr:col>
      <xdr:colOff>3300342</xdr:colOff>
      <xdr:row>2</xdr:row>
      <xdr:rowOff>246528</xdr:rowOff>
    </xdr:to>
    <xdr:pic>
      <xdr:nvPicPr>
        <xdr:cNvPr id="4" name="Image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00342" cy="818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15876</xdr:colOff>
      <xdr:row>0</xdr:row>
      <xdr:rowOff>38100</xdr:rowOff>
    </xdr:from>
    <xdr:to>
      <xdr:col>4</xdr:col>
      <xdr:colOff>347637</xdr:colOff>
      <xdr:row>1</xdr:row>
      <xdr:rowOff>224117</xdr:rowOff>
    </xdr:to>
    <xdr:pic>
      <xdr:nvPicPr>
        <xdr:cNvPr id="3" name="Picture 4">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6" y="38100"/>
          <a:ext cx="5531290" cy="880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xdr:row>
      <xdr:rowOff>40821</xdr:rowOff>
    </xdr:from>
    <xdr:to>
      <xdr:col>40</xdr:col>
      <xdr:colOff>0</xdr:colOff>
      <xdr:row>39</xdr:row>
      <xdr:rowOff>163282</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116</xdr:row>
      <xdr:rowOff>108857</xdr:rowOff>
    </xdr:from>
    <xdr:to>
      <xdr:col>40</xdr:col>
      <xdr:colOff>0</xdr:colOff>
      <xdr:row>133</xdr:row>
      <xdr:rowOff>150390</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70036</xdr:rowOff>
    </xdr:from>
    <xdr:to>
      <xdr:col>1</xdr:col>
      <xdr:colOff>3227294</xdr:colOff>
      <xdr:row>1</xdr:row>
      <xdr:rowOff>224164</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0036"/>
          <a:ext cx="4471147" cy="826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58</xdr:row>
      <xdr:rowOff>86591</xdr:rowOff>
    </xdr:from>
    <xdr:to>
      <xdr:col>39</xdr:col>
      <xdr:colOff>997</xdr:colOff>
      <xdr:row>76</xdr:row>
      <xdr:rowOff>86587</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103909</xdr:colOff>
      <xdr:row>76</xdr:row>
      <xdr:rowOff>160985</xdr:rowOff>
    </xdr:from>
    <xdr:to>
      <xdr:col>39</xdr:col>
      <xdr:colOff>107712</xdr:colOff>
      <xdr:row>77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67234</xdr:colOff>
      <xdr:row>0</xdr:row>
      <xdr:rowOff>38099</xdr:rowOff>
    </xdr:from>
    <xdr:to>
      <xdr:col>4</xdr:col>
      <xdr:colOff>497416</xdr:colOff>
      <xdr:row>1</xdr:row>
      <xdr:rowOff>190499</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4" y="38099"/>
          <a:ext cx="4441265"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xdr:row>
      <xdr:rowOff>68036</xdr:rowOff>
    </xdr:from>
    <xdr:to>
      <xdr:col>37</xdr:col>
      <xdr:colOff>400050</xdr:colOff>
      <xdr:row>17</xdr:row>
      <xdr:rowOff>134472</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18</xdr:row>
      <xdr:rowOff>168088</xdr:rowOff>
    </xdr:from>
    <xdr:to>
      <xdr:col>38</xdr:col>
      <xdr:colOff>33619</xdr:colOff>
      <xdr:row>27</xdr:row>
      <xdr:rowOff>50425</xdr:rowOff>
    </xdr:to>
    <xdr:graphicFrame macro="">
      <xdr:nvGraphicFramePr>
        <xdr:cNvPr id="4" name="Gráfico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54630</xdr:colOff>
      <xdr:row>32</xdr:row>
      <xdr:rowOff>85444</xdr:rowOff>
    </xdr:from>
    <xdr:to>
      <xdr:col>38</xdr:col>
      <xdr:colOff>33618</xdr:colOff>
      <xdr:row>41</xdr:row>
      <xdr:rowOff>54428</xdr:rowOff>
    </xdr:to>
    <xdr:graphicFrame macro="">
      <xdr:nvGraphicFramePr>
        <xdr:cNvPr id="6" name="Gráfico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142</xdr:row>
      <xdr:rowOff>95250</xdr:rowOff>
    </xdr:from>
    <xdr:to>
      <xdr:col>16</xdr:col>
      <xdr:colOff>11205</xdr:colOff>
      <xdr:row>150</xdr:row>
      <xdr:rowOff>74084</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173</xdr:row>
      <xdr:rowOff>0</xdr:rowOff>
    </xdr:from>
    <xdr:to>
      <xdr:col>14</xdr:col>
      <xdr:colOff>76040</xdr:colOff>
      <xdr:row>183</xdr:row>
      <xdr:rowOff>0</xdr:rowOff>
    </xdr:to>
    <xdr:graphicFrame macro="">
      <xdr:nvGraphicFramePr>
        <xdr:cNvPr id="6" name="Gráfico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108856</xdr:rowOff>
    </xdr:from>
    <xdr:to>
      <xdr:col>1</xdr:col>
      <xdr:colOff>1866900</xdr:colOff>
      <xdr:row>1</xdr:row>
      <xdr:rowOff>243567</xdr:rowOff>
    </xdr:to>
    <xdr:pic>
      <xdr:nvPicPr>
        <xdr:cNvPr id="5" name="Imagem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8856"/>
          <a:ext cx="3050721" cy="610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2.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3.vml"/><Relationship Id="rId1" Type="http://schemas.openxmlformats.org/officeDocument/2006/relationships/drawing" Target="../drawings/drawing5.xml"/><Relationship Id="rId5" Type="http://schemas.openxmlformats.org/officeDocument/2006/relationships/comments" Target="../comments3.xml"/><Relationship Id="rId4" Type="http://schemas.openxmlformats.org/officeDocument/2006/relationships/image" Target="../media/image5.emf"/></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B105"/>
  <sheetViews>
    <sheetView showGridLines="0" zoomScale="85" zoomScaleNormal="85" workbookViewId="0">
      <selection activeCell="A11" sqref="A11"/>
    </sheetView>
  </sheetViews>
  <sheetFormatPr defaultRowHeight="15"/>
  <cols>
    <col min="1" max="1" width="33.7109375" style="6" customWidth="1"/>
    <col min="2" max="2" width="38.7109375" style="6" customWidth="1"/>
    <col min="3" max="3" width="34.85546875" style="6" customWidth="1"/>
    <col min="4" max="15" width="10.7109375" style="51" customWidth="1"/>
    <col min="16" max="16384" width="9.140625" style="6"/>
  </cols>
  <sheetData>
    <row r="1" spans="1:28" ht="33" customHeight="1">
      <c r="C1" s="14" t="s">
        <v>14</v>
      </c>
      <c r="D1" s="14"/>
      <c r="E1" s="14"/>
      <c r="F1" s="14"/>
      <c r="G1" s="14"/>
      <c r="H1" s="14"/>
      <c r="I1" s="14"/>
      <c r="J1" s="14"/>
      <c r="K1" s="14"/>
      <c r="L1" s="14"/>
      <c r="M1" s="14"/>
      <c r="N1" s="14"/>
      <c r="O1" s="14"/>
      <c r="P1" s="14"/>
      <c r="Q1" s="14"/>
      <c r="R1" s="14"/>
      <c r="S1" s="14"/>
      <c r="T1" s="14"/>
      <c r="U1" s="14"/>
      <c r="V1" s="14"/>
      <c r="W1" s="14"/>
      <c r="X1" s="14"/>
      <c r="Y1" s="14"/>
      <c r="Z1" s="14"/>
      <c r="AA1" s="14"/>
      <c r="AB1" s="14"/>
    </row>
    <row r="2" spans="1:28" ht="33" customHeight="1" thickBot="1">
      <c r="A2" s="1735" t="s">
        <v>481</v>
      </c>
      <c r="B2" s="1735"/>
      <c r="C2" s="1735"/>
      <c r="D2" s="1735"/>
      <c r="E2" s="1735"/>
      <c r="F2" s="1735"/>
      <c r="G2" s="1735"/>
      <c r="H2" s="1735"/>
      <c r="I2" s="1735"/>
      <c r="J2" s="1735"/>
      <c r="K2" s="1735"/>
      <c r="L2" s="1735"/>
      <c r="M2" s="1735"/>
      <c r="N2" s="1735"/>
      <c r="O2" s="1735"/>
      <c r="P2" s="285"/>
    </row>
    <row r="3" spans="1:28" ht="28.5" customHeight="1" thickBot="1">
      <c r="A3" s="286" t="s">
        <v>482</v>
      </c>
      <c r="B3" s="287" t="s">
        <v>483</v>
      </c>
      <c r="C3" s="287" t="s">
        <v>484</v>
      </c>
      <c r="D3" s="48" t="s">
        <v>2</v>
      </c>
      <c r="E3" s="48" t="s">
        <v>3</v>
      </c>
      <c r="F3" s="48" t="s">
        <v>4</v>
      </c>
      <c r="G3" s="48" t="s">
        <v>121</v>
      </c>
      <c r="H3" s="48" t="s">
        <v>6</v>
      </c>
      <c r="I3" s="48" t="s">
        <v>7</v>
      </c>
      <c r="J3" s="48" t="s">
        <v>8</v>
      </c>
      <c r="K3" s="48" t="s">
        <v>9</v>
      </c>
      <c r="L3" s="48" t="s">
        <v>10</v>
      </c>
      <c r="M3" s="48" t="s">
        <v>11</v>
      </c>
      <c r="N3" s="48" t="s">
        <v>12</v>
      </c>
      <c r="O3" s="288" t="s">
        <v>13</v>
      </c>
    </row>
    <row r="4" spans="1:28" ht="67.5" customHeight="1">
      <c r="A4" s="289" t="s">
        <v>485</v>
      </c>
      <c r="B4" s="290" t="s">
        <v>486</v>
      </c>
      <c r="C4" s="290" t="s">
        <v>487</v>
      </c>
      <c r="D4" s="291">
        <v>10.715277777777779</v>
      </c>
      <c r="E4" s="291">
        <v>11.146282973621103</v>
      </c>
      <c r="F4" s="291"/>
      <c r="G4" s="291"/>
      <c r="H4" s="291"/>
      <c r="I4" s="291"/>
      <c r="J4" s="291"/>
      <c r="K4" s="291"/>
      <c r="L4" s="291"/>
      <c r="M4" s="291"/>
      <c r="N4" s="291"/>
      <c r="O4" s="292"/>
      <c r="P4" s="6" t="s">
        <v>488</v>
      </c>
    </row>
    <row r="5" spans="1:28" ht="73.5" customHeight="1">
      <c r="A5" s="293" t="s">
        <v>489</v>
      </c>
      <c r="B5" s="294" t="s">
        <v>490</v>
      </c>
      <c r="C5" s="294" t="s">
        <v>491</v>
      </c>
      <c r="D5" s="295">
        <v>3.9325699745547076</v>
      </c>
      <c r="E5" s="295">
        <v>3.8244473342002601</v>
      </c>
      <c r="F5" s="295"/>
      <c r="G5" s="295"/>
      <c r="H5" s="295"/>
      <c r="I5" s="295"/>
      <c r="J5" s="295"/>
      <c r="K5" s="295"/>
      <c r="L5" s="295"/>
      <c r="M5" s="295"/>
      <c r="N5" s="295"/>
      <c r="O5" s="296"/>
      <c r="P5" s="6" t="s">
        <v>488</v>
      </c>
    </row>
    <row r="6" spans="1:28" ht="43.5" customHeight="1">
      <c r="A6" s="293" t="s">
        <v>492</v>
      </c>
      <c r="B6" s="297" t="s">
        <v>493</v>
      </c>
      <c r="C6" s="297" t="s">
        <v>494</v>
      </c>
      <c r="D6" s="295"/>
      <c r="E6" s="295"/>
      <c r="F6" s="295"/>
      <c r="G6" s="295"/>
      <c r="H6" s="295"/>
      <c r="I6" s="295"/>
      <c r="J6" s="295"/>
      <c r="K6" s="295"/>
      <c r="L6" s="295"/>
      <c r="M6" s="295"/>
      <c r="N6" s="295"/>
      <c r="O6" s="296"/>
    </row>
    <row r="7" spans="1:28" ht="48" customHeight="1">
      <c r="A7" s="293" t="s">
        <v>495</v>
      </c>
      <c r="B7" s="294" t="s">
        <v>496</v>
      </c>
      <c r="C7" s="297" t="s">
        <v>497</v>
      </c>
      <c r="D7" s="295">
        <v>15.698924731182796</v>
      </c>
      <c r="E7" s="295">
        <v>15.508021390374333</v>
      </c>
      <c r="F7" s="295">
        <v>17.391304347826086</v>
      </c>
      <c r="G7" s="295"/>
      <c r="H7" s="295"/>
      <c r="I7" s="295"/>
      <c r="J7" s="295"/>
      <c r="K7" s="295"/>
      <c r="L7" s="295"/>
      <c r="M7" s="295"/>
      <c r="N7" s="295"/>
      <c r="O7" s="296"/>
    </row>
    <row r="8" spans="1:28" ht="41.25" customHeight="1">
      <c r="A8" s="293" t="s">
        <v>498</v>
      </c>
      <c r="B8" s="294" t="s">
        <v>499</v>
      </c>
      <c r="C8" s="297" t="s">
        <v>500</v>
      </c>
      <c r="D8" s="295">
        <v>30.96</v>
      </c>
      <c r="E8" s="295">
        <v>37.5</v>
      </c>
      <c r="F8" s="295">
        <v>38.340000000000003</v>
      </c>
      <c r="G8" s="295"/>
      <c r="H8" s="295"/>
      <c r="I8" s="295"/>
      <c r="J8" s="295"/>
      <c r="K8" s="295"/>
      <c r="L8" s="295"/>
      <c r="M8" s="295"/>
      <c r="N8" s="295"/>
      <c r="O8" s="296"/>
    </row>
    <row r="9" spans="1:28" ht="88.5" customHeight="1">
      <c r="A9" s="293" t="s">
        <v>501</v>
      </c>
      <c r="B9" s="294" t="s">
        <v>502</v>
      </c>
      <c r="C9" s="298" t="s">
        <v>503</v>
      </c>
      <c r="D9" s="295"/>
      <c r="E9" s="295"/>
      <c r="F9" s="295"/>
      <c r="G9" s="295"/>
      <c r="H9" s="295"/>
      <c r="I9" s="295"/>
      <c r="J9" s="295"/>
      <c r="K9" s="295"/>
      <c r="L9" s="295"/>
      <c r="M9" s="295"/>
      <c r="N9" s="295"/>
      <c r="O9" s="296"/>
    </row>
    <row r="10" spans="1:28" ht="41.25" customHeight="1">
      <c r="A10" s="293" t="s">
        <v>504</v>
      </c>
      <c r="B10" s="297" t="s">
        <v>505</v>
      </c>
      <c r="C10" s="297" t="s">
        <v>506</v>
      </c>
      <c r="D10" s="295">
        <f>2498/17811</f>
        <v>0.1402504070518219</v>
      </c>
      <c r="E10" s="295">
        <f>2989/21285</f>
        <v>0.14042753112520553</v>
      </c>
      <c r="F10" s="295">
        <f>4060/28375</f>
        <v>0.14308370044052862</v>
      </c>
      <c r="G10" s="295">
        <f>4490/30275</f>
        <v>0.14830718414533445</v>
      </c>
      <c r="H10" s="295"/>
      <c r="I10" s="295"/>
      <c r="J10" s="295"/>
      <c r="K10" s="295"/>
      <c r="L10" s="295"/>
      <c r="M10" s="295"/>
      <c r="N10" s="295"/>
      <c r="O10" s="296"/>
      <c r="P10" s="6" t="s">
        <v>507</v>
      </c>
    </row>
    <row r="11" spans="1:28" ht="68.25" customHeight="1" thickBot="1">
      <c r="A11" s="299" t="s">
        <v>508</v>
      </c>
      <c r="B11" s="300" t="s">
        <v>486</v>
      </c>
      <c r="C11" s="300" t="s">
        <v>509</v>
      </c>
      <c r="D11" s="301">
        <v>3.15</v>
      </c>
      <c r="E11" s="301">
        <v>3.28</v>
      </c>
      <c r="F11" s="301">
        <v>1.84</v>
      </c>
      <c r="G11" s="301"/>
      <c r="H11" s="301"/>
      <c r="I11" s="301"/>
      <c r="J11" s="301"/>
      <c r="K11" s="301"/>
      <c r="L11" s="301"/>
      <c r="M11" s="301"/>
      <c r="N11" s="301"/>
      <c r="O11" s="302"/>
      <c r="P11" s="6" t="s">
        <v>510</v>
      </c>
    </row>
    <row r="12" spans="1:28">
      <c r="A12" s="303"/>
      <c r="B12" s="303"/>
      <c r="C12" s="303"/>
      <c r="D12" s="304"/>
      <c r="E12" s="304"/>
      <c r="F12" s="304"/>
      <c r="G12" s="304"/>
      <c r="H12" s="304"/>
      <c r="I12" s="304"/>
      <c r="J12" s="304"/>
      <c r="K12" s="304"/>
      <c r="L12" s="304"/>
      <c r="M12" s="304"/>
      <c r="N12" s="304"/>
      <c r="O12" s="304"/>
    </row>
    <row r="13" spans="1:28">
      <c r="A13" s="7"/>
      <c r="B13" s="7"/>
      <c r="C13" s="7"/>
      <c r="D13" s="1"/>
      <c r="E13" s="54"/>
      <c r="F13" s="54"/>
      <c r="G13" s="54"/>
      <c r="H13" s="248"/>
      <c r="I13" s="22"/>
      <c r="J13" s="1"/>
      <c r="K13" s="1"/>
      <c r="L13" s="1"/>
      <c r="M13" s="1"/>
      <c r="N13" s="1"/>
      <c r="O13" s="1"/>
    </row>
    <row r="14" spans="1:28" ht="15.75">
      <c r="A14" s="1736"/>
      <c r="B14" s="1736"/>
      <c r="C14" s="1736"/>
      <c r="D14" s="1736"/>
      <c r="E14" s="1736"/>
      <c r="F14" s="1736"/>
      <c r="G14" s="1736"/>
      <c r="H14" s="1736"/>
      <c r="I14" s="1736"/>
      <c r="J14" s="1736"/>
      <c r="K14" s="1736"/>
      <c r="L14" s="1736"/>
      <c r="M14" s="1736"/>
      <c r="N14" s="1736"/>
      <c r="O14" s="1736"/>
    </row>
    <row r="15" spans="1:28" ht="15.75">
      <c r="A15" s="260"/>
      <c r="B15" s="260"/>
      <c r="C15" s="260"/>
      <c r="D15" s="10"/>
      <c r="E15" s="10"/>
      <c r="F15" s="10"/>
      <c r="G15" s="10"/>
      <c r="H15" s="10"/>
      <c r="I15" s="10"/>
      <c r="J15" s="10"/>
      <c r="K15" s="10"/>
      <c r="L15" s="10"/>
      <c r="M15" s="10"/>
      <c r="N15" s="10"/>
      <c r="O15" s="10"/>
    </row>
    <row r="16" spans="1:28" ht="15.75">
      <c r="A16" s="305"/>
      <c r="B16" s="305"/>
      <c r="C16" s="305"/>
      <c r="D16" s="306"/>
      <c r="E16" s="307"/>
      <c r="F16" s="307"/>
      <c r="G16" s="307"/>
      <c r="H16" s="308"/>
      <c r="I16" s="309"/>
      <c r="J16" s="310"/>
      <c r="K16" s="310"/>
      <c r="L16" s="310"/>
      <c r="M16" s="310"/>
      <c r="N16" s="310"/>
      <c r="O16" s="310"/>
    </row>
    <row r="17" spans="1:15" ht="15.75">
      <c r="A17" s="305"/>
      <c r="B17" s="305"/>
      <c r="C17" s="305"/>
      <c r="D17" s="311"/>
      <c r="E17" s="307"/>
      <c r="F17" s="307"/>
      <c r="G17" s="307"/>
      <c r="H17" s="312"/>
      <c r="I17" s="309"/>
      <c r="J17" s="310"/>
      <c r="K17" s="310"/>
      <c r="L17" s="310"/>
      <c r="M17" s="310"/>
      <c r="N17" s="310"/>
      <c r="O17" s="310"/>
    </row>
    <row r="18" spans="1:15" ht="15.75">
      <c r="A18" s="305"/>
      <c r="B18" s="305"/>
      <c r="C18" s="305"/>
      <c r="D18" s="311"/>
      <c r="E18" s="307"/>
      <c r="F18" s="307"/>
      <c r="G18" s="307"/>
      <c r="H18" s="313"/>
      <c r="I18" s="309"/>
      <c r="J18" s="310"/>
      <c r="K18" s="310"/>
      <c r="L18" s="310"/>
      <c r="M18" s="310"/>
      <c r="N18" s="310"/>
      <c r="O18" s="310"/>
    </row>
    <row r="19" spans="1:15" ht="15.75">
      <c r="A19" s="305"/>
      <c r="B19" s="305"/>
      <c r="C19" s="305"/>
      <c r="D19" s="311"/>
      <c r="E19" s="307"/>
      <c r="F19" s="307"/>
      <c r="G19" s="307"/>
      <c r="H19" s="313"/>
      <c r="I19" s="309"/>
      <c r="J19" s="310"/>
      <c r="K19" s="310"/>
      <c r="L19" s="310"/>
      <c r="M19" s="310"/>
      <c r="N19" s="310"/>
      <c r="O19" s="310"/>
    </row>
    <row r="20" spans="1:15" ht="15.75">
      <c r="A20" s="305"/>
      <c r="B20" s="305"/>
      <c r="C20" s="305"/>
      <c r="D20" s="311"/>
      <c r="E20" s="314"/>
      <c r="F20" s="314"/>
      <c r="G20" s="314"/>
      <c r="H20" s="314"/>
      <c r="I20" s="309"/>
      <c r="J20" s="310"/>
      <c r="K20" s="310"/>
      <c r="L20" s="310"/>
      <c r="M20" s="310"/>
      <c r="N20" s="310"/>
      <c r="O20" s="310"/>
    </row>
    <row r="21" spans="1:15" ht="15.75">
      <c r="A21" s="305"/>
      <c r="B21" s="305"/>
      <c r="C21" s="305"/>
      <c r="D21" s="311"/>
      <c r="E21" s="315"/>
      <c r="F21" s="315"/>
      <c r="G21" s="315"/>
      <c r="H21" s="315"/>
      <c r="I21" s="309"/>
      <c r="J21" s="310"/>
      <c r="K21" s="310"/>
      <c r="L21" s="310"/>
      <c r="M21" s="310"/>
      <c r="N21" s="310"/>
      <c r="O21" s="310"/>
    </row>
    <row r="22" spans="1:15" ht="15.75">
      <c r="A22" s="305"/>
      <c r="B22" s="305"/>
      <c r="C22" s="305"/>
      <c r="D22" s="311"/>
      <c r="E22" s="315"/>
      <c r="F22" s="315"/>
      <c r="G22" s="315"/>
      <c r="H22" s="315"/>
      <c r="I22" s="309"/>
      <c r="J22" s="310"/>
      <c r="K22" s="310"/>
      <c r="L22" s="310"/>
      <c r="M22" s="310"/>
      <c r="N22" s="310"/>
      <c r="O22" s="310"/>
    </row>
    <row r="23" spans="1:15" ht="15.75">
      <c r="A23" s="305"/>
      <c r="B23" s="305"/>
      <c r="C23" s="305"/>
      <c r="D23" s="311"/>
      <c r="E23" s="316"/>
      <c r="F23" s="316"/>
      <c r="G23" s="316"/>
      <c r="H23" s="316"/>
      <c r="I23" s="309"/>
      <c r="J23" s="310"/>
      <c r="K23" s="310"/>
      <c r="L23" s="310"/>
      <c r="M23" s="310"/>
      <c r="N23" s="310"/>
      <c r="O23" s="310"/>
    </row>
    <row r="24" spans="1:15" ht="15.75">
      <c r="A24" s="305"/>
      <c r="B24" s="305"/>
      <c r="C24" s="305"/>
      <c r="D24" s="311"/>
      <c r="E24" s="316"/>
      <c r="F24" s="316"/>
      <c r="G24" s="316"/>
      <c r="H24" s="316"/>
      <c r="I24" s="317"/>
      <c r="J24" s="310"/>
      <c r="K24" s="310"/>
      <c r="L24" s="310"/>
      <c r="M24" s="310"/>
      <c r="N24" s="310"/>
      <c r="O24" s="310"/>
    </row>
    <row r="25" spans="1:15" ht="15.75">
      <c r="A25" s="305"/>
      <c r="B25" s="305"/>
      <c r="C25" s="305"/>
      <c r="D25" s="311"/>
      <c r="E25" s="318"/>
      <c r="F25" s="318"/>
      <c r="G25" s="318"/>
      <c r="H25" s="318"/>
      <c r="I25" s="318"/>
      <c r="J25" s="310"/>
      <c r="K25" s="310"/>
      <c r="L25" s="310"/>
      <c r="M25" s="310"/>
      <c r="N25" s="310"/>
      <c r="O25" s="310"/>
    </row>
    <row r="26" spans="1:15" ht="15.75">
      <c r="A26" s="305"/>
      <c r="B26" s="305"/>
      <c r="C26" s="305"/>
      <c r="D26" s="311"/>
      <c r="E26" s="307"/>
      <c r="F26" s="307"/>
      <c r="G26" s="307"/>
      <c r="H26" s="307"/>
      <c r="I26" s="307"/>
      <c r="J26" s="310"/>
      <c r="K26" s="310"/>
      <c r="L26" s="310"/>
      <c r="M26" s="310"/>
      <c r="N26" s="310"/>
      <c r="O26" s="310"/>
    </row>
    <row r="27" spans="1:15" ht="15.75">
      <c r="A27" s="305"/>
      <c r="B27" s="305"/>
      <c r="C27" s="305"/>
      <c r="D27" s="311"/>
      <c r="E27" s="318"/>
      <c r="F27" s="318"/>
      <c r="G27" s="318"/>
      <c r="H27" s="318"/>
      <c r="I27" s="317"/>
      <c r="J27" s="310"/>
      <c r="K27" s="310"/>
      <c r="L27" s="310"/>
      <c r="M27" s="310"/>
      <c r="N27" s="310"/>
      <c r="O27" s="310"/>
    </row>
    <row r="28" spans="1:15" ht="15.75">
      <c r="A28" s="305"/>
      <c r="B28" s="305"/>
      <c r="C28" s="305"/>
      <c r="D28" s="311"/>
      <c r="E28" s="319"/>
      <c r="F28" s="319"/>
      <c r="G28" s="319"/>
      <c r="H28" s="319"/>
      <c r="I28" s="320"/>
      <c r="J28" s="310"/>
      <c r="K28" s="310"/>
      <c r="L28" s="310"/>
      <c r="M28" s="310"/>
      <c r="N28" s="310"/>
      <c r="O28" s="310"/>
    </row>
    <row r="29" spans="1:15" ht="15.75">
      <c r="A29" s="305"/>
      <c r="B29" s="305"/>
      <c r="C29" s="305"/>
      <c r="D29" s="311"/>
      <c r="E29" s="309"/>
      <c r="F29" s="309"/>
      <c r="G29" s="309"/>
      <c r="H29" s="309"/>
      <c r="I29" s="319"/>
      <c r="J29" s="310"/>
      <c r="K29" s="310"/>
      <c r="L29" s="310"/>
      <c r="M29" s="310"/>
      <c r="N29" s="310"/>
      <c r="O29" s="310"/>
    </row>
    <row r="30" spans="1:15" ht="15.75">
      <c r="A30" s="305"/>
      <c r="B30" s="305"/>
      <c r="C30" s="305"/>
      <c r="D30" s="311"/>
      <c r="E30" s="309"/>
      <c r="F30" s="309"/>
      <c r="G30" s="309"/>
      <c r="H30" s="309"/>
      <c r="I30" s="314"/>
      <c r="J30" s="310"/>
      <c r="K30" s="310"/>
      <c r="L30" s="310"/>
      <c r="M30" s="310"/>
      <c r="N30" s="310"/>
      <c r="O30" s="310"/>
    </row>
    <row r="31" spans="1:15" ht="15.75">
      <c r="A31" s="305"/>
      <c r="B31" s="305"/>
      <c r="C31" s="305"/>
      <c r="D31" s="311"/>
      <c r="E31" s="309"/>
      <c r="F31" s="309"/>
      <c r="G31" s="309"/>
      <c r="H31" s="309"/>
      <c r="I31" s="321"/>
      <c r="J31" s="310"/>
      <c r="K31" s="310"/>
      <c r="L31" s="310"/>
      <c r="M31" s="310"/>
      <c r="N31" s="310"/>
      <c r="O31" s="310"/>
    </row>
    <row r="32" spans="1:15" ht="15.75">
      <c r="A32" s="305"/>
      <c r="B32" s="305"/>
      <c r="C32" s="305"/>
      <c r="D32" s="311"/>
      <c r="E32" s="316"/>
      <c r="F32" s="316"/>
      <c r="G32" s="316"/>
      <c r="H32" s="316"/>
      <c r="I32" s="309"/>
      <c r="J32" s="310"/>
      <c r="K32" s="310"/>
      <c r="L32" s="310"/>
      <c r="M32" s="310"/>
      <c r="N32" s="310"/>
      <c r="O32" s="310"/>
    </row>
    <row r="33" spans="1:15" ht="15.75">
      <c r="A33" s="262"/>
      <c r="B33" s="262"/>
      <c r="C33" s="262"/>
      <c r="D33" s="322"/>
      <c r="E33" s="322"/>
      <c r="F33" s="322"/>
      <c r="G33" s="322"/>
      <c r="H33" s="322"/>
      <c r="I33" s="322"/>
      <c r="J33" s="322"/>
      <c r="K33" s="322"/>
      <c r="L33" s="322"/>
      <c r="M33" s="322"/>
      <c r="N33" s="322"/>
      <c r="O33" s="322"/>
    </row>
    <row r="34" spans="1:15">
      <c r="A34" s="7"/>
      <c r="B34" s="7"/>
      <c r="C34" s="7"/>
      <c r="D34" s="1"/>
      <c r="E34" s="21"/>
      <c r="F34" s="21"/>
      <c r="G34" s="21"/>
      <c r="H34" s="21"/>
      <c r="I34" s="22"/>
      <c r="J34" s="1"/>
      <c r="K34" s="1"/>
      <c r="L34" s="1"/>
      <c r="M34" s="1"/>
      <c r="N34" s="1"/>
      <c r="O34" s="1"/>
    </row>
    <row r="35" spans="1:15" ht="15.75">
      <c r="A35" s="260"/>
      <c r="B35" s="260"/>
      <c r="C35" s="260"/>
      <c r="D35" s="10"/>
      <c r="E35" s="10"/>
      <c r="F35" s="10"/>
      <c r="G35" s="10"/>
      <c r="H35" s="10"/>
      <c r="I35" s="10"/>
      <c r="J35" s="10"/>
      <c r="K35" s="10"/>
      <c r="L35" s="10"/>
      <c r="M35" s="10"/>
      <c r="N35" s="10"/>
      <c r="O35" s="10"/>
    </row>
    <row r="36" spans="1:15" ht="15.75">
      <c r="A36" s="259"/>
      <c r="B36" s="259"/>
      <c r="C36" s="259"/>
      <c r="D36" s="311"/>
      <c r="E36" s="307"/>
      <c r="F36" s="307"/>
      <c r="G36" s="307"/>
      <c r="H36" s="312"/>
      <c r="I36" s="309"/>
      <c r="J36" s="310"/>
      <c r="K36" s="310"/>
      <c r="L36" s="310"/>
      <c r="M36" s="310"/>
      <c r="N36" s="310"/>
      <c r="O36" s="310"/>
    </row>
    <row r="37" spans="1:15" ht="15.75">
      <c r="A37" s="259"/>
      <c r="B37" s="259"/>
      <c r="C37" s="259"/>
      <c r="D37" s="311"/>
      <c r="E37" s="307"/>
      <c r="F37" s="307"/>
      <c r="G37" s="307"/>
      <c r="H37" s="313"/>
      <c r="I37" s="309"/>
      <c r="J37" s="310"/>
      <c r="K37" s="310"/>
      <c r="L37" s="310"/>
      <c r="M37" s="310"/>
      <c r="N37" s="310"/>
      <c r="O37" s="310"/>
    </row>
    <row r="38" spans="1:15" ht="15.75">
      <c r="A38" s="261"/>
      <c r="B38" s="261"/>
      <c r="C38" s="261"/>
      <c r="D38" s="311"/>
      <c r="E38" s="307"/>
      <c r="F38" s="307"/>
      <c r="G38" s="307"/>
      <c r="H38" s="313"/>
      <c r="I38" s="309"/>
      <c r="J38" s="310"/>
      <c r="K38" s="310"/>
      <c r="L38" s="310"/>
      <c r="M38" s="310"/>
      <c r="N38" s="310"/>
      <c r="O38" s="310"/>
    </row>
    <row r="39" spans="1:15" ht="15.75">
      <c r="A39" s="262"/>
      <c r="B39" s="262"/>
      <c r="C39" s="262"/>
      <c r="D39" s="322"/>
      <c r="E39" s="322"/>
      <c r="F39" s="322"/>
      <c r="G39" s="322"/>
      <c r="H39" s="322"/>
      <c r="I39" s="322"/>
      <c r="J39" s="322"/>
      <c r="K39" s="322"/>
      <c r="L39" s="322"/>
      <c r="M39" s="322"/>
      <c r="N39" s="322"/>
      <c r="O39" s="322"/>
    </row>
    <row r="40" spans="1:15" ht="15.75">
      <c r="A40" s="38"/>
      <c r="B40" s="38"/>
      <c r="C40" s="38"/>
      <c r="D40" s="311"/>
      <c r="E40" s="314"/>
      <c r="F40" s="314"/>
      <c r="G40" s="314"/>
      <c r="H40" s="314"/>
      <c r="I40" s="309"/>
      <c r="J40" s="310"/>
      <c r="K40" s="310"/>
      <c r="L40" s="310"/>
      <c r="M40" s="310"/>
      <c r="N40" s="310"/>
      <c r="O40" s="310"/>
    </row>
    <row r="41" spans="1:15" ht="15.75">
      <c r="A41" s="260"/>
      <c r="B41" s="260"/>
      <c r="C41" s="260"/>
      <c r="D41" s="10"/>
      <c r="E41" s="10"/>
      <c r="F41" s="10"/>
      <c r="G41" s="10"/>
      <c r="H41" s="10"/>
      <c r="I41" s="10"/>
      <c r="J41" s="10"/>
      <c r="K41" s="10"/>
      <c r="L41" s="10"/>
      <c r="M41" s="10"/>
      <c r="N41" s="10"/>
      <c r="O41" s="10"/>
    </row>
    <row r="42" spans="1:15" ht="15.75">
      <c r="A42" s="259"/>
      <c r="B42" s="259"/>
      <c r="C42" s="259"/>
      <c r="D42" s="311"/>
      <c r="E42" s="307"/>
      <c r="F42" s="307"/>
      <c r="G42" s="307"/>
      <c r="H42" s="312"/>
      <c r="I42" s="309"/>
      <c r="J42" s="310"/>
      <c r="K42" s="310"/>
      <c r="L42" s="310"/>
      <c r="M42" s="310"/>
      <c r="N42" s="310"/>
      <c r="O42" s="310"/>
    </row>
    <row r="43" spans="1:15" ht="15.75">
      <c r="A43" s="323"/>
      <c r="B43" s="323"/>
      <c r="C43" s="323"/>
      <c r="D43" s="311"/>
      <c r="E43" s="307"/>
      <c r="F43" s="307"/>
      <c r="G43" s="307"/>
      <c r="H43" s="313"/>
      <c r="I43" s="309"/>
      <c r="J43" s="310"/>
      <c r="K43" s="310"/>
      <c r="L43" s="310"/>
      <c r="M43" s="310"/>
      <c r="N43" s="310"/>
      <c r="O43" s="310"/>
    </row>
    <row r="44" spans="1:15" ht="15.75">
      <c r="A44" s="323"/>
      <c r="B44" s="323"/>
      <c r="C44" s="323"/>
      <c r="D44" s="311"/>
      <c r="E44" s="307"/>
      <c r="F44" s="307"/>
      <c r="G44" s="307"/>
      <c r="H44" s="313"/>
      <c r="I44" s="309"/>
      <c r="J44" s="310"/>
      <c r="K44" s="310"/>
      <c r="L44" s="310"/>
      <c r="M44" s="310"/>
      <c r="N44" s="310"/>
      <c r="O44" s="310"/>
    </row>
    <row r="45" spans="1:15" ht="15.75">
      <c r="A45" s="323"/>
      <c r="B45" s="323"/>
      <c r="C45" s="323"/>
      <c r="D45" s="311"/>
      <c r="E45" s="307"/>
      <c r="F45" s="307"/>
      <c r="G45" s="307"/>
      <c r="H45" s="313"/>
      <c r="I45" s="309"/>
      <c r="J45" s="310"/>
      <c r="K45" s="310"/>
      <c r="L45" s="310"/>
      <c r="M45" s="310"/>
      <c r="N45" s="310"/>
      <c r="O45" s="310"/>
    </row>
    <row r="46" spans="1:15" ht="15.75">
      <c r="A46" s="262"/>
      <c r="B46" s="262"/>
      <c r="C46" s="262"/>
      <c r="D46" s="322"/>
      <c r="E46" s="322"/>
      <c r="F46" s="322"/>
      <c r="G46" s="322"/>
      <c r="H46" s="322"/>
      <c r="I46" s="322"/>
      <c r="J46" s="322"/>
      <c r="K46" s="322"/>
      <c r="L46" s="322"/>
      <c r="M46" s="322"/>
      <c r="N46" s="322"/>
      <c r="O46" s="322"/>
    </row>
    <row r="47" spans="1:15" ht="15.75">
      <c r="A47" s="38"/>
      <c r="B47" s="38"/>
      <c r="C47" s="38"/>
      <c r="D47" s="310"/>
      <c r="E47" s="317"/>
      <c r="F47" s="317"/>
      <c r="G47" s="317"/>
      <c r="H47" s="317"/>
      <c r="I47" s="309"/>
      <c r="J47" s="310"/>
      <c r="K47" s="310"/>
      <c r="L47" s="310"/>
      <c r="M47" s="310"/>
      <c r="N47" s="310"/>
      <c r="O47" s="310"/>
    </row>
    <row r="48" spans="1:15" ht="15.75">
      <c r="A48" s="324"/>
      <c r="B48" s="324"/>
      <c r="C48" s="324"/>
      <c r="D48" s="323"/>
      <c r="E48" s="317"/>
      <c r="F48" s="317"/>
      <c r="G48" s="317"/>
      <c r="H48" s="317"/>
      <c r="I48" s="309"/>
      <c r="J48" s="310"/>
      <c r="K48" s="310"/>
      <c r="L48" s="310"/>
      <c r="M48" s="310"/>
      <c r="N48" s="310"/>
      <c r="O48" s="310"/>
    </row>
    <row r="49" spans="1:15">
      <c r="A49" s="325"/>
      <c r="B49" s="325"/>
      <c r="C49" s="325"/>
      <c r="D49" s="326"/>
      <c r="E49" s="321"/>
      <c r="F49" s="321"/>
      <c r="G49" s="321"/>
      <c r="H49" s="321"/>
      <c r="I49" s="309"/>
      <c r="J49" s="310"/>
      <c r="K49" s="310"/>
      <c r="L49" s="310"/>
      <c r="M49" s="310"/>
      <c r="N49" s="310"/>
      <c r="O49" s="310"/>
    </row>
    <row r="50" spans="1:15">
      <c r="A50" s="38"/>
      <c r="B50" s="38"/>
      <c r="C50" s="38"/>
      <c r="D50" s="310"/>
      <c r="E50" s="321"/>
      <c r="F50" s="321"/>
      <c r="G50" s="321"/>
      <c r="H50" s="321"/>
      <c r="I50" s="309"/>
      <c r="J50" s="310"/>
      <c r="K50" s="310"/>
      <c r="L50" s="310"/>
      <c r="M50" s="310"/>
      <c r="N50" s="310"/>
      <c r="O50" s="310"/>
    </row>
    <row r="51" spans="1:15" ht="15.75">
      <c r="A51" s="7"/>
      <c r="B51" s="7"/>
      <c r="C51" s="7"/>
      <c r="D51" s="1"/>
      <c r="E51" s="15"/>
      <c r="F51" s="15"/>
      <c r="G51" s="15"/>
      <c r="H51" s="15"/>
      <c r="I51" s="22"/>
      <c r="J51" s="1"/>
      <c r="K51" s="1"/>
      <c r="L51" s="1"/>
      <c r="M51" s="1"/>
      <c r="N51" s="1"/>
      <c r="O51" s="1"/>
    </row>
    <row r="52" spans="1:15">
      <c r="A52" s="7"/>
      <c r="B52" s="7"/>
      <c r="C52" s="7"/>
      <c r="D52" s="1"/>
      <c r="E52" s="24"/>
      <c r="F52" s="24"/>
      <c r="G52" s="24"/>
      <c r="H52" s="24"/>
      <c r="I52" s="22"/>
      <c r="J52" s="1"/>
      <c r="K52" s="1"/>
      <c r="L52" s="1"/>
      <c r="M52" s="1"/>
      <c r="N52" s="1"/>
      <c r="O52" s="1"/>
    </row>
    <row r="53" spans="1:15">
      <c r="A53" s="7"/>
      <c r="B53" s="7"/>
      <c r="C53" s="7"/>
      <c r="D53" s="1"/>
      <c r="E53" s="21"/>
      <c r="F53" s="21"/>
      <c r="G53" s="21"/>
      <c r="H53" s="21"/>
      <c r="I53" s="22"/>
      <c r="J53" s="1"/>
      <c r="K53" s="1"/>
      <c r="L53" s="1"/>
      <c r="M53" s="1"/>
      <c r="N53" s="1"/>
      <c r="O53" s="1"/>
    </row>
    <row r="54" spans="1:15">
      <c r="A54" s="7"/>
      <c r="B54" s="7"/>
      <c r="C54" s="7"/>
      <c r="D54" s="1"/>
      <c r="E54" s="21"/>
      <c r="F54" s="21"/>
      <c r="G54" s="21"/>
      <c r="H54" s="21"/>
      <c r="I54" s="22"/>
      <c r="J54" s="1"/>
      <c r="K54" s="1"/>
      <c r="L54" s="1"/>
      <c r="M54" s="1"/>
      <c r="N54" s="1"/>
      <c r="O54" s="1"/>
    </row>
    <row r="55" spans="1:15">
      <c r="A55" s="7"/>
      <c r="B55" s="7"/>
      <c r="C55" s="7"/>
      <c r="D55" s="1"/>
      <c r="E55" s="21"/>
      <c r="F55" s="21"/>
      <c r="G55" s="21"/>
      <c r="H55" s="21"/>
      <c r="I55" s="22"/>
      <c r="J55" s="1"/>
      <c r="K55" s="1"/>
      <c r="L55" s="1"/>
      <c r="M55" s="1"/>
      <c r="N55" s="1"/>
      <c r="O55" s="1"/>
    </row>
    <row r="56" spans="1:15">
      <c r="A56" s="7"/>
      <c r="B56" s="7"/>
      <c r="C56" s="7"/>
      <c r="D56" s="1"/>
      <c r="E56" s="21"/>
      <c r="F56" s="21"/>
      <c r="G56" s="21"/>
      <c r="H56" s="21"/>
      <c r="I56" s="22"/>
      <c r="J56" s="1"/>
      <c r="K56" s="1"/>
      <c r="L56" s="1"/>
      <c r="M56" s="1"/>
      <c r="N56" s="1"/>
      <c r="O56" s="1"/>
    </row>
    <row r="57" spans="1:15">
      <c r="A57" s="7"/>
      <c r="B57" s="7"/>
      <c r="C57" s="7"/>
      <c r="D57" s="1"/>
      <c r="E57" s="21"/>
      <c r="F57" s="21"/>
      <c r="G57" s="21"/>
      <c r="H57" s="21"/>
      <c r="I57" s="30"/>
      <c r="J57" s="1"/>
      <c r="K57" s="1"/>
      <c r="L57" s="1"/>
      <c r="M57" s="1"/>
      <c r="N57" s="1"/>
      <c r="O57" s="1"/>
    </row>
    <row r="58" spans="1:15">
      <c r="A58" s="7"/>
      <c r="B58" s="7"/>
      <c r="C58" s="7"/>
      <c r="D58" s="1"/>
      <c r="E58" s="21"/>
      <c r="F58" s="21"/>
      <c r="G58" s="21"/>
      <c r="H58" s="21"/>
      <c r="I58" s="30"/>
      <c r="J58" s="1"/>
      <c r="K58" s="1"/>
      <c r="L58" s="1"/>
      <c r="M58" s="1"/>
      <c r="N58" s="1"/>
      <c r="O58" s="1"/>
    </row>
    <row r="59" spans="1:15">
      <c r="A59" s="7"/>
      <c r="B59" s="7"/>
      <c r="C59" s="7"/>
      <c r="D59" s="1"/>
      <c r="E59" s="21"/>
      <c r="F59" s="21"/>
      <c r="G59" s="21"/>
      <c r="H59" s="21"/>
      <c r="I59" s="30"/>
      <c r="J59" s="1"/>
      <c r="K59" s="1"/>
      <c r="L59" s="1"/>
      <c r="M59" s="1"/>
      <c r="N59" s="1"/>
      <c r="O59" s="1"/>
    </row>
    <row r="60" spans="1:15">
      <c r="A60" s="7"/>
      <c r="B60" s="7"/>
      <c r="C60" s="7"/>
      <c r="D60" s="1"/>
      <c r="E60" s="21"/>
      <c r="F60" s="21"/>
      <c r="G60" s="21"/>
      <c r="H60" s="21"/>
      <c r="I60" s="30"/>
      <c r="J60" s="1"/>
      <c r="K60" s="1"/>
      <c r="L60" s="1"/>
      <c r="M60" s="1"/>
      <c r="N60" s="1"/>
      <c r="O60" s="1"/>
    </row>
    <row r="61" spans="1:15">
      <c r="A61" s="7"/>
      <c r="B61" s="7"/>
      <c r="C61" s="7"/>
      <c r="D61" s="1"/>
      <c r="E61" s="21"/>
      <c r="F61" s="21"/>
      <c r="G61" s="21"/>
      <c r="H61" s="21"/>
      <c r="I61" s="30"/>
      <c r="J61" s="1"/>
      <c r="K61" s="1"/>
      <c r="L61" s="1"/>
      <c r="M61" s="1"/>
      <c r="N61" s="1"/>
      <c r="O61" s="1"/>
    </row>
    <row r="62" spans="1:15">
      <c r="A62" s="7"/>
      <c r="B62" s="7"/>
      <c r="C62" s="7"/>
      <c r="D62" s="1"/>
      <c r="E62" s="21"/>
      <c r="F62" s="21"/>
      <c r="G62" s="21"/>
      <c r="H62" s="21"/>
      <c r="I62" s="30"/>
      <c r="J62" s="1"/>
      <c r="K62" s="1"/>
      <c r="L62" s="1"/>
      <c r="M62" s="1"/>
      <c r="N62" s="1"/>
      <c r="O62" s="1"/>
    </row>
    <row r="63" spans="1:15">
      <c r="A63" s="7"/>
      <c r="B63" s="7"/>
      <c r="C63" s="7"/>
      <c r="D63" s="1"/>
      <c r="E63" s="21"/>
      <c r="F63" s="21"/>
      <c r="G63" s="21"/>
      <c r="H63" s="21"/>
      <c r="I63" s="30"/>
      <c r="J63" s="1"/>
      <c r="K63" s="1"/>
      <c r="L63" s="1"/>
      <c r="M63" s="1"/>
      <c r="N63" s="1"/>
      <c r="O63" s="1"/>
    </row>
    <row r="64" spans="1:15">
      <c r="A64" s="7"/>
      <c r="B64" s="7"/>
      <c r="C64" s="7"/>
      <c r="D64" s="1"/>
      <c r="E64" s="21"/>
      <c r="F64" s="21"/>
      <c r="G64" s="21"/>
      <c r="H64" s="21"/>
      <c r="I64" s="30"/>
      <c r="J64" s="1"/>
      <c r="K64" s="1"/>
      <c r="L64" s="1"/>
      <c r="M64" s="1"/>
      <c r="N64" s="1"/>
      <c r="O64" s="1"/>
    </row>
    <row r="65" spans="1:15">
      <c r="A65" s="7"/>
      <c r="B65" s="7"/>
      <c r="C65" s="7"/>
      <c r="D65" s="1"/>
      <c r="E65" s="21"/>
      <c r="F65" s="21"/>
      <c r="G65" s="21"/>
      <c r="H65" s="21"/>
      <c r="I65" s="30"/>
      <c r="J65" s="1"/>
      <c r="K65" s="1"/>
      <c r="L65" s="1"/>
      <c r="M65" s="1"/>
      <c r="N65" s="1"/>
      <c r="O65" s="1"/>
    </row>
    <row r="66" spans="1:15">
      <c r="A66" s="7"/>
      <c r="B66" s="7"/>
      <c r="C66" s="7"/>
      <c r="D66" s="1"/>
      <c r="E66" s="21"/>
      <c r="F66" s="21"/>
      <c r="G66" s="21"/>
      <c r="H66" s="21"/>
      <c r="I66" s="30"/>
      <c r="J66" s="1"/>
      <c r="K66" s="1"/>
      <c r="L66" s="1"/>
      <c r="M66" s="1"/>
      <c r="N66" s="1"/>
      <c r="O66" s="1"/>
    </row>
    <row r="67" spans="1:15">
      <c r="A67" s="7"/>
      <c r="B67" s="7"/>
      <c r="C67" s="7"/>
      <c r="D67" s="1"/>
      <c r="E67" s="21"/>
      <c r="F67" s="21"/>
      <c r="G67" s="21"/>
      <c r="H67" s="21"/>
      <c r="I67" s="30"/>
      <c r="J67" s="1"/>
      <c r="K67" s="1"/>
      <c r="L67" s="1"/>
      <c r="M67" s="1"/>
      <c r="N67" s="1"/>
      <c r="O67" s="1"/>
    </row>
    <row r="68" spans="1:15">
      <c r="A68" s="7"/>
      <c r="B68" s="7"/>
      <c r="C68" s="7"/>
      <c r="D68" s="1"/>
      <c r="E68" s="21"/>
      <c r="F68" s="21"/>
      <c r="G68" s="21"/>
      <c r="H68" s="21"/>
      <c r="I68" s="30"/>
      <c r="J68" s="1"/>
      <c r="K68" s="1"/>
      <c r="L68" s="1"/>
      <c r="M68" s="1"/>
      <c r="N68" s="1"/>
      <c r="O68" s="1"/>
    </row>
    <row r="69" spans="1:15">
      <c r="A69" s="7"/>
      <c r="B69" s="7"/>
      <c r="C69" s="7"/>
      <c r="D69" s="1"/>
      <c r="E69" s="21"/>
      <c r="F69" s="21"/>
      <c r="G69" s="21"/>
      <c r="H69" s="21"/>
      <c r="I69" s="30"/>
      <c r="J69" s="1"/>
      <c r="K69" s="1"/>
      <c r="L69" s="1"/>
      <c r="M69" s="1"/>
      <c r="N69" s="1"/>
      <c r="O69" s="1"/>
    </row>
    <row r="70" spans="1:15">
      <c r="A70" s="7"/>
      <c r="B70" s="7"/>
      <c r="C70" s="7"/>
      <c r="D70" s="1"/>
      <c r="E70" s="21"/>
      <c r="F70" s="21"/>
      <c r="G70" s="21"/>
      <c r="H70" s="21"/>
      <c r="I70" s="30"/>
      <c r="J70" s="1"/>
      <c r="K70" s="1"/>
      <c r="L70" s="1"/>
      <c r="M70" s="1"/>
      <c r="N70" s="1"/>
      <c r="O70" s="1"/>
    </row>
    <row r="71" spans="1:15">
      <c r="A71" s="7"/>
      <c r="B71" s="7"/>
      <c r="C71" s="7"/>
      <c r="D71" s="1"/>
      <c r="E71" s="21"/>
      <c r="F71" s="21"/>
      <c r="G71" s="21"/>
      <c r="H71" s="21"/>
      <c r="I71" s="30"/>
      <c r="J71" s="1"/>
      <c r="K71" s="1"/>
      <c r="L71" s="1"/>
      <c r="M71" s="1"/>
      <c r="N71" s="1"/>
      <c r="O71" s="1"/>
    </row>
    <row r="72" spans="1:15">
      <c r="A72" s="7"/>
      <c r="B72" s="7"/>
      <c r="C72" s="7"/>
      <c r="D72" s="1"/>
      <c r="E72" s="21"/>
      <c r="F72" s="21"/>
      <c r="G72" s="21"/>
      <c r="H72" s="21"/>
      <c r="I72" s="22"/>
      <c r="J72" s="1"/>
      <c r="K72" s="1"/>
      <c r="L72" s="1"/>
      <c r="M72" s="1"/>
      <c r="N72" s="1"/>
      <c r="O72" s="1"/>
    </row>
    <row r="73" spans="1:15">
      <c r="A73" s="7"/>
      <c r="B73" s="7"/>
      <c r="C73" s="7"/>
      <c r="D73" s="1"/>
      <c r="E73" s="21"/>
      <c r="F73" s="21"/>
      <c r="G73" s="21"/>
      <c r="H73" s="21"/>
      <c r="I73" s="22"/>
      <c r="J73" s="1"/>
      <c r="K73" s="1"/>
      <c r="L73" s="1"/>
      <c r="M73" s="1"/>
      <c r="N73" s="1"/>
      <c r="O73" s="1"/>
    </row>
    <row r="74" spans="1:15">
      <c r="A74" s="7"/>
      <c r="B74" s="7"/>
      <c r="C74" s="7"/>
      <c r="D74" s="1"/>
      <c r="E74" s="21"/>
      <c r="F74" s="21"/>
      <c r="G74" s="21"/>
      <c r="H74" s="21"/>
      <c r="I74" s="23"/>
    </row>
    <row r="75" spans="1:15">
      <c r="A75" s="7"/>
      <c r="B75" s="7"/>
      <c r="C75" s="7"/>
      <c r="D75" s="1"/>
      <c r="E75" s="21"/>
      <c r="F75" s="21"/>
      <c r="G75" s="21"/>
      <c r="H75" s="21"/>
      <c r="I75" s="23"/>
    </row>
    <row r="76" spans="1:15">
      <c r="A76" s="7"/>
      <c r="B76" s="7"/>
      <c r="C76" s="7"/>
      <c r="D76" s="1"/>
      <c r="E76" s="21"/>
      <c r="F76" s="21"/>
      <c r="G76" s="21"/>
      <c r="H76" s="21"/>
      <c r="I76" s="23"/>
    </row>
    <row r="77" spans="1:15">
      <c r="A77" s="7"/>
      <c r="B77" s="7"/>
      <c r="C77" s="7"/>
      <c r="D77" s="1"/>
      <c r="E77" s="21"/>
      <c r="F77" s="21"/>
      <c r="G77" s="21"/>
      <c r="H77" s="21"/>
      <c r="I77" s="23"/>
    </row>
    <row r="78" spans="1:15">
      <c r="A78" s="7"/>
      <c r="B78" s="7"/>
      <c r="C78" s="7"/>
      <c r="D78" s="1"/>
      <c r="E78" s="56"/>
      <c r="F78" s="56"/>
      <c r="G78" s="56"/>
      <c r="H78" s="56"/>
      <c r="I78" s="23"/>
    </row>
    <row r="79" spans="1:15">
      <c r="A79" s="26"/>
      <c r="B79" s="26"/>
      <c r="C79" s="26"/>
      <c r="D79" s="27"/>
      <c r="E79" s="57"/>
      <c r="F79" s="57"/>
      <c r="G79" s="57"/>
      <c r="H79" s="57"/>
      <c r="I79" s="23"/>
    </row>
    <row r="80" spans="1:15">
      <c r="A80" s="34"/>
      <c r="B80" s="34"/>
      <c r="C80" s="34"/>
      <c r="D80" s="28"/>
      <c r="E80" s="29"/>
      <c r="F80" s="29"/>
      <c r="G80" s="29"/>
      <c r="H80" s="30"/>
      <c r="I80" s="23"/>
    </row>
    <row r="81" spans="1:9">
      <c r="A81" s="1737"/>
      <c r="B81" s="1737"/>
      <c r="C81" s="1737"/>
      <c r="D81" s="1737"/>
      <c r="E81" s="54"/>
      <c r="F81" s="54"/>
      <c r="G81" s="54"/>
      <c r="H81" s="58"/>
      <c r="I81" s="23"/>
    </row>
    <row r="82" spans="1:9">
      <c r="A82" s="1737"/>
      <c r="B82" s="1737"/>
      <c r="C82" s="1737"/>
      <c r="D82" s="1737"/>
      <c r="E82" s="54"/>
      <c r="F82" s="54"/>
      <c r="G82" s="54"/>
      <c r="H82" s="58"/>
      <c r="I82" s="23"/>
    </row>
    <row r="83" spans="1:9">
      <c r="A83" s="1737"/>
      <c r="B83" s="1737"/>
      <c r="C83" s="1737"/>
      <c r="D83" s="1737"/>
      <c r="E83" s="54"/>
      <c r="F83" s="54"/>
      <c r="G83" s="54"/>
      <c r="H83" s="58"/>
      <c r="I83" s="23"/>
    </row>
    <row r="84" spans="1:9">
      <c r="A84" s="249"/>
      <c r="B84" s="249"/>
      <c r="C84" s="249"/>
      <c r="D84" s="59"/>
      <c r="E84" s="54"/>
      <c r="F84" s="54"/>
      <c r="G84" s="54"/>
      <c r="H84" s="58"/>
      <c r="I84" s="23"/>
    </row>
    <row r="85" spans="1:9">
      <c r="A85" s="34"/>
      <c r="B85" s="34"/>
      <c r="C85" s="34"/>
      <c r="D85" s="28"/>
      <c r="E85" s="22"/>
      <c r="F85" s="22"/>
      <c r="G85" s="22"/>
      <c r="H85" s="23"/>
      <c r="I85" s="23"/>
    </row>
    <row r="86" spans="1:9">
      <c r="A86" s="1738"/>
      <c r="B86" s="250"/>
      <c r="C86" s="250"/>
      <c r="D86" s="35"/>
      <c r="E86" s="22"/>
      <c r="F86" s="22"/>
      <c r="G86" s="22"/>
      <c r="H86" s="23"/>
      <c r="I86" s="23"/>
    </row>
    <row r="87" spans="1:9" ht="15.75">
      <c r="A87" s="1738"/>
      <c r="B87" s="250"/>
      <c r="C87" s="250"/>
      <c r="D87" s="251"/>
      <c r="E87" s="21"/>
      <c r="F87" s="21"/>
      <c r="G87" s="21"/>
      <c r="H87" s="21"/>
      <c r="I87" s="23"/>
    </row>
    <row r="88" spans="1:9" ht="15.75">
      <c r="A88" s="251"/>
      <c r="B88" s="251"/>
      <c r="C88" s="251"/>
      <c r="D88" s="60"/>
      <c r="E88" s="21"/>
      <c r="F88" s="21"/>
      <c r="G88" s="21"/>
      <c r="H88" s="21"/>
      <c r="I88" s="23"/>
    </row>
    <row r="89" spans="1:9">
      <c r="A89" s="36"/>
      <c r="B89" s="36"/>
      <c r="C89" s="36"/>
      <c r="D89" s="1734"/>
      <c r="E89" s="1734"/>
      <c r="F89" s="31"/>
      <c r="G89" s="31"/>
      <c r="H89" s="31"/>
      <c r="I89" s="23"/>
    </row>
    <row r="90" spans="1:9">
      <c r="A90" s="30"/>
      <c r="B90" s="30"/>
      <c r="C90" s="30"/>
      <c r="D90" s="22"/>
      <c r="E90" s="22"/>
      <c r="F90" s="22"/>
      <c r="G90" s="22"/>
      <c r="H90" s="23"/>
      <c r="I90" s="23"/>
    </row>
    <row r="91" spans="1:9">
      <c r="A91" s="30"/>
      <c r="B91" s="30"/>
      <c r="C91" s="30"/>
      <c r="D91" s="22"/>
      <c r="E91" s="22"/>
      <c r="F91" s="23"/>
      <c r="G91" s="23"/>
      <c r="H91" s="23"/>
      <c r="I91" s="23"/>
    </row>
    <row r="92" spans="1:9">
      <c r="A92" s="30"/>
      <c r="B92" s="30"/>
      <c r="C92" s="30"/>
      <c r="D92" s="22"/>
      <c r="E92" s="22"/>
      <c r="F92" s="23"/>
      <c r="G92" s="23"/>
      <c r="H92" s="23"/>
      <c r="I92" s="23"/>
    </row>
    <row r="93" spans="1:9">
      <c r="A93" s="30"/>
      <c r="B93" s="30"/>
      <c r="C93" s="30"/>
      <c r="D93" s="22"/>
      <c r="E93" s="22"/>
      <c r="F93" s="23"/>
      <c r="G93" s="23"/>
      <c r="H93" s="23"/>
      <c r="I93" s="23"/>
    </row>
    <row r="94" spans="1:9">
      <c r="A94" s="30"/>
      <c r="B94" s="30"/>
      <c r="C94" s="30"/>
      <c r="D94" s="22"/>
      <c r="E94" s="22"/>
      <c r="F94" s="23"/>
      <c r="G94" s="23"/>
      <c r="H94" s="23"/>
      <c r="I94" s="23"/>
    </row>
    <row r="95" spans="1:9">
      <c r="A95" s="16"/>
      <c r="B95" s="16"/>
      <c r="C95" s="16"/>
      <c r="D95" s="23"/>
      <c r="E95" s="23"/>
      <c r="F95" s="23"/>
      <c r="G95" s="23"/>
      <c r="H95" s="23"/>
      <c r="I95" s="23"/>
    </row>
    <row r="96" spans="1:9">
      <c r="A96" s="32"/>
      <c r="B96" s="32"/>
      <c r="C96" s="32"/>
      <c r="D96" s="61"/>
      <c r="E96" s="61"/>
      <c r="F96" s="61"/>
      <c r="G96" s="61"/>
      <c r="H96" s="61"/>
      <c r="I96" s="61"/>
    </row>
    <row r="97" spans="1:9">
      <c r="A97" s="32"/>
      <c r="B97" s="32"/>
      <c r="C97" s="32"/>
      <c r="D97" s="61"/>
      <c r="E97" s="61"/>
      <c r="F97" s="61"/>
      <c r="G97" s="61"/>
      <c r="H97" s="61"/>
      <c r="I97" s="61"/>
    </row>
    <row r="98" spans="1:9">
      <c r="A98" s="32"/>
      <c r="B98" s="32"/>
      <c r="C98" s="32"/>
      <c r="D98" s="61"/>
      <c r="E98" s="61"/>
      <c r="F98" s="61"/>
      <c r="G98" s="61"/>
      <c r="H98" s="61"/>
      <c r="I98" s="61"/>
    </row>
    <row r="99" spans="1:9">
      <c r="A99" s="32"/>
      <c r="B99" s="32"/>
      <c r="C99" s="32"/>
      <c r="D99" s="61"/>
      <c r="E99" s="61"/>
      <c r="F99" s="61"/>
      <c r="G99" s="61"/>
      <c r="H99" s="61"/>
      <c r="I99" s="61"/>
    </row>
    <row r="100" spans="1:9">
      <c r="A100" s="32"/>
      <c r="B100" s="32"/>
      <c r="C100" s="32"/>
      <c r="D100" s="61"/>
      <c r="E100" s="61"/>
      <c r="F100" s="61"/>
      <c r="G100" s="61"/>
      <c r="H100" s="61"/>
      <c r="I100" s="61"/>
    </row>
    <row r="101" spans="1:9">
      <c r="A101" s="32"/>
      <c r="B101" s="32"/>
      <c r="C101" s="32"/>
      <c r="D101" s="61"/>
      <c r="E101" s="61"/>
      <c r="F101" s="61"/>
      <c r="G101" s="61"/>
      <c r="H101" s="61"/>
      <c r="I101" s="61"/>
    </row>
    <row r="102" spans="1:9">
      <c r="A102" s="32"/>
      <c r="B102" s="32"/>
      <c r="C102" s="32"/>
      <c r="D102" s="61"/>
      <c r="E102" s="61"/>
      <c r="F102" s="61"/>
      <c r="G102" s="61"/>
      <c r="H102" s="61"/>
      <c r="I102" s="61"/>
    </row>
    <row r="103" spans="1:9">
      <c r="A103" s="32"/>
      <c r="B103" s="32"/>
      <c r="C103" s="32"/>
      <c r="D103" s="61"/>
      <c r="E103" s="61"/>
      <c r="F103" s="61"/>
      <c r="G103" s="61"/>
      <c r="H103" s="61"/>
      <c r="I103" s="61"/>
    </row>
    <row r="104" spans="1:9">
      <c r="A104" s="32"/>
      <c r="B104" s="32"/>
      <c r="C104" s="32"/>
      <c r="D104" s="61"/>
      <c r="E104" s="61"/>
      <c r="F104" s="61"/>
      <c r="G104" s="61"/>
      <c r="H104" s="61"/>
      <c r="I104" s="61"/>
    </row>
    <row r="105" spans="1:9">
      <c r="A105" s="32"/>
      <c r="B105" s="32"/>
      <c r="C105" s="32"/>
      <c r="D105" s="61"/>
      <c r="E105" s="61"/>
      <c r="F105" s="61"/>
      <c r="G105" s="61"/>
      <c r="H105" s="61"/>
      <c r="I105" s="61"/>
    </row>
  </sheetData>
  <mergeCells count="6">
    <mergeCell ref="D89:E89"/>
    <mergeCell ref="A2:O2"/>
    <mergeCell ref="A14:O14"/>
    <mergeCell ref="A81:D81"/>
    <mergeCell ref="A82:D83"/>
    <mergeCell ref="A86:A87"/>
  </mergeCell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sheetPr>
  <dimension ref="A1:BD131"/>
  <sheetViews>
    <sheetView showGridLines="0" showRowColHeaders="0" zoomScaleNormal="100" zoomScaleSheetLayoutView="70" workbookViewId="0">
      <pane xSplit="2" ySplit="4" topLeftCell="C5" activePane="bottomRight" state="frozen"/>
      <selection activeCell="A8" sqref="A9:E9"/>
      <selection pane="topRight" activeCell="A8" sqref="A9:E9"/>
      <selection pane="bottomLeft" activeCell="A8" sqref="A9:E9"/>
      <selection pane="bottomRight" activeCell="C5" sqref="C5"/>
    </sheetView>
  </sheetViews>
  <sheetFormatPr defaultRowHeight="15.75"/>
  <cols>
    <col min="1" max="1" width="16.5703125" style="42" customWidth="1"/>
    <col min="2" max="2" width="45.5703125" style="42" customWidth="1"/>
    <col min="3" max="26" width="6.42578125" style="42" customWidth="1"/>
    <col min="27" max="50" width="6.42578125" style="42" hidden="1" customWidth="1"/>
    <col min="51" max="52" width="11.140625" style="42" customWidth="1"/>
    <col min="53" max="16384" width="9.140625" style="42"/>
  </cols>
  <sheetData>
    <row r="1" spans="1:56" ht="27.75" customHeight="1">
      <c r="B1" s="2081" t="s">
        <v>737</v>
      </c>
      <c r="C1" s="2081"/>
      <c r="D1" s="2081"/>
      <c r="E1" s="2081"/>
      <c r="F1" s="2081"/>
      <c r="G1" s="2081"/>
      <c r="H1" s="2081"/>
      <c r="I1" s="2081"/>
      <c r="J1" s="2081"/>
      <c r="K1" s="2081"/>
      <c r="L1" s="2081"/>
      <c r="M1" s="2081"/>
      <c r="N1" s="2081"/>
      <c r="O1" s="2081"/>
      <c r="P1" s="2081"/>
      <c r="Q1" s="2081"/>
      <c r="R1" s="2081"/>
      <c r="S1" s="2081"/>
      <c r="T1" s="2081"/>
      <c r="U1" s="2081"/>
      <c r="V1" s="2081"/>
      <c r="W1" s="2081"/>
      <c r="X1" s="2081"/>
      <c r="Y1" s="2081"/>
      <c r="Z1" s="2081"/>
      <c r="AA1" s="2081"/>
      <c r="AB1" s="2081"/>
      <c r="AC1" s="2081"/>
      <c r="AD1" s="2081"/>
      <c r="AE1" s="2081"/>
      <c r="AF1" s="2081"/>
      <c r="AG1" s="2081"/>
      <c r="AH1" s="2081"/>
      <c r="AI1" s="2081"/>
      <c r="AJ1" s="2081"/>
      <c r="AK1" s="2081"/>
      <c r="AL1" s="2081"/>
      <c r="AM1" s="2081"/>
      <c r="AN1" s="2081"/>
      <c r="AO1" s="2081"/>
      <c r="AP1" s="2081"/>
      <c r="AQ1" s="2081"/>
      <c r="AR1" s="2081"/>
      <c r="AS1" s="2081"/>
      <c r="AT1" s="2081"/>
      <c r="AU1" s="2081"/>
      <c r="AV1" s="2081"/>
      <c r="AW1" s="2081"/>
      <c r="AX1" s="2081"/>
      <c r="AY1" s="2081"/>
      <c r="AZ1" s="2081"/>
      <c r="BA1" s="37"/>
    </row>
    <row r="2" spans="1:56" ht="22.5" customHeight="1" thickBot="1">
      <c r="A2" s="1952" t="s">
        <v>326</v>
      </c>
      <c r="B2" s="1952"/>
      <c r="C2" s="1952"/>
      <c r="D2" s="1952"/>
      <c r="E2" s="1952"/>
      <c r="F2" s="1952"/>
      <c r="G2" s="1952"/>
      <c r="H2" s="1952"/>
      <c r="I2" s="1952"/>
      <c r="J2" s="1952"/>
      <c r="K2" s="1952"/>
      <c r="L2" s="1952"/>
      <c r="M2" s="1952"/>
      <c r="N2" s="1952"/>
      <c r="O2" s="1952"/>
      <c r="P2" s="1952"/>
      <c r="Q2" s="1952"/>
      <c r="R2" s="1952"/>
      <c r="S2" s="1952"/>
      <c r="T2" s="1952"/>
      <c r="U2" s="1952"/>
      <c r="V2" s="1952"/>
      <c r="W2" s="1952"/>
      <c r="X2" s="1952"/>
      <c r="Y2" s="1952"/>
      <c r="Z2" s="1952"/>
      <c r="AA2" s="1952"/>
      <c r="AB2" s="1952"/>
      <c r="AC2" s="1952"/>
      <c r="AD2" s="1952"/>
      <c r="AE2" s="1952"/>
      <c r="AF2" s="1952"/>
      <c r="AG2" s="1952"/>
      <c r="AH2" s="1952"/>
      <c r="AI2" s="1952"/>
      <c r="AJ2" s="1952"/>
      <c r="AK2" s="1952"/>
      <c r="AL2" s="1952"/>
      <c r="AM2" s="1952"/>
      <c r="AN2" s="1952"/>
      <c r="AO2" s="1952"/>
      <c r="AP2" s="1952"/>
      <c r="AQ2" s="1952"/>
      <c r="AR2" s="1952"/>
      <c r="AS2" s="1952"/>
      <c r="AT2" s="1952"/>
      <c r="AU2" s="1952"/>
      <c r="AV2" s="1952"/>
      <c r="AW2" s="1952"/>
      <c r="AX2" s="1952"/>
      <c r="AY2" s="1952"/>
      <c r="AZ2" s="1952"/>
      <c r="BA2" s="37"/>
    </row>
    <row r="3" spans="1:56" ht="15" customHeight="1">
      <c r="A3" s="2220" t="s">
        <v>24</v>
      </c>
      <c r="B3" s="2222" t="s">
        <v>25</v>
      </c>
      <c r="C3" s="2098" t="s">
        <v>2</v>
      </c>
      <c r="D3" s="2098"/>
      <c r="E3" s="2098"/>
      <c r="F3" s="2098"/>
      <c r="G3" s="2098" t="s">
        <v>3</v>
      </c>
      <c r="H3" s="2098"/>
      <c r="I3" s="2098"/>
      <c r="J3" s="2098"/>
      <c r="K3" s="2098" t="s">
        <v>4</v>
      </c>
      <c r="L3" s="2098"/>
      <c r="M3" s="2098"/>
      <c r="N3" s="2098"/>
      <c r="O3" s="2098" t="s">
        <v>5</v>
      </c>
      <c r="P3" s="2098"/>
      <c r="Q3" s="2098"/>
      <c r="R3" s="2098"/>
      <c r="S3" s="2098" t="s">
        <v>6</v>
      </c>
      <c r="T3" s="2098"/>
      <c r="U3" s="2098"/>
      <c r="V3" s="2098"/>
      <c r="W3" s="2098" t="s">
        <v>7</v>
      </c>
      <c r="X3" s="2098"/>
      <c r="Y3" s="2098"/>
      <c r="Z3" s="2098"/>
      <c r="AA3" s="2098" t="s">
        <v>8</v>
      </c>
      <c r="AB3" s="2098"/>
      <c r="AC3" s="2098"/>
      <c r="AD3" s="2098"/>
      <c r="AE3" s="2098" t="s">
        <v>9</v>
      </c>
      <c r="AF3" s="2098"/>
      <c r="AG3" s="2098"/>
      <c r="AH3" s="2098"/>
      <c r="AI3" s="2098" t="s">
        <v>10</v>
      </c>
      <c r="AJ3" s="2098"/>
      <c r="AK3" s="2098"/>
      <c r="AL3" s="2098"/>
      <c r="AM3" s="2098" t="s">
        <v>11</v>
      </c>
      <c r="AN3" s="2098"/>
      <c r="AO3" s="2098"/>
      <c r="AP3" s="2098"/>
      <c r="AQ3" s="2098" t="s">
        <v>12</v>
      </c>
      <c r="AR3" s="2098"/>
      <c r="AS3" s="2098"/>
      <c r="AT3" s="2098"/>
      <c r="AU3" s="2098" t="s">
        <v>13</v>
      </c>
      <c r="AV3" s="2098"/>
      <c r="AW3" s="2098"/>
      <c r="AX3" s="2098"/>
      <c r="AY3" s="1973" t="s">
        <v>56</v>
      </c>
      <c r="AZ3" s="1973" t="s">
        <v>659</v>
      </c>
      <c r="BA3" s="37"/>
    </row>
    <row r="4" spans="1:56" s="551" customFormat="1" ht="15" customHeight="1">
      <c r="A4" s="2221"/>
      <c r="B4" s="2223"/>
      <c r="C4" s="550" t="s">
        <v>83</v>
      </c>
      <c r="D4" s="550" t="s">
        <v>82</v>
      </c>
      <c r="E4" s="550" t="s">
        <v>15</v>
      </c>
      <c r="F4" s="528" t="s">
        <v>468</v>
      </c>
      <c r="G4" s="550" t="s">
        <v>83</v>
      </c>
      <c r="H4" s="550" t="s">
        <v>82</v>
      </c>
      <c r="I4" s="550" t="s">
        <v>15</v>
      </c>
      <c r="J4" s="528" t="s">
        <v>468</v>
      </c>
      <c r="K4" s="550" t="s">
        <v>83</v>
      </c>
      <c r="L4" s="550" t="s">
        <v>82</v>
      </c>
      <c r="M4" s="550" t="s">
        <v>15</v>
      </c>
      <c r="N4" s="528" t="s">
        <v>468</v>
      </c>
      <c r="O4" s="550" t="s">
        <v>83</v>
      </c>
      <c r="P4" s="550" t="s">
        <v>82</v>
      </c>
      <c r="Q4" s="550" t="s">
        <v>15</v>
      </c>
      <c r="R4" s="528" t="s">
        <v>468</v>
      </c>
      <c r="S4" s="550" t="s">
        <v>83</v>
      </c>
      <c r="T4" s="550" t="s">
        <v>82</v>
      </c>
      <c r="U4" s="550" t="s">
        <v>15</v>
      </c>
      <c r="V4" s="528" t="s">
        <v>468</v>
      </c>
      <c r="W4" s="550" t="s">
        <v>83</v>
      </c>
      <c r="X4" s="550" t="s">
        <v>82</v>
      </c>
      <c r="Y4" s="550" t="s">
        <v>15</v>
      </c>
      <c r="Z4" s="528" t="s">
        <v>468</v>
      </c>
      <c r="AA4" s="550" t="s">
        <v>83</v>
      </c>
      <c r="AB4" s="550" t="s">
        <v>82</v>
      </c>
      <c r="AC4" s="550" t="s">
        <v>15</v>
      </c>
      <c r="AD4" s="528" t="s">
        <v>468</v>
      </c>
      <c r="AE4" s="550" t="s">
        <v>83</v>
      </c>
      <c r="AF4" s="550" t="s">
        <v>82</v>
      </c>
      <c r="AG4" s="550" t="s">
        <v>15</v>
      </c>
      <c r="AH4" s="528" t="s">
        <v>468</v>
      </c>
      <c r="AI4" s="550" t="s">
        <v>83</v>
      </c>
      <c r="AJ4" s="550" t="s">
        <v>82</v>
      </c>
      <c r="AK4" s="550" t="s">
        <v>15</v>
      </c>
      <c r="AL4" s="528" t="s">
        <v>468</v>
      </c>
      <c r="AM4" s="550" t="s">
        <v>83</v>
      </c>
      <c r="AN4" s="550" t="s">
        <v>82</v>
      </c>
      <c r="AO4" s="550" t="s">
        <v>15</v>
      </c>
      <c r="AP4" s="528" t="s">
        <v>468</v>
      </c>
      <c r="AQ4" s="550" t="s">
        <v>83</v>
      </c>
      <c r="AR4" s="550" t="s">
        <v>82</v>
      </c>
      <c r="AS4" s="550" t="s">
        <v>15</v>
      </c>
      <c r="AT4" s="528" t="s">
        <v>468</v>
      </c>
      <c r="AU4" s="550" t="s">
        <v>83</v>
      </c>
      <c r="AV4" s="550" t="s">
        <v>82</v>
      </c>
      <c r="AW4" s="550" t="s">
        <v>15</v>
      </c>
      <c r="AX4" s="528" t="s">
        <v>468</v>
      </c>
      <c r="AY4" s="2125"/>
      <c r="AZ4" s="2125"/>
      <c r="BA4" s="738"/>
    </row>
    <row r="5" spans="1:56" s="387" customFormat="1" ht="15" customHeight="1">
      <c r="A5" s="488" t="s">
        <v>1761</v>
      </c>
      <c r="B5" s="1075" t="s">
        <v>85</v>
      </c>
      <c r="C5" s="489">
        <v>33</v>
      </c>
      <c r="D5" s="490">
        <v>33</v>
      </c>
      <c r="E5" s="490">
        <v>133</v>
      </c>
      <c r="F5" s="529">
        <f>SUM(C5:E5)</f>
        <v>199</v>
      </c>
      <c r="G5" s="489"/>
      <c r="H5" s="490"/>
      <c r="I5" s="490"/>
      <c r="J5" s="529"/>
      <c r="K5" s="489"/>
      <c r="L5" s="490"/>
      <c r="M5" s="490"/>
      <c r="N5" s="529"/>
      <c r="O5" s="489"/>
      <c r="P5" s="490"/>
      <c r="Q5" s="490"/>
      <c r="R5" s="529"/>
      <c r="S5" s="489"/>
      <c r="T5" s="490"/>
      <c r="U5" s="490"/>
      <c r="V5" s="529"/>
      <c r="W5" s="489"/>
      <c r="X5" s="490"/>
      <c r="Y5" s="490"/>
      <c r="Z5" s="529"/>
      <c r="AA5" s="489"/>
      <c r="AB5" s="490"/>
      <c r="AC5" s="490"/>
      <c r="AD5" s="529"/>
      <c r="AE5" s="489"/>
      <c r="AF5" s="490"/>
      <c r="AG5" s="490"/>
      <c r="AH5" s="529"/>
      <c r="AI5" s="489"/>
      <c r="AJ5" s="490"/>
      <c r="AK5" s="490"/>
      <c r="AL5" s="529"/>
      <c r="AM5" s="489"/>
      <c r="AN5" s="490"/>
      <c r="AO5" s="490"/>
      <c r="AP5" s="529"/>
      <c r="AQ5" s="489"/>
      <c r="AR5" s="490"/>
      <c r="AS5" s="490"/>
      <c r="AT5" s="529"/>
      <c r="AU5" s="489"/>
      <c r="AV5" s="490"/>
      <c r="AW5" s="490"/>
      <c r="AX5" s="529"/>
      <c r="AY5" s="679">
        <f t="shared" ref="AY5:AY30" si="0">F5+J5+N5+R5+V5+Z5+AD5+AH5+AL5+AP5+AT5+AX5</f>
        <v>199</v>
      </c>
      <c r="AZ5" s="679">
        <f>AVERAGE(F5,J5,N5,R5,V5,Z5,AD5,AH5,AL5,AP5,AT5,AX5)</f>
        <v>199</v>
      </c>
      <c r="BA5" s="739" t="s">
        <v>2</v>
      </c>
    </row>
    <row r="6" spans="1:56" s="387" customFormat="1" ht="15" customHeight="1">
      <c r="A6" s="347" t="s">
        <v>1762</v>
      </c>
      <c r="B6" s="191" t="s">
        <v>86</v>
      </c>
      <c r="C6" s="1071">
        <v>0</v>
      </c>
      <c r="D6" s="521">
        <v>4</v>
      </c>
      <c r="E6" s="521">
        <v>10</v>
      </c>
      <c r="F6" s="530">
        <f t="shared" ref="F6:F30" si="1">SUM(C6:E6)</f>
        <v>14</v>
      </c>
      <c r="G6" s="549"/>
      <c r="H6" s="521"/>
      <c r="I6" s="521"/>
      <c r="J6" s="530"/>
      <c r="K6" s="1391"/>
      <c r="L6" s="521"/>
      <c r="M6" s="521"/>
      <c r="N6" s="530"/>
      <c r="O6" s="1428"/>
      <c r="P6" s="521"/>
      <c r="Q6" s="521"/>
      <c r="R6" s="530"/>
      <c r="S6" s="1517"/>
      <c r="T6" s="521"/>
      <c r="U6" s="521"/>
      <c r="V6" s="530"/>
      <c r="W6" s="1542"/>
      <c r="X6" s="521"/>
      <c r="Y6" s="521"/>
      <c r="Z6" s="530"/>
      <c r="AA6" s="1582"/>
      <c r="AB6" s="521"/>
      <c r="AC6" s="521"/>
      <c r="AD6" s="530"/>
      <c r="AE6" s="1604"/>
      <c r="AF6" s="521"/>
      <c r="AG6" s="521"/>
      <c r="AH6" s="530"/>
      <c r="AI6" s="1619"/>
      <c r="AJ6" s="521"/>
      <c r="AK6" s="521"/>
      <c r="AL6" s="530"/>
      <c r="AM6" s="1634"/>
      <c r="AN6" s="521"/>
      <c r="AO6" s="521"/>
      <c r="AP6" s="530"/>
      <c r="AQ6" s="1663"/>
      <c r="AR6" s="521"/>
      <c r="AS6" s="521"/>
      <c r="AT6" s="530"/>
      <c r="AU6" s="1653"/>
      <c r="AV6" s="521"/>
      <c r="AW6" s="521"/>
      <c r="AX6" s="530"/>
      <c r="AY6" s="680">
        <f t="shared" si="0"/>
        <v>14</v>
      </c>
      <c r="AZ6" s="680">
        <f>AVERAGE(F6,J6,N6,R6,V6,Z6,AD6,AH6,AL6,AP6,AT6,AX6)</f>
        <v>14</v>
      </c>
      <c r="BA6" s="739" t="s">
        <v>3</v>
      </c>
      <c r="BB6" s="609"/>
      <c r="BC6" s="609"/>
      <c r="BD6" s="609"/>
    </row>
    <row r="7" spans="1:56" s="387" customFormat="1" ht="15" customHeight="1">
      <c r="A7" s="1074" t="s">
        <v>1752</v>
      </c>
      <c r="B7" s="192" t="s">
        <v>87</v>
      </c>
      <c r="C7" s="1071">
        <v>0</v>
      </c>
      <c r="D7" s="521">
        <v>0</v>
      </c>
      <c r="E7" s="521">
        <v>0</v>
      </c>
      <c r="F7" s="530">
        <f t="shared" si="1"/>
        <v>0</v>
      </c>
      <c r="G7" s="549"/>
      <c r="H7" s="521"/>
      <c r="I7" s="521"/>
      <c r="J7" s="530"/>
      <c r="K7" s="1391"/>
      <c r="L7" s="521"/>
      <c r="M7" s="521"/>
      <c r="N7" s="530"/>
      <c r="O7" s="1428"/>
      <c r="P7" s="521"/>
      <c r="Q7" s="521"/>
      <c r="R7" s="530"/>
      <c r="S7" s="1517"/>
      <c r="T7" s="521"/>
      <c r="U7" s="521"/>
      <c r="V7" s="530"/>
      <c r="W7" s="1542"/>
      <c r="X7" s="521"/>
      <c r="Y7" s="521"/>
      <c r="Z7" s="530"/>
      <c r="AA7" s="1582"/>
      <c r="AB7" s="521"/>
      <c r="AC7" s="521"/>
      <c r="AD7" s="530"/>
      <c r="AE7" s="1604"/>
      <c r="AF7" s="521"/>
      <c r="AG7" s="521"/>
      <c r="AH7" s="530"/>
      <c r="AI7" s="1619"/>
      <c r="AJ7" s="521"/>
      <c r="AK7" s="521"/>
      <c r="AL7" s="530"/>
      <c r="AM7" s="1634"/>
      <c r="AN7" s="521"/>
      <c r="AO7" s="521"/>
      <c r="AP7" s="530"/>
      <c r="AQ7" s="1663"/>
      <c r="AR7" s="521"/>
      <c r="AS7" s="521"/>
      <c r="AT7" s="530"/>
      <c r="AU7" s="1653"/>
      <c r="AV7" s="521"/>
      <c r="AW7" s="521"/>
      <c r="AX7" s="530"/>
      <c r="AY7" s="680">
        <f t="shared" si="0"/>
        <v>0</v>
      </c>
      <c r="AZ7" s="680">
        <f>AVERAGE(F7,J7,N7,R7,V7,Z7,AD7,AH7,AL7,AP7,AT7,AX7)</f>
        <v>0</v>
      </c>
      <c r="BA7" s="739" t="s">
        <v>4</v>
      </c>
      <c r="BB7" s="609"/>
      <c r="BC7" s="609"/>
      <c r="BD7" s="609"/>
    </row>
    <row r="8" spans="1:56" s="387" customFormat="1" ht="15" customHeight="1">
      <c r="A8" s="1074"/>
      <c r="B8" s="192" t="s">
        <v>1357</v>
      </c>
      <c r="C8" s="1151">
        <v>0</v>
      </c>
      <c r="D8" s="521">
        <v>0</v>
      </c>
      <c r="E8" s="521">
        <v>0</v>
      </c>
      <c r="F8" s="530">
        <v>0</v>
      </c>
      <c r="G8" s="1151"/>
      <c r="H8" s="521"/>
      <c r="I8" s="521"/>
      <c r="J8" s="530"/>
      <c r="K8" s="1391"/>
      <c r="L8" s="521"/>
      <c r="M8" s="521"/>
      <c r="N8" s="530"/>
      <c r="O8" s="1428"/>
      <c r="P8" s="521"/>
      <c r="Q8" s="521"/>
      <c r="R8" s="530"/>
      <c r="S8" s="1517"/>
      <c r="T8" s="521"/>
      <c r="U8" s="521"/>
      <c r="V8" s="530"/>
      <c r="W8" s="1542"/>
      <c r="X8" s="521"/>
      <c r="Y8" s="521"/>
      <c r="Z8" s="530"/>
      <c r="AA8" s="1582"/>
      <c r="AB8" s="521"/>
      <c r="AC8" s="521"/>
      <c r="AD8" s="530"/>
      <c r="AE8" s="1604"/>
      <c r="AF8" s="521"/>
      <c r="AG8" s="521"/>
      <c r="AH8" s="530"/>
      <c r="AI8" s="1619"/>
      <c r="AJ8" s="521"/>
      <c r="AK8" s="521"/>
      <c r="AL8" s="530"/>
      <c r="AM8" s="1634"/>
      <c r="AN8" s="521"/>
      <c r="AO8" s="521"/>
      <c r="AP8" s="530"/>
      <c r="AQ8" s="1663"/>
      <c r="AR8" s="521"/>
      <c r="AS8" s="521"/>
      <c r="AT8" s="530"/>
      <c r="AU8" s="1653"/>
      <c r="AV8" s="521"/>
      <c r="AW8" s="521"/>
      <c r="AX8" s="530"/>
      <c r="AY8" s="680">
        <f t="shared" si="0"/>
        <v>0</v>
      </c>
      <c r="AZ8" s="680">
        <f>AVERAGE(F8,J8,N8,R8,V8,Z8,AD8,AH8,AL8,AP8,AT8,AX8)</f>
        <v>0</v>
      </c>
      <c r="BA8" s="739" t="s">
        <v>5</v>
      </c>
      <c r="BB8" s="609"/>
      <c r="BC8" s="609"/>
      <c r="BD8" s="609"/>
    </row>
    <row r="9" spans="1:56" s="387" customFormat="1" ht="15" customHeight="1">
      <c r="A9" s="347" t="s">
        <v>1756</v>
      </c>
      <c r="B9" s="192" t="s">
        <v>88</v>
      </c>
      <c r="C9" s="1071">
        <v>6</v>
      </c>
      <c r="D9" s="521">
        <v>8</v>
      </c>
      <c r="E9" s="521">
        <v>69</v>
      </c>
      <c r="F9" s="530">
        <f t="shared" si="1"/>
        <v>83</v>
      </c>
      <c r="G9" s="549"/>
      <c r="H9" s="521"/>
      <c r="I9" s="521"/>
      <c r="J9" s="530"/>
      <c r="K9" s="1391"/>
      <c r="L9" s="521"/>
      <c r="M9" s="521"/>
      <c r="N9" s="530"/>
      <c r="O9" s="1428"/>
      <c r="P9" s="521"/>
      <c r="Q9" s="521"/>
      <c r="R9" s="530"/>
      <c r="S9" s="1517"/>
      <c r="T9" s="521"/>
      <c r="U9" s="521"/>
      <c r="V9" s="530"/>
      <c r="W9" s="1542"/>
      <c r="X9" s="521"/>
      <c r="Y9" s="521"/>
      <c r="Z9" s="530"/>
      <c r="AA9" s="1582"/>
      <c r="AB9" s="521"/>
      <c r="AC9" s="521"/>
      <c r="AD9" s="530"/>
      <c r="AE9" s="1604"/>
      <c r="AF9" s="521"/>
      <c r="AG9" s="521"/>
      <c r="AH9" s="530"/>
      <c r="AI9" s="1619"/>
      <c r="AJ9" s="521"/>
      <c r="AK9" s="521"/>
      <c r="AL9" s="530"/>
      <c r="AM9" s="1634"/>
      <c r="AN9" s="521"/>
      <c r="AO9" s="521"/>
      <c r="AP9" s="530"/>
      <c r="AQ9" s="1663"/>
      <c r="AR9" s="521"/>
      <c r="AS9" s="521"/>
      <c r="AT9" s="530"/>
      <c r="AU9" s="1653"/>
      <c r="AV9" s="521"/>
      <c r="AW9" s="521"/>
      <c r="AX9" s="530"/>
      <c r="AY9" s="680">
        <f t="shared" si="0"/>
        <v>83</v>
      </c>
      <c r="AZ9" s="680">
        <f t="shared" ref="AZ9:AZ33" si="2">AVERAGE(F9,J9,N9,R9,V9,Z9,AD9,AH9,AL9,AP9,AT9,AX9)</f>
        <v>83</v>
      </c>
      <c r="BA9" s="739" t="s">
        <v>6</v>
      </c>
      <c r="BB9" s="609"/>
      <c r="BC9" s="609"/>
      <c r="BD9" s="609"/>
    </row>
    <row r="10" spans="1:56" s="387" customFormat="1" ht="15" customHeight="1">
      <c r="A10" s="347" t="s">
        <v>1354</v>
      </c>
      <c r="B10" s="192" t="s">
        <v>1355</v>
      </c>
      <c r="C10" s="1151">
        <v>0</v>
      </c>
      <c r="D10" s="521">
        <v>0</v>
      </c>
      <c r="E10" s="521">
        <v>0</v>
      </c>
      <c r="F10" s="530">
        <f t="shared" si="1"/>
        <v>0</v>
      </c>
      <c r="G10" s="1151"/>
      <c r="H10" s="521"/>
      <c r="I10" s="521"/>
      <c r="J10" s="530"/>
      <c r="K10" s="1391"/>
      <c r="L10" s="521"/>
      <c r="M10" s="521"/>
      <c r="N10" s="530"/>
      <c r="O10" s="1428"/>
      <c r="P10" s="521"/>
      <c r="Q10" s="521"/>
      <c r="R10" s="530"/>
      <c r="S10" s="1517"/>
      <c r="T10" s="521"/>
      <c r="U10" s="521"/>
      <c r="V10" s="530"/>
      <c r="W10" s="1542"/>
      <c r="X10" s="521"/>
      <c r="Y10" s="521"/>
      <c r="Z10" s="530"/>
      <c r="AA10" s="1582"/>
      <c r="AB10" s="521"/>
      <c r="AC10" s="521"/>
      <c r="AD10" s="530"/>
      <c r="AE10" s="1604"/>
      <c r="AF10" s="521"/>
      <c r="AG10" s="521"/>
      <c r="AH10" s="530"/>
      <c r="AI10" s="1619"/>
      <c r="AJ10" s="521"/>
      <c r="AK10" s="521"/>
      <c r="AL10" s="530"/>
      <c r="AM10" s="1634"/>
      <c r="AN10" s="521"/>
      <c r="AO10" s="521"/>
      <c r="AP10" s="530"/>
      <c r="AQ10" s="1663"/>
      <c r="AR10" s="521"/>
      <c r="AS10" s="521"/>
      <c r="AT10" s="530"/>
      <c r="AU10" s="1653"/>
      <c r="AV10" s="521"/>
      <c r="AW10" s="521"/>
      <c r="AX10" s="530"/>
      <c r="AY10" s="680">
        <f t="shared" si="0"/>
        <v>0</v>
      </c>
      <c r="AZ10" s="680">
        <f t="shared" si="2"/>
        <v>0</v>
      </c>
      <c r="BA10" s="739" t="s">
        <v>7</v>
      </c>
      <c r="BB10" s="609"/>
      <c r="BC10" s="609"/>
      <c r="BD10" s="609"/>
    </row>
    <row r="11" spans="1:56" s="387" customFormat="1" ht="15" customHeight="1">
      <c r="A11" s="1074" t="s">
        <v>1754</v>
      </c>
      <c r="B11" s="192" t="s">
        <v>1753</v>
      </c>
      <c r="C11" s="1071">
        <v>0</v>
      </c>
      <c r="D11" s="521">
        <v>0</v>
      </c>
      <c r="E11" s="521">
        <v>0</v>
      </c>
      <c r="F11" s="530">
        <f t="shared" si="1"/>
        <v>0</v>
      </c>
      <c r="G11" s="549"/>
      <c r="H11" s="521"/>
      <c r="I11" s="521"/>
      <c r="J11" s="530"/>
      <c r="K11" s="1391"/>
      <c r="L11" s="521"/>
      <c r="M11" s="521"/>
      <c r="N11" s="530"/>
      <c r="O11" s="1428"/>
      <c r="P11" s="521"/>
      <c r="Q11" s="521"/>
      <c r="R11" s="530"/>
      <c r="S11" s="1517"/>
      <c r="T11" s="521"/>
      <c r="U11" s="521"/>
      <c r="V11" s="530"/>
      <c r="W11" s="1542"/>
      <c r="X11" s="521"/>
      <c r="Y11" s="521"/>
      <c r="Z11" s="530"/>
      <c r="AA11" s="1582"/>
      <c r="AB11" s="521"/>
      <c r="AC11" s="521"/>
      <c r="AD11" s="530"/>
      <c r="AE11" s="1604"/>
      <c r="AF11" s="521"/>
      <c r="AG11" s="521"/>
      <c r="AH11" s="530"/>
      <c r="AI11" s="1619"/>
      <c r="AJ11" s="521"/>
      <c r="AK11" s="521"/>
      <c r="AL11" s="530"/>
      <c r="AM11" s="1634"/>
      <c r="AN11" s="521"/>
      <c r="AO11" s="521"/>
      <c r="AP11" s="530"/>
      <c r="AQ11" s="1663"/>
      <c r="AR11" s="521"/>
      <c r="AS11" s="521"/>
      <c r="AT11" s="530"/>
      <c r="AU11" s="1653"/>
      <c r="AV11" s="521"/>
      <c r="AW11" s="521"/>
      <c r="AX11" s="530"/>
      <c r="AY11" s="680">
        <f t="shared" si="0"/>
        <v>0</v>
      </c>
      <c r="AZ11" s="680">
        <f t="shared" si="2"/>
        <v>0</v>
      </c>
      <c r="BA11" s="739" t="s">
        <v>8</v>
      </c>
      <c r="BB11" s="609"/>
      <c r="BC11" s="609"/>
      <c r="BD11" s="609"/>
    </row>
    <row r="12" spans="1:56" s="387" customFormat="1" ht="15" customHeight="1">
      <c r="A12" s="347" t="s">
        <v>1755</v>
      </c>
      <c r="B12" s="192" t="s">
        <v>89</v>
      </c>
      <c r="C12" s="1071">
        <v>2</v>
      </c>
      <c r="D12" s="521">
        <v>7</v>
      </c>
      <c r="E12" s="521">
        <v>0</v>
      </c>
      <c r="F12" s="530">
        <f t="shared" si="1"/>
        <v>9</v>
      </c>
      <c r="G12" s="549"/>
      <c r="H12" s="521"/>
      <c r="I12" s="521"/>
      <c r="J12" s="530"/>
      <c r="K12" s="1391"/>
      <c r="L12" s="521"/>
      <c r="M12" s="521"/>
      <c r="N12" s="530"/>
      <c r="O12" s="1428"/>
      <c r="P12" s="521"/>
      <c r="Q12" s="521"/>
      <c r="R12" s="530"/>
      <c r="S12" s="1517"/>
      <c r="T12" s="521"/>
      <c r="U12" s="521"/>
      <c r="V12" s="530"/>
      <c r="W12" s="1542"/>
      <c r="X12" s="521"/>
      <c r="Y12" s="521"/>
      <c r="Z12" s="530"/>
      <c r="AA12" s="1582"/>
      <c r="AB12" s="521"/>
      <c r="AC12" s="521"/>
      <c r="AD12" s="530"/>
      <c r="AE12" s="1604"/>
      <c r="AF12" s="521"/>
      <c r="AG12" s="521"/>
      <c r="AH12" s="530"/>
      <c r="AI12" s="1619"/>
      <c r="AJ12" s="521"/>
      <c r="AK12" s="521"/>
      <c r="AL12" s="530"/>
      <c r="AM12" s="1634"/>
      <c r="AN12" s="521"/>
      <c r="AO12" s="521"/>
      <c r="AP12" s="530"/>
      <c r="AQ12" s="1663"/>
      <c r="AR12" s="521"/>
      <c r="AS12" s="521"/>
      <c r="AT12" s="530"/>
      <c r="AU12" s="1653"/>
      <c r="AV12" s="521"/>
      <c r="AW12" s="521"/>
      <c r="AX12" s="530"/>
      <c r="AY12" s="680">
        <f t="shared" si="0"/>
        <v>9</v>
      </c>
      <c r="AZ12" s="680">
        <f t="shared" si="2"/>
        <v>9</v>
      </c>
      <c r="BA12" s="739" t="s">
        <v>9</v>
      </c>
      <c r="BB12" s="609"/>
      <c r="BC12" s="609"/>
      <c r="BD12" s="609"/>
    </row>
    <row r="13" spans="1:56" s="387" customFormat="1" ht="15" customHeight="1">
      <c r="A13" s="347" t="s">
        <v>1758</v>
      </c>
      <c r="B13" s="192" t="s">
        <v>90</v>
      </c>
      <c r="C13" s="1071">
        <v>0</v>
      </c>
      <c r="D13" s="521">
        <v>0</v>
      </c>
      <c r="E13" s="521">
        <v>6</v>
      </c>
      <c r="F13" s="530">
        <f t="shared" si="1"/>
        <v>6</v>
      </c>
      <c r="G13" s="549"/>
      <c r="H13" s="521"/>
      <c r="I13" s="521"/>
      <c r="J13" s="530"/>
      <c r="K13" s="1391"/>
      <c r="L13" s="521"/>
      <c r="M13" s="521"/>
      <c r="N13" s="530"/>
      <c r="O13" s="1428"/>
      <c r="P13" s="521"/>
      <c r="Q13" s="521"/>
      <c r="R13" s="530"/>
      <c r="S13" s="1517"/>
      <c r="T13" s="521"/>
      <c r="U13" s="521"/>
      <c r="V13" s="530"/>
      <c r="W13" s="1542"/>
      <c r="X13" s="521"/>
      <c r="Y13" s="521"/>
      <c r="Z13" s="530"/>
      <c r="AA13" s="1582"/>
      <c r="AB13" s="521"/>
      <c r="AC13" s="521"/>
      <c r="AD13" s="530"/>
      <c r="AE13" s="1604"/>
      <c r="AF13" s="521"/>
      <c r="AG13" s="521"/>
      <c r="AH13" s="530"/>
      <c r="AI13" s="1619"/>
      <c r="AJ13" s="521"/>
      <c r="AK13" s="521"/>
      <c r="AL13" s="530"/>
      <c r="AM13" s="1634"/>
      <c r="AN13" s="521"/>
      <c r="AO13" s="521"/>
      <c r="AP13" s="530"/>
      <c r="AQ13" s="1663"/>
      <c r="AR13" s="521"/>
      <c r="AS13" s="521"/>
      <c r="AT13" s="530"/>
      <c r="AU13" s="1653"/>
      <c r="AV13" s="521"/>
      <c r="AW13" s="521"/>
      <c r="AX13" s="530"/>
      <c r="AY13" s="680">
        <f t="shared" si="0"/>
        <v>6</v>
      </c>
      <c r="AZ13" s="680">
        <f t="shared" si="2"/>
        <v>6</v>
      </c>
      <c r="BA13" s="739" t="s">
        <v>10</v>
      </c>
      <c r="BB13" s="609"/>
      <c r="BC13" s="609"/>
      <c r="BD13" s="609"/>
    </row>
    <row r="14" spans="1:56" s="387" customFormat="1" ht="15" customHeight="1">
      <c r="A14" s="347" t="s">
        <v>1222</v>
      </c>
      <c r="B14" s="192" t="s">
        <v>1223</v>
      </c>
      <c r="C14" s="1106">
        <v>0</v>
      </c>
      <c r="D14" s="521">
        <v>0</v>
      </c>
      <c r="E14" s="521">
        <v>0</v>
      </c>
      <c r="F14" s="530">
        <f t="shared" si="1"/>
        <v>0</v>
      </c>
      <c r="G14" s="1106"/>
      <c r="H14" s="521"/>
      <c r="I14" s="521"/>
      <c r="J14" s="530"/>
      <c r="K14" s="1391"/>
      <c r="L14" s="521"/>
      <c r="M14" s="521"/>
      <c r="N14" s="530"/>
      <c r="O14" s="1428"/>
      <c r="P14" s="521"/>
      <c r="Q14" s="521"/>
      <c r="R14" s="530"/>
      <c r="S14" s="1517"/>
      <c r="T14" s="521"/>
      <c r="U14" s="521"/>
      <c r="V14" s="530"/>
      <c r="W14" s="1542"/>
      <c r="X14" s="521"/>
      <c r="Y14" s="521"/>
      <c r="Z14" s="530"/>
      <c r="AA14" s="1582"/>
      <c r="AB14" s="521"/>
      <c r="AC14" s="521"/>
      <c r="AD14" s="530"/>
      <c r="AE14" s="1604"/>
      <c r="AF14" s="521"/>
      <c r="AG14" s="521"/>
      <c r="AH14" s="530"/>
      <c r="AI14" s="1619"/>
      <c r="AJ14" s="521"/>
      <c r="AK14" s="521"/>
      <c r="AL14" s="530"/>
      <c r="AM14" s="1634"/>
      <c r="AN14" s="521"/>
      <c r="AO14" s="521"/>
      <c r="AP14" s="530"/>
      <c r="AQ14" s="1663"/>
      <c r="AR14" s="521"/>
      <c r="AS14" s="521"/>
      <c r="AT14" s="530"/>
      <c r="AU14" s="1653"/>
      <c r="AV14" s="521"/>
      <c r="AW14" s="521"/>
      <c r="AX14" s="530"/>
      <c r="AY14" s="680">
        <f t="shared" si="0"/>
        <v>0</v>
      </c>
      <c r="AZ14" s="680">
        <f t="shared" si="2"/>
        <v>0</v>
      </c>
      <c r="BA14" s="739" t="s">
        <v>11</v>
      </c>
      <c r="BB14" s="609"/>
      <c r="BC14" s="609"/>
      <c r="BD14" s="609"/>
    </row>
    <row r="15" spans="1:56" s="387" customFormat="1" ht="15" customHeight="1">
      <c r="A15" s="1074" t="s">
        <v>1768</v>
      </c>
      <c r="B15" s="192" t="s">
        <v>1767</v>
      </c>
      <c r="C15" s="1071">
        <v>1</v>
      </c>
      <c r="D15" s="521">
        <v>5</v>
      </c>
      <c r="E15" s="521">
        <v>22</v>
      </c>
      <c r="F15" s="530">
        <f t="shared" si="1"/>
        <v>28</v>
      </c>
      <c r="G15" s="549"/>
      <c r="H15" s="521"/>
      <c r="I15" s="521"/>
      <c r="J15" s="530"/>
      <c r="K15" s="1391"/>
      <c r="L15" s="521"/>
      <c r="M15" s="521"/>
      <c r="N15" s="530"/>
      <c r="O15" s="1428"/>
      <c r="P15" s="521"/>
      <c r="Q15" s="521"/>
      <c r="R15" s="530"/>
      <c r="S15" s="1517"/>
      <c r="T15" s="521"/>
      <c r="U15" s="521"/>
      <c r="V15" s="530"/>
      <c r="W15" s="1542"/>
      <c r="X15" s="521"/>
      <c r="Y15" s="521"/>
      <c r="Z15" s="530"/>
      <c r="AA15" s="1582"/>
      <c r="AB15" s="521"/>
      <c r="AC15" s="521"/>
      <c r="AD15" s="530"/>
      <c r="AE15" s="1604"/>
      <c r="AF15" s="521"/>
      <c r="AG15" s="521"/>
      <c r="AH15" s="530"/>
      <c r="AI15" s="1619"/>
      <c r="AJ15" s="521"/>
      <c r="AK15" s="521"/>
      <c r="AL15" s="530"/>
      <c r="AM15" s="1634"/>
      <c r="AN15" s="521"/>
      <c r="AO15" s="521"/>
      <c r="AP15" s="530"/>
      <c r="AQ15" s="1663"/>
      <c r="AR15" s="521"/>
      <c r="AS15" s="521"/>
      <c r="AT15" s="530"/>
      <c r="AU15" s="1653"/>
      <c r="AV15" s="521"/>
      <c r="AW15" s="521"/>
      <c r="AX15" s="530"/>
      <c r="AY15" s="680">
        <f t="shared" si="0"/>
        <v>28</v>
      </c>
      <c r="AZ15" s="680">
        <f t="shared" si="2"/>
        <v>28</v>
      </c>
      <c r="BA15" s="739" t="s">
        <v>12</v>
      </c>
      <c r="BB15" s="609"/>
      <c r="BC15" s="609"/>
      <c r="BD15" s="609"/>
    </row>
    <row r="16" spans="1:56" s="387" customFormat="1" ht="15" customHeight="1">
      <c r="A16" s="347" t="s">
        <v>1757</v>
      </c>
      <c r="B16" s="192" t="s">
        <v>91</v>
      </c>
      <c r="C16" s="1071">
        <v>0</v>
      </c>
      <c r="D16" s="521">
        <v>1</v>
      </c>
      <c r="E16" s="521">
        <v>0</v>
      </c>
      <c r="F16" s="530">
        <f t="shared" si="1"/>
        <v>1</v>
      </c>
      <c r="G16" s="549"/>
      <c r="H16" s="521"/>
      <c r="I16" s="521"/>
      <c r="J16" s="530"/>
      <c r="K16" s="1391"/>
      <c r="L16" s="521"/>
      <c r="M16" s="521"/>
      <c r="N16" s="530"/>
      <c r="O16" s="1428"/>
      <c r="P16" s="521"/>
      <c r="Q16" s="521"/>
      <c r="R16" s="530"/>
      <c r="S16" s="1517"/>
      <c r="T16" s="521"/>
      <c r="U16" s="521"/>
      <c r="V16" s="530"/>
      <c r="W16" s="1542"/>
      <c r="X16" s="521"/>
      <c r="Y16" s="521"/>
      <c r="Z16" s="530"/>
      <c r="AA16" s="1582"/>
      <c r="AB16" s="521"/>
      <c r="AC16" s="521"/>
      <c r="AD16" s="530"/>
      <c r="AE16" s="1604"/>
      <c r="AF16" s="521"/>
      <c r="AG16" s="521"/>
      <c r="AH16" s="530"/>
      <c r="AI16" s="1619"/>
      <c r="AJ16" s="521"/>
      <c r="AK16" s="521"/>
      <c r="AL16" s="530"/>
      <c r="AM16" s="1634"/>
      <c r="AN16" s="521"/>
      <c r="AO16" s="521"/>
      <c r="AP16" s="530"/>
      <c r="AQ16" s="1663"/>
      <c r="AR16" s="521"/>
      <c r="AS16" s="521"/>
      <c r="AT16" s="530"/>
      <c r="AU16" s="1653"/>
      <c r="AV16" s="521"/>
      <c r="AW16" s="521"/>
      <c r="AX16" s="530"/>
      <c r="AY16" s="680">
        <f t="shared" si="0"/>
        <v>1</v>
      </c>
      <c r="AZ16" s="680">
        <f t="shared" si="2"/>
        <v>1</v>
      </c>
      <c r="BA16" s="739" t="s">
        <v>13</v>
      </c>
      <c r="BB16" s="609"/>
      <c r="BC16" s="609"/>
      <c r="BD16" s="609"/>
    </row>
    <row r="17" spans="1:56" s="1157" customFormat="1" ht="15" customHeight="1">
      <c r="A17" s="347" t="s">
        <v>1757</v>
      </c>
      <c r="B17" s="192" t="s">
        <v>1367</v>
      </c>
      <c r="C17" s="1161">
        <v>0</v>
      </c>
      <c r="D17" s="521">
        <v>0</v>
      </c>
      <c r="E17" s="521">
        <v>0</v>
      </c>
      <c r="F17" s="530">
        <f t="shared" si="1"/>
        <v>0</v>
      </c>
      <c r="G17" s="1161"/>
      <c r="H17" s="521"/>
      <c r="I17" s="521"/>
      <c r="J17" s="530"/>
      <c r="K17" s="1391"/>
      <c r="L17" s="521"/>
      <c r="M17" s="521"/>
      <c r="N17" s="530"/>
      <c r="O17" s="1428"/>
      <c r="P17" s="521"/>
      <c r="Q17" s="521"/>
      <c r="R17" s="530"/>
      <c r="S17" s="1517"/>
      <c r="T17" s="521"/>
      <c r="U17" s="521"/>
      <c r="V17" s="530"/>
      <c r="W17" s="1542"/>
      <c r="X17" s="521"/>
      <c r="Y17" s="521"/>
      <c r="Z17" s="530"/>
      <c r="AA17" s="1582"/>
      <c r="AB17" s="521"/>
      <c r="AC17" s="521"/>
      <c r="AD17" s="530"/>
      <c r="AE17" s="1604"/>
      <c r="AF17" s="521"/>
      <c r="AG17" s="521"/>
      <c r="AH17" s="530"/>
      <c r="AI17" s="1619"/>
      <c r="AJ17" s="521"/>
      <c r="AK17" s="521"/>
      <c r="AL17" s="530"/>
      <c r="AM17" s="1634"/>
      <c r="AN17" s="521"/>
      <c r="AO17" s="521"/>
      <c r="AP17" s="530"/>
      <c r="AQ17" s="1663"/>
      <c r="AR17" s="521"/>
      <c r="AS17" s="521"/>
      <c r="AT17" s="530"/>
      <c r="AU17" s="1653"/>
      <c r="AV17" s="521"/>
      <c r="AW17" s="521"/>
      <c r="AX17" s="530"/>
      <c r="AY17" s="680">
        <f t="shared" si="0"/>
        <v>0</v>
      </c>
      <c r="AZ17" s="680">
        <f t="shared" si="2"/>
        <v>0</v>
      </c>
      <c r="BA17" s="739"/>
      <c r="BB17" s="609"/>
      <c r="BC17" s="609"/>
      <c r="BD17" s="609"/>
    </row>
    <row r="18" spans="1:56" s="387" customFormat="1" ht="15" customHeight="1">
      <c r="A18" s="347"/>
      <c r="B18" s="192" t="s">
        <v>1356</v>
      </c>
      <c r="C18" s="1151">
        <v>0</v>
      </c>
      <c r="D18" s="521">
        <v>0</v>
      </c>
      <c r="E18" s="521">
        <v>0</v>
      </c>
      <c r="F18" s="530">
        <f t="shared" si="1"/>
        <v>0</v>
      </c>
      <c r="G18" s="1151"/>
      <c r="H18" s="521"/>
      <c r="I18" s="521"/>
      <c r="J18" s="530"/>
      <c r="K18" s="1391"/>
      <c r="L18" s="521"/>
      <c r="M18" s="521"/>
      <c r="N18" s="530"/>
      <c r="O18" s="1428"/>
      <c r="P18" s="521"/>
      <c r="Q18" s="521"/>
      <c r="R18" s="530"/>
      <c r="S18" s="1517"/>
      <c r="T18" s="521"/>
      <c r="U18" s="521"/>
      <c r="V18" s="530"/>
      <c r="W18" s="1542"/>
      <c r="X18" s="521"/>
      <c r="Y18" s="521"/>
      <c r="Z18" s="530"/>
      <c r="AA18" s="1582"/>
      <c r="AB18" s="521"/>
      <c r="AC18" s="521"/>
      <c r="AD18" s="530"/>
      <c r="AE18" s="1604"/>
      <c r="AF18" s="521"/>
      <c r="AG18" s="521"/>
      <c r="AH18" s="530"/>
      <c r="AI18" s="1619"/>
      <c r="AJ18" s="521"/>
      <c r="AK18" s="521"/>
      <c r="AL18" s="530"/>
      <c r="AM18" s="1634"/>
      <c r="AN18" s="521"/>
      <c r="AO18" s="521"/>
      <c r="AP18" s="530"/>
      <c r="AQ18" s="1663"/>
      <c r="AR18" s="521"/>
      <c r="AS18" s="521"/>
      <c r="AT18" s="530"/>
      <c r="AU18" s="1653"/>
      <c r="AV18" s="521"/>
      <c r="AW18" s="521"/>
      <c r="AX18" s="530"/>
      <c r="AY18" s="680">
        <f t="shared" si="0"/>
        <v>0</v>
      </c>
      <c r="AZ18" s="680">
        <f t="shared" si="2"/>
        <v>0</v>
      </c>
      <c r="BA18" s="739"/>
      <c r="BB18" s="609"/>
      <c r="BC18" s="609"/>
      <c r="BD18" s="609"/>
    </row>
    <row r="19" spans="1:56" s="387" customFormat="1" ht="15" customHeight="1">
      <c r="A19" s="347" t="s">
        <v>1426</v>
      </c>
      <c r="B19" s="192" t="s">
        <v>1760</v>
      </c>
      <c r="C19" s="1071">
        <v>1</v>
      </c>
      <c r="D19" s="521">
        <v>0</v>
      </c>
      <c r="E19" s="521">
        <v>12</v>
      </c>
      <c r="F19" s="530">
        <f t="shared" si="1"/>
        <v>13</v>
      </c>
      <c r="G19" s="549"/>
      <c r="H19" s="521"/>
      <c r="I19" s="521"/>
      <c r="J19" s="530"/>
      <c r="K19" s="1391"/>
      <c r="L19" s="521"/>
      <c r="M19" s="521"/>
      <c r="N19" s="530"/>
      <c r="O19" s="1428"/>
      <c r="P19" s="521"/>
      <c r="Q19" s="521"/>
      <c r="R19" s="530"/>
      <c r="S19" s="1517"/>
      <c r="T19" s="521"/>
      <c r="U19" s="521"/>
      <c r="V19" s="530"/>
      <c r="W19" s="1542"/>
      <c r="X19" s="521"/>
      <c r="Y19" s="521"/>
      <c r="Z19" s="530"/>
      <c r="AA19" s="1582"/>
      <c r="AB19" s="521"/>
      <c r="AC19" s="521"/>
      <c r="AD19" s="530"/>
      <c r="AE19" s="1604"/>
      <c r="AF19" s="521"/>
      <c r="AG19" s="521"/>
      <c r="AH19" s="530"/>
      <c r="AI19" s="1619"/>
      <c r="AJ19" s="521"/>
      <c r="AK19" s="521"/>
      <c r="AL19" s="530"/>
      <c r="AM19" s="1634"/>
      <c r="AN19" s="521"/>
      <c r="AO19" s="521"/>
      <c r="AP19" s="530"/>
      <c r="AQ19" s="1663"/>
      <c r="AR19" s="521"/>
      <c r="AS19" s="521"/>
      <c r="AT19" s="530"/>
      <c r="AU19" s="1653"/>
      <c r="AV19" s="521"/>
      <c r="AW19" s="521"/>
      <c r="AX19" s="530"/>
      <c r="AY19" s="680">
        <f t="shared" si="0"/>
        <v>13</v>
      </c>
      <c r="AZ19" s="680">
        <f t="shared" si="2"/>
        <v>13</v>
      </c>
      <c r="BA19" s="739"/>
      <c r="BB19" s="609"/>
      <c r="BC19" s="609"/>
      <c r="BD19" s="609"/>
    </row>
    <row r="20" spans="1:56" s="387" customFormat="1" ht="15" customHeight="1">
      <c r="A20" s="347" t="s">
        <v>1425</v>
      </c>
      <c r="B20" s="191" t="s">
        <v>1759</v>
      </c>
      <c r="C20" s="1071">
        <v>0</v>
      </c>
      <c r="D20" s="521">
        <v>0</v>
      </c>
      <c r="E20" s="521">
        <v>14</v>
      </c>
      <c r="F20" s="530">
        <f t="shared" si="1"/>
        <v>14</v>
      </c>
      <c r="G20" s="549"/>
      <c r="H20" s="521"/>
      <c r="I20" s="521"/>
      <c r="J20" s="530"/>
      <c r="K20" s="1391"/>
      <c r="L20" s="521"/>
      <c r="M20" s="521"/>
      <c r="N20" s="530"/>
      <c r="O20" s="1428"/>
      <c r="P20" s="521"/>
      <c r="Q20" s="521"/>
      <c r="R20" s="530"/>
      <c r="S20" s="1517"/>
      <c r="T20" s="521"/>
      <c r="U20" s="521"/>
      <c r="V20" s="530"/>
      <c r="W20" s="1542"/>
      <c r="X20" s="521"/>
      <c r="Y20" s="521"/>
      <c r="Z20" s="530"/>
      <c r="AA20" s="1582"/>
      <c r="AB20" s="521"/>
      <c r="AC20" s="521"/>
      <c r="AD20" s="530"/>
      <c r="AE20" s="1604"/>
      <c r="AF20" s="521"/>
      <c r="AG20" s="521"/>
      <c r="AH20" s="530"/>
      <c r="AI20" s="1619"/>
      <c r="AJ20" s="521"/>
      <c r="AK20" s="521"/>
      <c r="AL20" s="530"/>
      <c r="AM20" s="1634"/>
      <c r="AN20" s="521"/>
      <c r="AO20" s="521"/>
      <c r="AP20" s="530"/>
      <c r="AQ20" s="1663"/>
      <c r="AR20" s="521"/>
      <c r="AS20" s="521"/>
      <c r="AT20" s="530"/>
      <c r="AU20" s="1653"/>
      <c r="AV20" s="521"/>
      <c r="AW20" s="521"/>
      <c r="AX20" s="530"/>
      <c r="AY20" s="680">
        <f t="shared" si="0"/>
        <v>14</v>
      </c>
      <c r="AZ20" s="680">
        <f t="shared" si="2"/>
        <v>14</v>
      </c>
      <c r="BA20" s="739"/>
      <c r="BB20" s="609"/>
      <c r="BC20" s="609"/>
      <c r="BD20" s="609"/>
    </row>
    <row r="21" spans="1:56" s="387" customFormat="1" ht="15" customHeight="1">
      <c r="A21" s="347" t="s">
        <v>1757</v>
      </c>
      <c r="B21" s="192" t="s">
        <v>92</v>
      </c>
      <c r="C21" s="1071">
        <v>0</v>
      </c>
      <c r="D21" s="521">
        <v>0</v>
      </c>
      <c r="E21" s="521">
        <v>0</v>
      </c>
      <c r="F21" s="530">
        <f t="shared" si="1"/>
        <v>0</v>
      </c>
      <c r="G21" s="549"/>
      <c r="H21" s="521"/>
      <c r="I21" s="521"/>
      <c r="J21" s="530"/>
      <c r="K21" s="1391"/>
      <c r="L21" s="521"/>
      <c r="M21" s="521"/>
      <c r="N21" s="530"/>
      <c r="O21" s="1428"/>
      <c r="P21" s="521"/>
      <c r="Q21" s="521"/>
      <c r="R21" s="530"/>
      <c r="S21" s="1517"/>
      <c r="T21" s="521"/>
      <c r="U21" s="521"/>
      <c r="V21" s="530"/>
      <c r="W21" s="1542"/>
      <c r="X21" s="521"/>
      <c r="Y21" s="521"/>
      <c r="Z21" s="530"/>
      <c r="AA21" s="1582"/>
      <c r="AB21" s="521"/>
      <c r="AC21" s="521"/>
      <c r="AD21" s="530"/>
      <c r="AE21" s="1604"/>
      <c r="AF21" s="521"/>
      <c r="AG21" s="521"/>
      <c r="AH21" s="530"/>
      <c r="AI21" s="1619"/>
      <c r="AJ21" s="521"/>
      <c r="AK21" s="521"/>
      <c r="AL21" s="530"/>
      <c r="AM21" s="1634"/>
      <c r="AN21" s="521"/>
      <c r="AO21" s="521"/>
      <c r="AP21" s="530"/>
      <c r="AQ21" s="1663"/>
      <c r="AR21" s="521"/>
      <c r="AS21" s="521"/>
      <c r="AT21" s="530"/>
      <c r="AU21" s="1653"/>
      <c r="AV21" s="521"/>
      <c r="AW21" s="521"/>
      <c r="AX21" s="530"/>
      <c r="AY21" s="680">
        <f t="shared" si="0"/>
        <v>0</v>
      </c>
      <c r="AZ21" s="680">
        <f t="shared" si="2"/>
        <v>0</v>
      </c>
      <c r="BA21" s="740"/>
      <c r="BB21" s="609"/>
      <c r="BC21" s="609"/>
      <c r="BD21" s="609"/>
    </row>
    <row r="22" spans="1:56" s="387" customFormat="1" ht="15" customHeight="1">
      <c r="A22" s="347" t="s">
        <v>1763</v>
      </c>
      <c r="B22" s="191" t="s">
        <v>1224</v>
      </c>
      <c r="C22" s="1106">
        <v>0</v>
      </c>
      <c r="D22" s="521">
        <v>0</v>
      </c>
      <c r="E22" s="521">
        <v>0</v>
      </c>
      <c r="F22" s="530">
        <f t="shared" si="1"/>
        <v>0</v>
      </c>
      <c r="G22" s="1106"/>
      <c r="H22" s="521"/>
      <c r="I22" s="521"/>
      <c r="J22" s="530"/>
      <c r="K22" s="1391"/>
      <c r="L22" s="521"/>
      <c r="M22" s="521"/>
      <c r="N22" s="530"/>
      <c r="O22" s="1428"/>
      <c r="P22" s="521"/>
      <c r="Q22" s="521"/>
      <c r="R22" s="530"/>
      <c r="S22" s="1517"/>
      <c r="T22" s="521"/>
      <c r="U22" s="521"/>
      <c r="V22" s="530"/>
      <c r="W22" s="1542"/>
      <c r="X22" s="521"/>
      <c r="Y22" s="521"/>
      <c r="Z22" s="530"/>
      <c r="AA22" s="1582"/>
      <c r="AB22" s="521"/>
      <c r="AC22" s="521"/>
      <c r="AD22" s="530"/>
      <c r="AE22" s="1604"/>
      <c r="AF22" s="521"/>
      <c r="AG22" s="521"/>
      <c r="AH22" s="530"/>
      <c r="AI22" s="1619"/>
      <c r="AJ22" s="521"/>
      <c r="AK22" s="521"/>
      <c r="AL22" s="530"/>
      <c r="AM22" s="1634"/>
      <c r="AN22" s="521"/>
      <c r="AO22" s="521"/>
      <c r="AP22" s="530"/>
      <c r="AQ22" s="1663"/>
      <c r="AR22" s="521"/>
      <c r="AS22" s="521"/>
      <c r="AT22" s="530"/>
      <c r="AU22" s="1653"/>
      <c r="AV22" s="521"/>
      <c r="AW22" s="521"/>
      <c r="AX22" s="530"/>
      <c r="AY22" s="680">
        <f t="shared" si="0"/>
        <v>0</v>
      </c>
      <c r="AZ22" s="680">
        <f t="shared" si="2"/>
        <v>0</v>
      </c>
      <c r="BA22" s="740"/>
      <c r="BB22" s="609"/>
      <c r="BC22" s="609"/>
      <c r="BD22" s="609"/>
    </row>
    <row r="23" spans="1:56" s="387" customFormat="1" ht="15" customHeight="1">
      <c r="A23" s="1074" t="s">
        <v>1354</v>
      </c>
      <c r="B23" s="191" t="s">
        <v>94</v>
      </c>
      <c r="C23" s="1071">
        <v>0</v>
      </c>
      <c r="D23" s="521">
        <v>0</v>
      </c>
      <c r="E23" s="521">
        <v>7</v>
      </c>
      <c r="F23" s="530">
        <f t="shared" si="1"/>
        <v>7</v>
      </c>
      <c r="G23" s="549"/>
      <c r="H23" s="521"/>
      <c r="I23" s="521"/>
      <c r="J23" s="530"/>
      <c r="K23" s="1391"/>
      <c r="L23" s="521"/>
      <c r="M23" s="521"/>
      <c r="N23" s="530"/>
      <c r="O23" s="1428"/>
      <c r="P23" s="521"/>
      <c r="Q23" s="521"/>
      <c r="R23" s="530"/>
      <c r="S23" s="1517"/>
      <c r="T23" s="521"/>
      <c r="U23" s="521"/>
      <c r="V23" s="530"/>
      <c r="W23" s="1542"/>
      <c r="X23" s="521"/>
      <c r="Y23" s="521"/>
      <c r="Z23" s="530"/>
      <c r="AA23" s="1582"/>
      <c r="AB23" s="521"/>
      <c r="AC23" s="521"/>
      <c r="AD23" s="530"/>
      <c r="AE23" s="1604"/>
      <c r="AF23" s="521"/>
      <c r="AG23" s="521"/>
      <c r="AH23" s="530"/>
      <c r="AI23" s="1619"/>
      <c r="AJ23" s="521"/>
      <c r="AK23" s="521"/>
      <c r="AL23" s="530"/>
      <c r="AM23" s="1634"/>
      <c r="AN23" s="521"/>
      <c r="AO23" s="521"/>
      <c r="AP23" s="530"/>
      <c r="AQ23" s="1663"/>
      <c r="AR23" s="521"/>
      <c r="AS23" s="521"/>
      <c r="AT23" s="530"/>
      <c r="AU23" s="1653"/>
      <c r="AV23" s="521"/>
      <c r="AW23" s="521"/>
      <c r="AX23" s="530"/>
      <c r="AY23" s="680">
        <f t="shared" si="0"/>
        <v>7</v>
      </c>
      <c r="AZ23" s="680">
        <f t="shared" si="2"/>
        <v>7</v>
      </c>
      <c r="BA23" s="740"/>
      <c r="BB23" s="609"/>
      <c r="BC23" s="609"/>
      <c r="BD23" s="609"/>
    </row>
    <row r="24" spans="1:56" s="1157" customFormat="1" ht="15" customHeight="1">
      <c r="A24" s="1074"/>
      <c r="B24" s="191" t="s">
        <v>1362</v>
      </c>
      <c r="C24" s="1152">
        <v>0</v>
      </c>
      <c r="D24" s="521">
        <v>0</v>
      </c>
      <c r="E24" s="521">
        <v>0</v>
      </c>
      <c r="F24" s="530">
        <f t="shared" si="1"/>
        <v>0</v>
      </c>
      <c r="G24" s="1152"/>
      <c r="H24" s="521"/>
      <c r="I24" s="521"/>
      <c r="J24" s="530"/>
      <c r="K24" s="1391"/>
      <c r="L24" s="521"/>
      <c r="M24" s="521"/>
      <c r="N24" s="530"/>
      <c r="O24" s="1428"/>
      <c r="P24" s="521"/>
      <c r="Q24" s="521"/>
      <c r="R24" s="530"/>
      <c r="S24" s="1517"/>
      <c r="T24" s="521"/>
      <c r="U24" s="521"/>
      <c r="V24" s="530"/>
      <c r="W24" s="1542"/>
      <c r="X24" s="521"/>
      <c r="Y24" s="521"/>
      <c r="Z24" s="530"/>
      <c r="AA24" s="1582"/>
      <c r="AB24" s="521"/>
      <c r="AC24" s="521"/>
      <c r="AD24" s="530"/>
      <c r="AE24" s="1604"/>
      <c r="AF24" s="521"/>
      <c r="AG24" s="521"/>
      <c r="AH24" s="530"/>
      <c r="AI24" s="1619"/>
      <c r="AJ24" s="521"/>
      <c r="AK24" s="521"/>
      <c r="AL24" s="530"/>
      <c r="AM24" s="1634"/>
      <c r="AN24" s="521"/>
      <c r="AO24" s="521"/>
      <c r="AP24" s="530"/>
      <c r="AQ24" s="1663"/>
      <c r="AR24" s="521"/>
      <c r="AS24" s="521"/>
      <c r="AT24" s="530"/>
      <c r="AU24" s="1653"/>
      <c r="AV24" s="521"/>
      <c r="AW24" s="521"/>
      <c r="AX24" s="530"/>
      <c r="AY24" s="680">
        <f t="shared" si="0"/>
        <v>0</v>
      </c>
      <c r="AZ24" s="680">
        <f t="shared" si="2"/>
        <v>0</v>
      </c>
      <c r="BA24" s="740"/>
      <c r="BB24" s="609"/>
      <c r="BC24" s="609"/>
      <c r="BD24" s="609"/>
    </row>
    <row r="25" spans="1:56" s="387" customFormat="1" ht="15" customHeight="1">
      <c r="A25" s="347" t="s">
        <v>1764</v>
      </c>
      <c r="B25" s="191" t="s">
        <v>95</v>
      </c>
      <c r="C25" s="1071">
        <v>1</v>
      </c>
      <c r="D25" s="521">
        <v>2</v>
      </c>
      <c r="E25" s="521">
        <v>28</v>
      </c>
      <c r="F25" s="530">
        <f t="shared" si="1"/>
        <v>31</v>
      </c>
      <c r="G25" s="549"/>
      <c r="H25" s="521"/>
      <c r="I25" s="521"/>
      <c r="J25" s="530"/>
      <c r="K25" s="1391"/>
      <c r="L25" s="521"/>
      <c r="M25" s="521"/>
      <c r="N25" s="530"/>
      <c r="O25" s="1428"/>
      <c r="P25" s="521"/>
      <c r="Q25" s="521"/>
      <c r="R25" s="530"/>
      <c r="S25" s="1517"/>
      <c r="T25" s="521"/>
      <c r="U25" s="521"/>
      <c r="V25" s="530"/>
      <c r="W25" s="1542"/>
      <c r="X25" s="521"/>
      <c r="Y25" s="521"/>
      <c r="Z25" s="530"/>
      <c r="AA25" s="1582"/>
      <c r="AB25" s="521"/>
      <c r="AC25" s="521"/>
      <c r="AD25" s="530"/>
      <c r="AE25" s="1604"/>
      <c r="AF25" s="521"/>
      <c r="AG25" s="521"/>
      <c r="AH25" s="530"/>
      <c r="AI25" s="1619"/>
      <c r="AJ25" s="521"/>
      <c r="AK25" s="521"/>
      <c r="AL25" s="530"/>
      <c r="AM25" s="1634"/>
      <c r="AN25" s="521"/>
      <c r="AO25" s="521"/>
      <c r="AP25" s="530"/>
      <c r="AQ25" s="1663"/>
      <c r="AR25" s="521"/>
      <c r="AS25" s="521"/>
      <c r="AT25" s="530"/>
      <c r="AU25" s="1653"/>
      <c r="AV25" s="521"/>
      <c r="AW25" s="521"/>
      <c r="AX25" s="530"/>
      <c r="AY25" s="680">
        <f t="shared" si="0"/>
        <v>31</v>
      </c>
      <c r="AZ25" s="680">
        <f t="shared" si="2"/>
        <v>31</v>
      </c>
      <c r="BA25" s="740"/>
      <c r="BB25" s="609"/>
      <c r="BC25" s="609"/>
      <c r="BD25" s="609"/>
    </row>
    <row r="26" spans="1:56" s="387" customFormat="1" ht="15" customHeight="1">
      <c r="A26" s="347" t="s">
        <v>1765</v>
      </c>
      <c r="B26" s="191" t="s">
        <v>96</v>
      </c>
      <c r="C26" s="1071">
        <v>0</v>
      </c>
      <c r="D26" s="521">
        <v>0</v>
      </c>
      <c r="E26" s="521">
        <v>0</v>
      </c>
      <c r="F26" s="530">
        <f t="shared" si="1"/>
        <v>0</v>
      </c>
      <c r="G26" s="587"/>
      <c r="H26" s="521"/>
      <c r="I26" s="521"/>
      <c r="J26" s="530"/>
      <c r="K26" s="1391"/>
      <c r="L26" s="521"/>
      <c r="M26" s="521"/>
      <c r="N26" s="530"/>
      <c r="O26" s="1428"/>
      <c r="P26" s="521"/>
      <c r="Q26" s="521"/>
      <c r="R26" s="530"/>
      <c r="S26" s="1517"/>
      <c r="T26" s="521"/>
      <c r="U26" s="521"/>
      <c r="V26" s="530"/>
      <c r="W26" s="1542"/>
      <c r="X26" s="521"/>
      <c r="Y26" s="521"/>
      <c r="Z26" s="530"/>
      <c r="AA26" s="1582"/>
      <c r="AB26" s="521"/>
      <c r="AC26" s="521"/>
      <c r="AD26" s="530"/>
      <c r="AE26" s="1604"/>
      <c r="AF26" s="521"/>
      <c r="AG26" s="521"/>
      <c r="AH26" s="530"/>
      <c r="AI26" s="1619"/>
      <c r="AJ26" s="521"/>
      <c r="AK26" s="521"/>
      <c r="AL26" s="530"/>
      <c r="AM26" s="1634"/>
      <c r="AN26" s="521"/>
      <c r="AO26" s="521"/>
      <c r="AP26" s="530"/>
      <c r="AQ26" s="1645"/>
      <c r="AR26" s="521"/>
      <c r="AS26" s="521"/>
      <c r="AT26" s="530"/>
      <c r="AU26" s="1653"/>
      <c r="AV26" s="521"/>
      <c r="AW26" s="521"/>
      <c r="AX26" s="530"/>
      <c r="AY26" s="680">
        <f t="shared" si="0"/>
        <v>0</v>
      </c>
      <c r="AZ26" s="680">
        <f t="shared" si="2"/>
        <v>0</v>
      </c>
      <c r="BA26" s="740"/>
      <c r="BB26" s="609"/>
      <c r="BC26" s="609"/>
      <c r="BD26" s="609"/>
    </row>
    <row r="27" spans="1:56" s="387" customFormat="1" ht="15" customHeight="1">
      <c r="A27" s="347" t="s">
        <v>1757</v>
      </c>
      <c r="B27" s="191" t="s">
        <v>459</v>
      </c>
      <c r="C27" s="1071">
        <v>0</v>
      </c>
      <c r="D27" s="521">
        <v>0</v>
      </c>
      <c r="E27" s="521">
        <v>1</v>
      </c>
      <c r="F27" s="530">
        <f t="shared" si="1"/>
        <v>1</v>
      </c>
      <c r="G27" s="549"/>
      <c r="H27" s="521"/>
      <c r="I27" s="521"/>
      <c r="J27" s="530"/>
      <c r="K27" s="1391"/>
      <c r="L27" s="521"/>
      <c r="M27" s="521"/>
      <c r="N27" s="530"/>
      <c r="O27" s="1428"/>
      <c r="P27" s="521"/>
      <c r="Q27" s="521"/>
      <c r="R27" s="530"/>
      <c r="S27" s="1517"/>
      <c r="T27" s="521"/>
      <c r="U27" s="521"/>
      <c r="V27" s="530"/>
      <c r="W27" s="1542"/>
      <c r="X27" s="521"/>
      <c r="Y27" s="521"/>
      <c r="Z27" s="530"/>
      <c r="AA27" s="1582"/>
      <c r="AB27" s="521"/>
      <c r="AC27" s="521"/>
      <c r="AD27" s="530"/>
      <c r="AE27" s="1604"/>
      <c r="AF27" s="521"/>
      <c r="AG27" s="521"/>
      <c r="AH27" s="530"/>
      <c r="AI27" s="1619"/>
      <c r="AJ27" s="521"/>
      <c r="AK27" s="521"/>
      <c r="AL27" s="530"/>
      <c r="AM27" s="1634"/>
      <c r="AN27" s="521"/>
      <c r="AO27" s="521"/>
      <c r="AP27" s="530"/>
      <c r="AQ27" s="1645"/>
      <c r="AR27" s="521"/>
      <c r="AS27" s="521"/>
      <c r="AT27" s="530"/>
      <c r="AU27" s="1653"/>
      <c r="AV27" s="521"/>
      <c r="AW27" s="521"/>
      <c r="AX27" s="530"/>
      <c r="AY27" s="680">
        <f t="shared" si="0"/>
        <v>1</v>
      </c>
      <c r="AZ27" s="680">
        <f t="shared" si="2"/>
        <v>1</v>
      </c>
      <c r="BA27" s="740"/>
      <c r="BB27" s="609"/>
      <c r="BC27" s="609"/>
      <c r="BD27" s="609"/>
    </row>
    <row r="28" spans="1:56" s="387" customFormat="1" ht="15" customHeight="1">
      <c r="A28" s="1074" t="s">
        <v>1757</v>
      </c>
      <c r="B28" s="191" t="s">
        <v>93</v>
      </c>
      <c r="C28" s="1071">
        <v>0</v>
      </c>
      <c r="D28" s="521">
        <v>0</v>
      </c>
      <c r="E28" s="521">
        <v>0</v>
      </c>
      <c r="F28" s="530">
        <f t="shared" si="1"/>
        <v>0</v>
      </c>
      <c r="G28" s="646"/>
      <c r="H28" s="521"/>
      <c r="I28" s="521"/>
      <c r="J28" s="530"/>
      <c r="K28" s="1391"/>
      <c r="L28" s="521"/>
      <c r="M28" s="521"/>
      <c r="N28" s="530"/>
      <c r="O28" s="1428"/>
      <c r="P28" s="521"/>
      <c r="Q28" s="521"/>
      <c r="R28" s="530"/>
      <c r="S28" s="1517"/>
      <c r="T28" s="521"/>
      <c r="U28" s="521"/>
      <c r="V28" s="530"/>
      <c r="W28" s="1542"/>
      <c r="X28" s="521"/>
      <c r="Y28" s="521"/>
      <c r="Z28" s="530"/>
      <c r="AA28" s="1582"/>
      <c r="AB28" s="521"/>
      <c r="AC28" s="521"/>
      <c r="AD28" s="530"/>
      <c r="AE28" s="1604"/>
      <c r="AF28" s="521"/>
      <c r="AG28" s="521"/>
      <c r="AH28" s="530"/>
      <c r="AI28" s="1619"/>
      <c r="AJ28" s="521"/>
      <c r="AK28" s="521"/>
      <c r="AL28" s="530"/>
      <c r="AM28" s="1634"/>
      <c r="AN28" s="521"/>
      <c r="AO28" s="521"/>
      <c r="AP28" s="530"/>
      <c r="AQ28" s="1645"/>
      <c r="AR28" s="521"/>
      <c r="AS28" s="521"/>
      <c r="AT28" s="530"/>
      <c r="AU28" s="1653"/>
      <c r="AV28" s="521"/>
      <c r="AW28" s="521"/>
      <c r="AX28" s="530"/>
      <c r="AY28" s="680">
        <f t="shared" si="0"/>
        <v>0</v>
      </c>
      <c r="AZ28" s="680">
        <f t="shared" si="2"/>
        <v>0</v>
      </c>
      <c r="BA28" s="740"/>
      <c r="BB28" s="609"/>
      <c r="BC28" s="609"/>
      <c r="BD28" s="609"/>
    </row>
    <row r="29" spans="1:56" ht="15" customHeight="1">
      <c r="A29" s="431"/>
      <c r="B29" s="432" t="s">
        <v>556</v>
      </c>
      <c r="C29" s="522">
        <v>0</v>
      </c>
      <c r="D29" s="1014">
        <v>0</v>
      </c>
      <c r="E29" s="1014">
        <v>0</v>
      </c>
      <c r="F29" s="531">
        <f t="shared" si="1"/>
        <v>0</v>
      </c>
      <c r="G29" s="522"/>
      <c r="H29" s="523"/>
      <c r="I29" s="523"/>
      <c r="J29" s="531"/>
      <c r="K29" s="522"/>
      <c r="L29" s="523"/>
      <c r="M29" s="523"/>
      <c r="N29" s="531"/>
      <c r="O29" s="522"/>
      <c r="P29" s="523"/>
      <c r="Q29" s="523"/>
      <c r="R29" s="531"/>
      <c r="S29" s="522"/>
      <c r="T29" s="523"/>
      <c r="U29" s="523"/>
      <c r="V29" s="531"/>
      <c r="W29" s="522"/>
      <c r="X29" s="523"/>
      <c r="Y29" s="523"/>
      <c r="Z29" s="531"/>
      <c r="AA29" s="522"/>
      <c r="AB29" s="523"/>
      <c r="AC29" s="523"/>
      <c r="AD29" s="531"/>
      <c r="AE29" s="522"/>
      <c r="AF29" s="523"/>
      <c r="AG29" s="523"/>
      <c r="AH29" s="531"/>
      <c r="AI29" s="522"/>
      <c r="AJ29" s="523"/>
      <c r="AK29" s="523"/>
      <c r="AL29" s="531"/>
      <c r="AM29" s="522"/>
      <c r="AN29" s="523"/>
      <c r="AO29" s="523"/>
      <c r="AP29" s="531"/>
      <c r="AQ29" s="522"/>
      <c r="AR29" s="523"/>
      <c r="AS29" s="523"/>
      <c r="AT29" s="531"/>
      <c r="AU29" s="522"/>
      <c r="AV29" s="523"/>
      <c r="AW29" s="523"/>
      <c r="AX29" s="531"/>
      <c r="AY29" s="674">
        <f t="shared" si="0"/>
        <v>0</v>
      </c>
      <c r="AZ29" s="674">
        <f t="shared" si="2"/>
        <v>0</v>
      </c>
      <c r="BA29" s="37"/>
    </row>
    <row r="30" spans="1:56" ht="15" customHeight="1">
      <c r="A30" s="346" t="s">
        <v>1766</v>
      </c>
      <c r="B30" s="193" t="s">
        <v>97</v>
      </c>
      <c r="C30" s="524">
        <v>0</v>
      </c>
      <c r="D30" s="1015">
        <v>0</v>
      </c>
      <c r="E30" s="1015">
        <v>0</v>
      </c>
      <c r="F30" s="532">
        <f t="shared" si="1"/>
        <v>0</v>
      </c>
      <c r="G30" s="524"/>
      <c r="H30" s="525"/>
      <c r="I30" s="525"/>
      <c r="J30" s="532"/>
      <c r="K30" s="524"/>
      <c r="L30" s="525"/>
      <c r="M30" s="525"/>
      <c r="N30" s="532"/>
      <c r="O30" s="524"/>
      <c r="P30" s="525"/>
      <c r="Q30" s="525"/>
      <c r="R30" s="532"/>
      <c r="S30" s="524"/>
      <c r="T30" s="525"/>
      <c r="U30" s="525"/>
      <c r="V30" s="532"/>
      <c r="W30" s="524"/>
      <c r="X30" s="525"/>
      <c r="Y30" s="525"/>
      <c r="Z30" s="532"/>
      <c r="AA30" s="524"/>
      <c r="AB30" s="525"/>
      <c r="AC30" s="525"/>
      <c r="AD30" s="532"/>
      <c r="AE30" s="524"/>
      <c r="AF30" s="525"/>
      <c r="AG30" s="525"/>
      <c r="AH30" s="532"/>
      <c r="AI30" s="524"/>
      <c r="AJ30" s="525"/>
      <c r="AK30" s="525"/>
      <c r="AL30" s="532"/>
      <c r="AM30" s="524"/>
      <c r="AN30" s="525"/>
      <c r="AO30" s="525"/>
      <c r="AP30" s="532"/>
      <c r="AQ30" s="524"/>
      <c r="AR30" s="525"/>
      <c r="AS30" s="525"/>
      <c r="AT30" s="532"/>
      <c r="AU30" s="524"/>
      <c r="AV30" s="525"/>
      <c r="AW30" s="525"/>
      <c r="AX30" s="532"/>
      <c r="AY30" s="656">
        <f t="shared" si="0"/>
        <v>0</v>
      </c>
      <c r="AZ30" s="656">
        <f t="shared" si="2"/>
        <v>0</v>
      </c>
      <c r="BA30" s="37"/>
    </row>
    <row r="31" spans="1:56" ht="15" customHeight="1">
      <c r="A31" s="2224" t="s">
        <v>55</v>
      </c>
      <c r="B31" s="2225"/>
      <c r="C31" s="194">
        <f t="shared" ref="C31:F31" si="3">SUM(C5:C30)</f>
        <v>44</v>
      </c>
      <c r="D31" s="195">
        <f t="shared" si="3"/>
        <v>60</v>
      </c>
      <c r="E31" s="195">
        <f t="shared" si="3"/>
        <v>302</v>
      </c>
      <c r="F31" s="526">
        <f t="shared" si="3"/>
        <v>406</v>
      </c>
      <c r="G31" s="1379"/>
      <c r="H31" s="195"/>
      <c r="I31" s="195"/>
      <c r="J31" s="1380"/>
      <c r="K31" s="1397"/>
      <c r="L31" s="195"/>
      <c r="M31" s="195"/>
      <c r="N31" s="1398"/>
      <c r="O31" s="1440"/>
      <c r="P31" s="195"/>
      <c r="Q31" s="195"/>
      <c r="R31" s="1441"/>
      <c r="S31" s="1520"/>
      <c r="T31" s="195"/>
      <c r="U31" s="195"/>
      <c r="V31" s="1521"/>
      <c r="W31" s="1545"/>
      <c r="X31" s="195"/>
      <c r="Y31" s="195"/>
      <c r="Z31" s="1546"/>
      <c r="AA31" s="1587"/>
      <c r="AB31" s="195"/>
      <c r="AC31" s="195"/>
      <c r="AD31" s="1588"/>
      <c r="AE31" s="1606"/>
      <c r="AF31" s="195"/>
      <c r="AG31" s="195"/>
      <c r="AH31" s="1607"/>
      <c r="AI31" s="1624"/>
      <c r="AJ31" s="195"/>
      <c r="AK31" s="195"/>
      <c r="AL31" s="1625"/>
      <c r="AM31" s="1637"/>
      <c r="AN31" s="195"/>
      <c r="AO31" s="195"/>
      <c r="AP31" s="1638"/>
      <c r="AQ31" s="1648"/>
      <c r="AR31" s="195"/>
      <c r="AS31" s="195"/>
      <c r="AT31" s="1649"/>
      <c r="AU31" s="1658"/>
      <c r="AV31" s="195"/>
      <c r="AW31" s="195"/>
      <c r="AX31" s="1659"/>
      <c r="AY31" s="2227">
        <f>SUM(AY5:AY30)</f>
        <v>406</v>
      </c>
      <c r="AZ31" s="2227">
        <f t="shared" si="2"/>
        <v>406</v>
      </c>
      <c r="BA31" s="37"/>
    </row>
    <row r="32" spans="1:56" ht="15" customHeight="1">
      <c r="A32" s="2218" t="s">
        <v>548</v>
      </c>
      <c r="B32" s="2219"/>
      <c r="C32" s="2215">
        <f>SUM(C31:E31)</f>
        <v>406</v>
      </c>
      <c r="D32" s="2216"/>
      <c r="E32" s="2216"/>
      <c r="F32" s="2217"/>
      <c r="G32" s="2215"/>
      <c r="H32" s="2216"/>
      <c r="I32" s="2216"/>
      <c r="J32" s="2217"/>
      <c r="K32" s="2215"/>
      <c r="L32" s="2216"/>
      <c r="M32" s="2216"/>
      <c r="N32" s="2217"/>
      <c r="O32" s="2215"/>
      <c r="P32" s="2216"/>
      <c r="Q32" s="2216"/>
      <c r="R32" s="2217"/>
      <c r="S32" s="2215"/>
      <c r="T32" s="2216"/>
      <c r="U32" s="2216"/>
      <c r="V32" s="2217"/>
      <c r="W32" s="2215"/>
      <c r="X32" s="2216"/>
      <c r="Y32" s="2216"/>
      <c r="Z32" s="2217"/>
      <c r="AA32" s="2215"/>
      <c r="AB32" s="2216"/>
      <c r="AC32" s="2216"/>
      <c r="AD32" s="2217"/>
      <c r="AE32" s="2215"/>
      <c r="AF32" s="2216"/>
      <c r="AG32" s="2216"/>
      <c r="AH32" s="2217"/>
      <c r="AI32" s="2215"/>
      <c r="AJ32" s="2216"/>
      <c r="AK32" s="2216"/>
      <c r="AL32" s="2217"/>
      <c r="AM32" s="2215"/>
      <c r="AN32" s="2216"/>
      <c r="AO32" s="2216"/>
      <c r="AP32" s="2217"/>
      <c r="AQ32" s="2215"/>
      <c r="AR32" s="2216"/>
      <c r="AS32" s="2216"/>
      <c r="AT32" s="2217"/>
      <c r="AU32" s="2215"/>
      <c r="AV32" s="2216"/>
      <c r="AW32" s="2216"/>
      <c r="AX32" s="2217"/>
      <c r="AY32" s="2228"/>
      <c r="AZ32" s="2228" t="e">
        <f t="shared" si="2"/>
        <v>#DIV/0!</v>
      </c>
      <c r="BA32" s="37"/>
    </row>
    <row r="33" spans="1:53" ht="15" customHeight="1" thickBot="1">
      <c r="A33" s="2213" t="s">
        <v>456</v>
      </c>
      <c r="B33" s="2214"/>
      <c r="C33" s="342">
        <f>C31/C32</f>
        <v>0.10837438423645321</v>
      </c>
      <c r="D33" s="343">
        <f>D31/C32</f>
        <v>0.14778325123152711</v>
      </c>
      <c r="E33" s="552">
        <f>E31/C32</f>
        <v>0.74384236453201968</v>
      </c>
      <c r="F33" s="344"/>
      <c r="G33" s="342"/>
      <c r="H33" s="343"/>
      <c r="I33" s="552"/>
      <c r="J33" s="344"/>
      <c r="K33" s="342"/>
      <c r="L33" s="343"/>
      <c r="M33" s="552"/>
      <c r="N33" s="344"/>
      <c r="O33" s="342"/>
      <c r="P33" s="343"/>
      <c r="Q33" s="552"/>
      <c r="R33" s="344"/>
      <c r="S33" s="342"/>
      <c r="T33" s="343"/>
      <c r="U33" s="552"/>
      <c r="V33" s="344"/>
      <c r="W33" s="342"/>
      <c r="X33" s="343"/>
      <c r="Y33" s="552"/>
      <c r="Z33" s="344"/>
      <c r="AA33" s="342"/>
      <c r="AB33" s="343"/>
      <c r="AC33" s="552"/>
      <c r="AD33" s="344"/>
      <c r="AE33" s="342"/>
      <c r="AF33" s="343"/>
      <c r="AG33" s="552"/>
      <c r="AH33" s="344"/>
      <c r="AI33" s="342"/>
      <c r="AJ33" s="343"/>
      <c r="AK33" s="552"/>
      <c r="AL33" s="344"/>
      <c r="AM33" s="342"/>
      <c r="AN33" s="343"/>
      <c r="AO33" s="552"/>
      <c r="AP33" s="344"/>
      <c r="AQ33" s="342"/>
      <c r="AR33" s="343"/>
      <c r="AS33" s="552"/>
      <c r="AT33" s="344"/>
      <c r="AU33" s="342"/>
      <c r="AV33" s="343"/>
      <c r="AW33" s="552"/>
      <c r="AX33" s="344"/>
      <c r="AY33" s="2229"/>
      <c r="AZ33" s="2229" t="e">
        <f t="shared" si="2"/>
        <v>#DIV/0!</v>
      </c>
      <c r="BA33" s="37"/>
    </row>
    <row r="34" spans="1:53" ht="27.75" customHeight="1" thickBot="1">
      <c r="AZ34" s="681"/>
      <c r="BA34" s="37"/>
    </row>
    <row r="35" spans="1:53" ht="33.75" customHeight="1" thickBot="1">
      <c r="A35" s="2160" t="s">
        <v>23</v>
      </c>
      <c r="B35" s="2161"/>
      <c r="C35" s="2205" t="s">
        <v>2</v>
      </c>
      <c r="D35" s="2206"/>
      <c r="E35" s="2206"/>
      <c r="F35" s="2207"/>
      <c r="G35" s="2205" t="s">
        <v>3</v>
      </c>
      <c r="H35" s="2206"/>
      <c r="I35" s="2206"/>
      <c r="J35" s="2207"/>
      <c r="K35" s="2205" t="s">
        <v>4</v>
      </c>
      <c r="L35" s="2206"/>
      <c r="M35" s="2206"/>
      <c r="N35" s="2207"/>
      <c r="O35" s="2205" t="s">
        <v>5</v>
      </c>
      <c r="P35" s="2206"/>
      <c r="Q35" s="2206"/>
      <c r="R35" s="2207"/>
      <c r="S35" s="2205" t="s">
        <v>6</v>
      </c>
      <c r="T35" s="2206"/>
      <c r="U35" s="2206"/>
      <c r="V35" s="2207"/>
      <c r="W35" s="2205" t="s">
        <v>7</v>
      </c>
      <c r="X35" s="2206"/>
      <c r="Y35" s="2206"/>
      <c r="Z35" s="2207"/>
      <c r="AA35" s="2205" t="s">
        <v>8</v>
      </c>
      <c r="AB35" s="2206"/>
      <c r="AC35" s="2206"/>
      <c r="AD35" s="2207"/>
      <c r="AE35" s="2205" t="s">
        <v>9</v>
      </c>
      <c r="AF35" s="2206"/>
      <c r="AG35" s="2206"/>
      <c r="AH35" s="2207"/>
      <c r="AI35" s="2205" t="s">
        <v>10</v>
      </c>
      <c r="AJ35" s="2206"/>
      <c r="AK35" s="2206"/>
      <c r="AL35" s="2207"/>
      <c r="AM35" s="2205" t="s">
        <v>11</v>
      </c>
      <c r="AN35" s="2206"/>
      <c r="AO35" s="2206"/>
      <c r="AP35" s="2207"/>
      <c r="AQ35" s="2205" t="s">
        <v>12</v>
      </c>
      <c r="AR35" s="2206"/>
      <c r="AS35" s="2206"/>
      <c r="AT35" s="2207"/>
      <c r="AU35" s="2226" t="s">
        <v>13</v>
      </c>
      <c r="AV35" s="2226"/>
      <c r="AW35" s="2226"/>
      <c r="AX35" s="2226"/>
      <c r="AY35" s="247" t="s">
        <v>56</v>
      </c>
      <c r="AZ35" s="247" t="s">
        <v>659</v>
      </c>
      <c r="BA35" s="37"/>
    </row>
    <row r="36" spans="1:53" ht="19.5" customHeight="1" thickBot="1">
      <c r="A36" s="2208" t="s">
        <v>84</v>
      </c>
      <c r="B36" s="2209"/>
      <c r="C36" s="2210">
        <v>251</v>
      </c>
      <c r="D36" s="2211"/>
      <c r="E36" s="2211"/>
      <c r="F36" s="2212"/>
      <c r="G36" s="2202"/>
      <c r="H36" s="2203"/>
      <c r="I36" s="2203"/>
      <c r="J36" s="2204"/>
      <c r="K36" s="2202"/>
      <c r="L36" s="2203"/>
      <c r="M36" s="2203"/>
      <c r="N36" s="2204"/>
      <c r="O36" s="2202"/>
      <c r="P36" s="2203"/>
      <c r="Q36" s="2203"/>
      <c r="R36" s="2204"/>
      <c r="S36" s="2202"/>
      <c r="T36" s="2203"/>
      <c r="U36" s="2203"/>
      <c r="V36" s="2204"/>
      <c r="W36" s="2202"/>
      <c r="X36" s="2203"/>
      <c r="Y36" s="2203"/>
      <c r="Z36" s="2204"/>
      <c r="AA36" s="2202"/>
      <c r="AB36" s="2203"/>
      <c r="AC36" s="2203"/>
      <c r="AD36" s="2204"/>
      <c r="AE36" s="2202"/>
      <c r="AF36" s="2203"/>
      <c r="AG36" s="2203"/>
      <c r="AH36" s="2204"/>
      <c r="AI36" s="2202"/>
      <c r="AJ36" s="2203"/>
      <c r="AK36" s="2203"/>
      <c r="AL36" s="2204"/>
      <c r="AM36" s="2202"/>
      <c r="AN36" s="2203"/>
      <c r="AO36" s="2203"/>
      <c r="AP36" s="2204"/>
      <c r="AQ36" s="2202"/>
      <c r="AR36" s="2203"/>
      <c r="AS36" s="2203"/>
      <c r="AT36" s="2204"/>
      <c r="AU36" s="2202"/>
      <c r="AV36" s="2203"/>
      <c r="AW36" s="2203"/>
      <c r="AX36" s="2204"/>
      <c r="AY36" s="660">
        <f>SUM(C36:AX36)</f>
        <v>251</v>
      </c>
      <c r="AZ36" s="660">
        <f>AVERAGE(C36:AX36)</f>
        <v>251</v>
      </c>
      <c r="BA36" s="37"/>
    </row>
    <row r="37" spans="1:53">
      <c r="BA37" s="37"/>
    </row>
    <row r="38" spans="1:53">
      <c r="BA38" s="37"/>
    </row>
    <row r="39" spans="1:53">
      <c r="BA39" s="37"/>
    </row>
    <row r="40" spans="1:53">
      <c r="BA40" s="37"/>
    </row>
    <row r="41" spans="1:53">
      <c r="BA41" s="37"/>
    </row>
    <row r="42" spans="1:53">
      <c r="BA42" s="37"/>
    </row>
    <row r="43" spans="1:53">
      <c r="BA43" s="37"/>
    </row>
    <row r="44" spans="1:53">
      <c r="BA44" s="37"/>
    </row>
    <row r="45" spans="1:53">
      <c r="BA45" s="37"/>
    </row>
    <row r="46" spans="1:53">
      <c r="BA46" s="37"/>
    </row>
    <row r="47" spans="1:53">
      <c r="BA47" s="37"/>
    </row>
    <row r="48" spans="1:53">
      <c r="BA48" s="37"/>
    </row>
    <row r="49" spans="1:53">
      <c r="BA49" s="37"/>
    </row>
    <row r="50" spans="1:53">
      <c r="BA50" s="37"/>
    </row>
    <row r="51" spans="1:53">
      <c r="BA51" s="37"/>
    </row>
    <row r="52" spans="1:53">
      <c r="BA52" s="37"/>
    </row>
    <row r="53" spans="1:53">
      <c r="BA53" s="37"/>
    </row>
    <row r="54" spans="1:53">
      <c r="BA54" s="37"/>
    </row>
    <row r="55" spans="1:53">
      <c r="BA55" s="37"/>
    </row>
    <row r="56" spans="1:53" ht="16.5" thickBot="1">
      <c r="BA56" s="37"/>
    </row>
    <row r="57" spans="1:53" s="498" customFormat="1" ht="47.25">
      <c r="A57" s="481" t="s">
        <v>69</v>
      </c>
      <c r="B57" s="482" t="s">
        <v>553</v>
      </c>
      <c r="C57" s="2009" t="s">
        <v>2</v>
      </c>
      <c r="D57" s="2010"/>
      <c r="E57" s="2010"/>
      <c r="F57" s="2011"/>
      <c r="G57" s="2009" t="s">
        <v>3</v>
      </c>
      <c r="H57" s="2010"/>
      <c r="I57" s="2010"/>
      <c r="J57" s="2011"/>
      <c r="K57" s="2009" t="s">
        <v>4</v>
      </c>
      <c r="L57" s="2010"/>
      <c r="M57" s="2010"/>
      <c r="N57" s="2011"/>
      <c r="O57" s="2009" t="s">
        <v>121</v>
      </c>
      <c r="P57" s="2010"/>
      <c r="Q57" s="2010"/>
      <c r="R57" s="2011"/>
      <c r="S57" s="2009" t="s">
        <v>6</v>
      </c>
      <c r="T57" s="2010"/>
      <c r="U57" s="2010"/>
      <c r="V57" s="2011"/>
      <c r="W57" s="2009" t="s">
        <v>7</v>
      </c>
      <c r="X57" s="2010"/>
      <c r="Y57" s="2010"/>
      <c r="Z57" s="2011"/>
      <c r="AA57" s="2009" t="s">
        <v>8</v>
      </c>
      <c r="AB57" s="2010"/>
      <c r="AC57" s="2010"/>
      <c r="AD57" s="2011"/>
      <c r="AE57" s="2009" t="s">
        <v>9</v>
      </c>
      <c r="AF57" s="2010"/>
      <c r="AG57" s="2010"/>
      <c r="AH57" s="2011"/>
      <c r="AI57" s="2009" t="s">
        <v>10</v>
      </c>
      <c r="AJ57" s="2010"/>
      <c r="AK57" s="2010"/>
      <c r="AL57" s="2011"/>
      <c r="AM57" s="2009" t="s">
        <v>11</v>
      </c>
      <c r="AN57" s="2010"/>
      <c r="AO57" s="2010"/>
      <c r="AP57" s="2011"/>
      <c r="AQ57" s="2009" t="s">
        <v>12</v>
      </c>
      <c r="AR57" s="2010"/>
      <c r="AS57" s="2010"/>
      <c r="AT57" s="2011"/>
      <c r="AU57" s="2009" t="s">
        <v>13</v>
      </c>
      <c r="AV57" s="2010"/>
      <c r="AW57" s="2010"/>
      <c r="AX57" s="2011"/>
      <c r="AY57" s="682" t="s">
        <v>122</v>
      </c>
      <c r="AZ57" s="1092" t="s">
        <v>657</v>
      </c>
      <c r="BA57" s="744"/>
    </row>
    <row r="58" spans="1:53" s="6" customFormat="1" ht="15" customHeight="1">
      <c r="A58" s="496" t="s">
        <v>553</v>
      </c>
      <c r="B58" s="497"/>
      <c r="C58" s="2015"/>
      <c r="D58" s="2015"/>
      <c r="E58" s="2015"/>
      <c r="F58" s="2015"/>
      <c r="G58" s="2015"/>
      <c r="H58" s="2015"/>
      <c r="I58" s="2015"/>
      <c r="J58" s="2015"/>
      <c r="K58" s="2015"/>
      <c r="L58" s="2015"/>
      <c r="M58" s="2015"/>
      <c r="N58" s="2015"/>
      <c r="O58" s="2015"/>
      <c r="P58" s="2015"/>
      <c r="Q58" s="2015"/>
      <c r="R58" s="2015"/>
      <c r="S58" s="2015"/>
      <c r="T58" s="2015"/>
      <c r="U58" s="2015"/>
      <c r="V58" s="2015"/>
      <c r="W58" s="2015"/>
      <c r="X58" s="2015"/>
      <c r="Y58" s="2015"/>
      <c r="Z58" s="2015"/>
      <c r="AA58" s="2015"/>
      <c r="AB58" s="2015"/>
      <c r="AC58" s="2015"/>
      <c r="AD58" s="2015"/>
      <c r="AE58" s="2015"/>
      <c r="AF58" s="2015"/>
      <c r="AG58" s="2015"/>
      <c r="AH58" s="2015"/>
      <c r="AI58" s="2015"/>
      <c r="AJ58" s="2015"/>
      <c r="AK58" s="2015"/>
      <c r="AL58" s="2015"/>
      <c r="AM58" s="2015"/>
      <c r="AN58" s="2015"/>
      <c r="AO58" s="2015"/>
      <c r="AP58" s="2015"/>
      <c r="AQ58" s="2015"/>
      <c r="AR58" s="2015"/>
      <c r="AS58" s="2015"/>
      <c r="AT58" s="2015"/>
      <c r="AU58" s="2015"/>
      <c r="AV58" s="2015"/>
      <c r="AW58" s="2015"/>
      <c r="AX58" s="2015"/>
      <c r="AY58" s="654"/>
      <c r="AZ58" s="1091"/>
      <c r="BA58" s="7"/>
    </row>
    <row r="59" spans="1:53" s="6" customFormat="1" ht="15" customHeight="1">
      <c r="A59" s="401" t="s">
        <v>161</v>
      </c>
      <c r="B59" s="176" t="s">
        <v>172</v>
      </c>
      <c r="C59" s="2024">
        <f>'UNID CCI'!C20+'UNID CCI'!C88</f>
        <v>0</v>
      </c>
      <c r="D59" s="2027"/>
      <c r="E59" s="2027"/>
      <c r="F59" s="2025"/>
      <c r="G59" s="2024"/>
      <c r="H59" s="2027"/>
      <c r="I59" s="2027"/>
      <c r="J59" s="2025"/>
      <c r="K59" s="2024"/>
      <c r="L59" s="2027"/>
      <c r="M59" s="2027"/>
      <c r="N59" s="2025"/>
      <c r="O59" s="2024"/>
      <c r="P59" s="2027"/>
      <c r="Q59" s="2027"/>
      <c r="R59" s="2025"/>
      <c r="S59" s="2024"/>
      <c r="T59" s="2027"/>
      <c r="U59" s="2027"/>
      <c r="V59" s="2025"/>
      <c r="W59" s="2024"/>
      <c r="X59" s="2027"/>
      <c r="Y59" s="2027"/>
      <c r="Z59" s="2025"/>
      <c r="AA59" s="2024"/>
      <c r="AB59" s="2027"/>
      <c r="AC59" s="2027"/>
      <c r="AD59" s="2025"/>
      <c r="AE59" s="2024"/>
      <c r="AF59" s="2027"/>
      <c r="AG59" s="2027"/>
      <c r="AH59" s="2025"/>
      <c r="AI59" s="2024"/>
      <c r="AJ59" s="2027"/>
      <c r="AK59" s="2027"/>
      <c r="AL59" s="2025"/>
      <c r="AM59" s="2024"/>
      <c r="AN59" s="2027"/>
      <c r="AO59" s="2027"/>
      <c r="AP59" s="2025"/>
      <c r="AQ59" s="2024"/>
      <c r="AR59" s="2027"/>
      <c r="AS59" s="2027"/>
      <c r="AT59" s="2025"/>
      <c r="AU59" s="2024"/>
      <c r="AV59" s="2027"/>
      <c r="AW59" s="2027"/>
      <c r="AX59" s="2025"/>
      <c r="AY59" s="1437">
        <f t="shared" ref="AY59:AY68" si="4">SUM(C59:AU59)</f>
        <v>0</v>
      </c>
      <c r="AZ59" s="1438">
        <f t="shared" ref="AZ59:AZ68" si="5">AVERAGE(C59:AX59)</f>
        <v>0</v>
      </c>
      <c r="BA59" s="7"/>
    </row>
    <row r="60" spans="1:53" s="6" customFormat="1" ht="15" customHeight="1">
      <c r="A60" s="402" t="s">
        <v>165</v>
      </c>
      <c r="B60" s="181" t="s">
        <v>176</v>
      </c>
      <c r="C60" s="2006">
        <f>'UNID CCI'!C21</f>
        <v>0</v>
      </c>
      <c r="D60" s="2007"/>
      <c r="E60" s="2007"/>
      <c r="F60" s="2008"/>
      <c r="G60" s="2006"/>
      <c r="H60" s="2007"/>
      <c r="I60" s="2007"/>
      <c r="J60" s="2008"/>
      <c r="K60" s="2006"/>
      <c r="L60" s="2007"/>
      <c r="M60" s="2007"/>
      <c r="N60" s="2008"/>
      <c r="O60" s="2006"/>
      <c r="P60" s="2007"/>
      <c r="Q60" s="2007"/>
      <c r="R60" s="2008"/>
      <c r="S60" s="2006"/>
      <c r="T60" s="2007"/>
      <c r="U60" s="2007"/>
      <c r="V60" s="2008"/>
      <c r="W60" s="2006"/>
      <c r="X60" s="2007"/>
      <c r="Y60" s="2007"/>
      <c r="Z60" s="2008"/>
      <c r="AA60" s="2006"/>
      <c r="AB60" s="2007"/>
      <c r="AC60" s="2007"/>
      <c r="AD60" s="2008"/>
      <c r="AE60" s="2006"/>
      <c r="AF60" s="2007"/>
      <c r="AG60" s="2007"/>
      <c r="AH60" s="2008"/>
      <c r="AI60" s="2006"/>
      <c r="AJ60" s="2007"/>
      <c r="AK60" s="2007"/>
      <c r="AL60" s="2008"/>
      <c r="AM60" s="2006"/>
      <c r="AN60" s="2007"/>
      <c r="AO60" s="2007"/>
      <c r="AP60" s="2008"/>
      <c r="AQ60" s="2006"/>
      <c r="AR60" s="2007"/>
      <c r="AS60" s="2007"/>
      <c r="AT60" s="2008"/>
      <c r="AU60" s="2006"/>
      <c r="AV60" s="2007"/>
      <c r="AW60" s="2007"/>
      <c r="AX60" s="2008"/>
      <c r="AY60" s="1432">
        <f t="shared" si="4"/>
        <v>0</v>
      </c>
      <c r="AZ60" s="1435">
        <f t="shared" si="5"/>
        <v>0</v>
      </c>
      <c r="BA60" s="7"/>
    </row>
    <row r="61" spans="1:53" s="6" customFormat="1" ht="15" customHeight="1">
      <c r="A61" s="402" t="s">
        <v>179</v>
      </c>
      <c r="B61" s="181" t="s">
        <v>180</v>
      </c>
      <c r="C61" s="2187">
        <f>'UNID CCI'!C22+'UNID CCI'!C91</f>
        <v>0</v>
      </c>
      <c r="D61" s="2188"/>
      <c r="E61" s="2188"/>
      <c r="F61" s="2189"/>
      <c r="G61" s="2187"/>
      <c r="H61" s="2188"/>
      <c r="I61" s="2188"/>
      <c r="J61" s="2189"/>
      <c r="K61" s="2187"/>
      <c r="L61" s="2188"/>
      <c r="M61" s="2188"/>
      <c r="N61" s="2189"/>
      <c r="O61" s="2187"/>
      <c r="P61" s="2188"/>
      <c r="Q61" s="2188"/>
      <c r="R61" s="2189"/>
      <c r="S61" s="2187"/>
      <c r="T61" s="2188"/>
      <c r="U61" s="2188"/>
      <c r="V61" s="2189"/>
      <c r="W61" s="2187"/>
      <c r="X61" s="2188"/>
      <c r="Y61" s="2188"/>
      <c r="Z61" s="2189"/>
      <c r="AA61" s="2187"/>
      <c r="AB61" s="2188"/>
      <c r="AC61" s="2188"/>
      <c r="AD61" s="2189"/>
      <c r="AE61" s="2187"/>
      <c r="AF61" s="2188"/>
      <c r="AG61" s="2188"/>
      <c r="AH61" s="2189"/>
      <c r="AI61" s="2187"/>
      <c r="AJ61" s="2188"/>
      <c r="AK61" s="2188"/>
      <c r="AL61" s="2189"/>
      <c r="AM61" s="2187"/>
      <c r="AN61" s="2188"/>
      <c r="AO61" s="2188"/>
      <c r="AP61" s="2189"/>
      <c r="AQ61" s="2187"/>
      <c r="AR61" s="2188"/>
      <c r="AS61" s="2188"/>
      <c r="AT61" s="2189"/>
      <c r="AU61" s="2187"/>
      <c r="AV61" s="2188"/>
      <c r="AW61" s="2188"/>
      <c r="AX61" s="2189"/>
      <c r="AY61" s="1432">
        <f t="shared" si="4"/>
        <v>0</v>
      </c>
      <c r="AZ61" s="1435">
        <f t="shared" si="5"/>
        <v>0</v>
      </c>
      <c r="BA61" s="7"/>
    </row>
    <row r="62" spans="1:53" s="6" customFormat="1" ht="15" customHeight="1">
      <c r="A62" s="402" t="s">
        <v>167</v>
      </c>
      <c r="B62" s="181" t="s">
        <v>183</v>
      </c>
      <c r="C62" s="2187">
        <f>'UNID CCI'!C23+'UNID CCI'!C89</f>
        <v>0</v>
      </c>
      <c r="D62" s="2188"/>
      <c r="E62" s="2188"/>
      <c r="F62" s="2189"/>
      <c r="G62" s="2187"/>
      <c r="H62" s="2188"/>
      <c r="I62" s="2188"/>
      <c r="J62" s="2189"/>
      <c r="K62" s="2187"/>
      <c r="L62" s="2188"/>
      <c r="M62" s="2188"/>
      <c r="N62" s="2189"/>
      <c r="O62" s="2187"/>
      <c r="P62" s="2188"/>
      <c r="Q62" s="2188"/>
      <c r="R62" s="2189"/>
      <c r="S62" s="2187"/>
      <c r="T62" s="2188"/>
      <c r="U62" s="2188"/>
      <c r="V62" s="2189"/>
      <c r="W62" s="2187"/>
      <c r="X62" s="2188"/>
      <c r="Y62" s="2188"/>
      <c r="Z62" s="2189"/>
      <c r="AA62" s="2187"/>
      <c r="AB62" s="2188"/>
      <c r="AC62" s="2188"/>
      <c r="AD62" s="2189"/>
      <c r="AE62" s="2187"/>
      <c r="AF62" s="2188"/>
      <c r="AG62" s="2188"/>
      <c r="AH62" s="2189"/>
      <c r="AI62" s="2187"/>
      <c r="AJ62" s="2188"/>
      <c r="AK62" s="2188"/>
      <c r="AL62" s="2189"/>
      <c r="AM62" s="2187"/>
      <c r="AN62" s="2188"/>
      <c r="AO62" s="2188"/>
      <c r="AP62" s="2189"/>
      <c r="AQ62" s="2187"/>
      <c r="AR62" s="2188"/>
      <c r="AS62" s="2188"/>
      <c r="AT62" s="2189"/>
      <c r="AU62" s="2187"/>
      <c r="AV62" s="2188"/>
      <c r="AW62" s="2188"/>
      <c r="AX62" s="2189"/>
      <c r="AY62" s="1432">
        <f t="shared" si="4"/>
        <v>0</v>
      </c>
      <c r="AZ62" s="1435">
        <f t="shared" si="5"/>
        <v>0</v>
      </c>
      <c r="BA62" s="7"/>
    </row>
    <row r="63" spans="1:53" s="6" customFormat="1" ht="15" customHeight="1">
      <c r="A63" s="923"/>
      <c r="B63" s="181" t="s">
        <v>1185</v>
      </c>
      <c r="C63" s="2187">
        <f>'UNID CCI'!C17</f>
        <v>0</v>
      </c>
      <c r="D63" s="2188"/>
      <c r="E63" s="2188"/>
      <c r="F63" s="2189"/>
      <c r="G63" s="2187"/>
      <c r="H63" s="2188"/>
      <c r="I63" s="2188"/>
      <c r="J63" s="2189"/>
      <c r="K63" s="2187"/>
      <c r="L63" s="2188"/>
      <c r="M63" s="2188"/>
      <c r="N63" s="2189"/>
      <c r="O63" s="2187"/>
      <c r="P63" s="2188"/>
      <c r="Q63" s="2188"/>
      <c r="R63" s="2189"/>
      <c r="S63" s="2187"/>
      <c r="T63" s="2188"/>
      <c r="U63" s="2188"/>
      <c r="V63" s="2189"/>
      <c r="W63" s="2187"/>
      <c r="X63" s="2188"/>
      <c r="Y63" s="2188"/>
      <c r="Z63" s="2189"/>
      <c r="AA63" s="2187"/>
      <c r="AB63" s="2188"/>
      <c r="AC63" s="2188"/>
      <c r="AD63" s="2189"/>
      <c r="AE63" s="2187"/>
      <c r="AF63" s="2188"/>
      <c r="AG63" s="2188"/>
      <c r="AH63" s="2189"/>
      <c r="AI63" s="2187"/>
      <c r="AJ63" s="2188"/>
      <c r="AK63" s="2188"/>
      <c r="AL63" s="2189"/>
      <c r="AM63" s="2187"/>
      <c r="AN63" s="2188"/>
      <c r="AO63" s="2188"/>
      <c r="AP63" s="2189"/>
      <c r="AQ63" s="2187"/>
      <c r="AR63" s="2188"/>
      <c r="AS63" s="2188"/>
      <c r="AT63" s="2189"/>
      <c r="AU63" s="2187"/>
      <c r="AV63" s="2188"/>
      <c r="AW63" s="2188"/>
      <c r="AX63" s="2189"/>
      <c r="AY63" s="1432">
        <f t="shared" si="4"/>
        <v>0</v>
      </c>
      <c r="AZ63" s="1435">
        <f t="shared" si="5"/>
        <v>0</v>
      </c>
      <c r="BA63" s="7"/>
    </row>
    <row r="64" spans="1:53" s="6" customFormat="1" ht="15" customHeight="1">
      <c r="A64" s="923"/>
      <c r="B64" s="181" t="s">
        <v>767</v>
      </c>
      <c r="C64" s="2187">
        <f>'UNID CCI'!C18</f>
        <v>0</v>
      </c>
      <c r="D64" s="2188"/>
      <c r="E64" s="2188"/>
      <c r="F64" s="2189"/>
      <c r="G64" s="2187"/>
      <c r="H64" s="2188"/>
      <c r="I64" s="2188"/>
      <c r="J64" s="2189"/>
      <c r="K64" s="2187"/>
      <c r="L64" s="2188"/>
      <c r="M64" s="2188"/>
      <c r="N64" s="2189"/>
      <c r="O64" s="2187"/>
      <c r="P64" s="2188"/>
      <c r="Q64" s="2188"/>
      <c r="R64" s="2189"/>
      <c r="S64" s="2187"/>
      <c r="T64" s="2188"/>
      <c r="U64" s="2188"/>
      <c r="V64" s="2189"/>
      <c r="W64" s="2187"/>
      <c r="X64" s="2188"/>
      <c r="Y64" s="2188"/>
      <c r="Z64" s="2189"/>
      <c r="AA64" s="2187"/>
      <c r="AB64" s="2188"/>
      <c r="AC64" s="2188"/>
      <c r="AD64" s="2189"/>
      <c r="AE64" s="2187"/>
      <c r="AF64" s="2188"/>
      <c r="AG64" s="2188"/>
      <c r="AH64" s="2189"/>
      <c r="AI64" s="2187"/>
      <c r="AJ64" s="2188"/>
      <c r="AK64" s="2188"/>
      <c r="AL64" s="2189"/>
      <c r="AM64" s="2187"/>
      <c r="AN64" s="2188"/>
      <c r="AO64" s="2188"/>
      <c r="AP64" s="2189"/>
      <c r="AQ64" s="2187"/>
      <c r="AR64" s="2188"/>
      <c r="AS64" s="2188"/>
      <c r="AT64" s="2189"/>
      <c r="AU64" s="2187"/>
      <c r="AV64" s="2188"/>
      <c r="AW64" s="2188"/>
      <c r="AX64" s="2189"/>
      <c r="AY64" s="1432">
        <f t="shared" si="4"/>
        <v>0</v>
      </c>
      <c r="AZ64" s="1435">
        <f t="shared" si="5"/>
        <v>0</v>
      </c>
      <c r="BA64" s="7"/>
    </row>
    <row r="65" spans="1:53" s="6" customFormat="1" ht="15" customHeight="1">
      <c r="A65" s="923"/>
      <c r="B65" s="181" t="s">
        <v>768</v>
      </c>
      <c r="C65" s="2187">
        <f>'UNID CCI'!C19</f>
        <v>0</v>
      </c>
      <c r="D65" s="2188"/>
      <c r="E65" s="2188"/>
      <c r="F65" s="2189"/>
      <c r="G65" s="2187"/>
      <c r="H65" s="2188"/>
      <c r="I65" s="2188"/>
      <c r="J65" s="2189"/>
      <c r="K65" s="2187"/>
      <c r="L65" s="2188"/>
      <c r="M65" s="2188"/>
      <c r="N65" s="2189"/>
      <c r="O65" s="2187"/>
      <c r="P65" s="2188"/>
      <c r="Q65" s="2188"/>
      <c r="R65" s="2189"/>
      <c r="S65" s="2187"/>
      <c r="T65" s="2188"/>
      <c r="U65" s="2188"/>
      <c r="V65" s="2189"/>
      <c r="W65" s="2187"/>
      <c r="X65" s="2188"/>
      <c r="Y65" s="2188"/>
      <c r="Z65" s="2189"/>
      <c r="AA65" s="2187"/>
      <c r="AB65" s="2188"/>
      <c r="AC65" s="2188"/>
      <c r="AD65" s="2189"/>
      <c r="AE65" s="2187"/>
      <c r="AF65" s="2188"/>
      <c r="AG65" s="2188"/>
      <c r="AH65" s="2189"/>
      <c r="AI65" s="2187"/>
      <c r="AJ65" s="2188"/>
      <c r="AK65" s="2188"/>
      <c r="AL65" s="2189"/>
      <c r="AM65" s="2187"/>
      <c r="AN65" s="2188"/>
      <c r="AO65" s="2188"/>
      <c r="AP65" s="2189"/>
      <c r="AQ65" s="2187"/>
      <c r="AR65" s="2188"/>
      <c r="AS65" s="2188"/>
      <c r="AT65" s="2189"/>
      <c r="AU65" s="2187"/>
      <c r="AV65" s="2188"/>
      <c r="AW65" s="2188"/>
      <c r="AX65" s="2189"/>
      <c r="AY65" s="1432">
        <f t="shared" si="4"/>
        <v>0</v>
      </c>
      <c r="AZ65" s="1435">
        <f t="shared" si="5"/>
        <v>0</v>
      </c>
      <c r="BA65" s="7"/>
    </row>
    <row r="66" spans="1:53" s="6" customFormat="1" ht="15" customHeight="1">
      <c r="A66" s="402" t="s">
        <v>169</v>
      </c>
      <c r="B66" s="181" t="s">
        <v>185</v>
      </c>
      <c r="C66" s="2187">
        <f>'UNID CCI'!C24+'UNID CCI'!C96</f>
        <v>0</v>
      </c>
      <c r="D66" s="2188"/>
      <c r="E66" s="2188"/>
      <c r="F66" s="2189"/>
      <c r="G66" s="2187"/>
      <c r="H66" s="2188"/>
      <c r="I66" s="2188"/>
      <c r="J66" s="2189"/>
      <c r="K66" s="2187"/>
      <c r="L66" s="2188"/>
      <c r="M66" s="2188"/>
      <c r="N66" s="2189"/>
      <c r="O66" s="2187"/>
      <c r="P66" s="2188"/>
      <c r="Q66" s="2188"/>
      <c r="R66" s="2189"/>
      <c r="S66" s="2187"/>
      <c r="T66" s="2188"/>
      <c r="U66" s="2188"/>
      <c r="V66" s="2189"/>
      <c r="W66" s="2187"/>
      <c r="X66" s="2188"/>
      <c r="Y66" s="2188"/>
      <c r="Z66" s="2189"/>
      <c r="AA66" s="2187"/>
      <c r="AB66" s="2188"/>
      <c r="AC66" s="2188"/>
      <c r="AD66" s="2189"/>
      <c r="AE66" s="2187"/>
      <c r="AF66" s="2188"/>
      <c r="AG66" s="2188"/>
      <c r="AH66" s="2189"/>
      <c r="AI66" s="2187"/>
      <c r="AJ66" s="2188"/>
      <c r="AK66" s="2188"/>
      <c r="AL66" s="2189"/>
      <c r="AM66" s="2187"/>
      <c r="AN66" s="2188"/>
      <c r="AO66" s="2188"/>
      <c r="AP66" s="2189"/>
      <c r="AQ66" s="2187"/>
      <c r="AR66" s="2188"/>
      <c r="AS66" s="2188"/>
      <c r="AT66" s="2189"/>
      <c r="AU66" s="2187"/>
      <c r="AV66" s="2188"/>
      <c r="AW66" s="2188"/>
      <c r="AX66" s="2189"/>
      <c r="AY66" s="1432">
        <f t="shared" si="4"/>
        <v>0</v>
      </c>
      <c r="AZ66" s="1435">
        <f t="shared" si="5"/>
        <v>0</v>
      </c>
      <c r="BA66" s="7"/>
    </row>
    <row r="67" spans="1:53" s="6" customFormat="1" ht="15" customHeight="1">
      <c r="A67" s="402" t="s">
        <v>186</v>
      </c>
      <c r="B67" s="181" t="s">
        <v>187</v>
      </c>
      <c r="C67" s="2187">
        <f>'UNID CCI'!C25+'UNID CCI'!C97</f>
        <v>0</v>
      </c>
      <c r="D67" s="2188"/>
      <c r="E67" s="2188"/>
      <c r="F67" s="2189"/>
      <c r="G67" s="2187"/>
      <c r="H67" s="2188"/>
      <c r="I67" s="2188"/>
      <c r="J67" s="2189"/>
      <c r="K67" s="2187"/>
      <c r="L67" s="2188"/>
      <c r="M67" s="2188"/>
      <c r="N67" s="2189"/>
      <c r="O67" s="2187"/>
      <c r="P67" s="2188"/>
      <c r="Q67" s="2188"/>
      <c r="R67" s="2189"/>
      <c r="S67" s="2187"/>
      <c r="T67" s="2188"/>
      <c r="U67" s="2188"/>
      <c r="V67" s="2189"/>
      <c r="W67" s="2187"/>
      <c r="X67" s="2188"/>
      <c r="Y67" s="2188"/>
      <c r="Z67" s="2189"/>
      <c r="AA67" s="2187"/>
      <c r="AB67" s="2188"/>
      <c r="AC67" s="2188"/>
      <c r="AD67" s="2189"/>
      <c r="AE67" s="2187"/>
      <c r="AF67" s="2188"/>
      <c r="AG67" s="2188"/>
      <c r="AH67" s="2189"/>
      <c r="AI67" s="2187"/>
      <c r="AJ67" s="2188"/>
      <c r="AK67" s="2188"/>
      <c r="AL67" s="2189"/>
      <c r="AM67" s="2187"/>
      <c r="AN67" s="2188"/>
      <c r="AO67" s="2188"/>
      <c r="AP67" s="2189"/>
      <c r="AQ67" s="2187"/>
      <c r="AR67" s="2188"/>
      <c r="AS67" s="2188"/>
      <c r="AT67" s="2189"/>
      <c r="AU67" s="2187"/>
      <c r="AV67" s="2188"/>
      <c r="AW67" s="2188"/>
      <c r="AX67" s="2189"/>
      <c r="AY67" s="1432">
        <f t="shared" si="4"/>
        <v>0</v>
      </c>
      <c r="AZ67" s="1435">
        <f t="shared" si="5"/>
        <v>0</v>
      </c>
      <c r="BA67" s="7"/>
    </row>
    <row r="68" spans="1:53" s="386" customFormat="1">
      <c r="A68" s="2198" t="s">
        <v>655</v>
      </c>
      <c r="B68" s="2199"/>
      <c r="C68" s="2190">
        <f>SUM(C59:C67)</f>
        <v>0</v>
      </c>
      <c r="D68" s="2191"/>
      <c r="E68" s="2191"/>
      <c r="F68" s="2192"/>
      <c r="G68" s="2190"/>
      <c r="H68" s="2191"/>
      <c r="I68" s="2191"/>
      <c r="J68" s="2192"/>
      <c r="K68" s="2190"/>
      <c r="L68" s="2191"/>
      <c r="M68" s="2191"/>
      <c r="N68" s="2192"/>
      <c r="O68" s="2190"/>
      <c r="P68" s="2191"/>
      <c r="Q68" s="2191"/>
      <c r="R68" s="2192"/>
      <c r="S68" s="2190"/>
      <c r="T68" s="2191"/>
      <c r="U68" s="2191"/>
      <c r="V68" s="2192"/>
      <c r="W68" s="2190"/>
      <c r="X68" s="2191"/>
      <c r="Y68" s="2191"/>
      <c r="Z68" s="2192"/>
      <c r="AA68" s="2190"/>
      <c r="AB68" s="2191"/>
      <c r="AC68" s="2191"/>
      <c r="AD68" s="2192"/>
      <c r="AE68" s="2190"/>
      <c r="AF68" s="2191"/>
      <c r="AG68" s="2191"/>
      <c r="AH68" s="2192"/>
      <c r="AI68" s="2190"/>
      <c r="AJ68" s="2191"/>
      <c r="AK68" s="2191"/>
      <c r="AL68" s="2192"/>
      <c r="AM68" s="2190"/>
      <c r="AN68" s="2191"/>
      <c r="AO68" s="2191"/>
      <c r="AP68" s="2192"/>
      <c r="AQ68" s="2190"/>
      <c r="AR68" s="2191"/>
      <c r="AS68" s="2191"/>
      <c r="AT68" s="2192"/>
      <c r="AU68" s="2190"/>
      <c r="AV68" s="2191"/>
      <c r="AW68" s="2191"/>
      <c r="AX68" s="2192"/>
      <c r="AY68" s="644">
        <f t="shared" si="4"/>
        <v>0</v>
      </c>
      <c r="AZ68" s="1431">
        <f t="shared" si="5"/>
        <v>0</v>
      </c>
      <c r="BA68" s="1097"/>
    </row>
    <row r="69" spans="1:53" s="6" customFormat="1" ht="15" customHeight="1">
      <c r="A69" s="496" t="s">
        <v>134</v>
      </c>
      <c r="B69" s="497"/>
      <c r="C69" s="2193"/>
      <c r="D69" s="2194"/>
      <c r="E69" s="2194"/>
      <c r="F69" s="2195"/>
      <c r="G69" s="2193"/>
      <c r="H69" s="2194"/>
      <c r="I69" s="2194"/>
      <c r="J69" s="2195"/>
      <c r="K69" s="2193"/>
      <c r="L69" s="2194"/>
      <c r="M69" s="2194"/>
      <c r="N69" s="2195"/>
      <c r="O69" s="2193"/>
      <c r="P69" s="2194"/>
      <c r="Q69" s="2194"/>
      <c r="R69" s="2195"/>
      <c r="S69" s="2193"/>
      <c r="T69" s="2194"/>
      <c r="U69" s="2194"/>
      <c r="V69" s="2195"/>
      <c r="W69" s="2193"/>
      <c r="X69" s="2194"/>
      <c r="Y69" s="2194"/>
      <c r="Z69" s="2195"/>
      <c r="AA69" s="2193"/>
      <c r="AB69" s="2194"/>
      <c r="AC69" s="2194"/>
      <c r="AD69" s="2195"/>
      <c r="AE69" s="2193"/>
      <c r="AF69" s="2194"/>
      <c r="AG69" s="2194"/>
      <c r="AH69" s="2195"/>
      <c r="AI69" s="2193"/>
      <c r="AJ69" s="2194"/>
      <c r="AK69" s="2194"/>
      <c r="AL69" s="2195"/>
      <c r="AM69" s="2193"/>
      <c r="AN69" s="2194"/>
      <c r="AO69" s="2194"/>
      <c r="AP69" s="2195"/>
      <c r="AQ69" s="2193"/>
      <c r="AR69" s="2194"/>
      <c r="AS69" s="2194"/>
      <c r="AT69" s="2195"/>
      <c r="AU69" s="2193"/>
      <c r="AV69" s="2194"/>
      <c r="AW69" s="2194"/>
      <c r="AX69" s="2195"/>
      <c r="AY69" s="1442"/>
      <c r="AZ69" s="1442"/>
      <c r="BA69" s="7"/>
    </row>
    <row r="70" spans="1:53" s="6" customFormat="1">
      <c r="A70" s="401" t="s">
        <v>161</v>
      </c>
      <c r="B70" s="176" t="s">
        <v>172</v>
      </c>
      <c r="C70" s="2024">
        <f>'UNID CCI'!C51</f>
        <v>0</v>
      </c>
      <c r="D70" s="2027"/>
      <c r="E70" s="2027"/>
      <c r="F70" s="2025"/>
      <c r="G70" s="2024"/>
      <c r="H70" s="2027"/>
      <c r="I70" s="2027"/>
      <c r="J70" s="2025"/>
      <c r="K70" s="2024"/>
      <c r="L70" s="2027"/>
      <c r="M70" s="2027"/>
      <c r="N70" s="2025"/>
      <c r="O70" s="2024"/>
      <c r="P70" s="2027"/>
      <c r="Q70" s="2027"/>
      <c r="R70" s="2025"/>
      <c r="S70" s="2024"/>
      <c r="T70" s="2027"/>
      <c r="U70" s="2027"/>
      <c r="V70" s="2025"/>
      <c r="W70" s="2024"/>
      <c r="X70" s="2027"/>
      <c r="Y70" s="2027"/>
      <c r="Z70" s="2025"/>
      <c r="AA70" s="2024"/>
      <c r="AB70" s="2027"/>
      <c r="AC70" s="2027"/>
      <c r="AD70" s="2025"/>
      <c r="AE70" s="2024"/>
      <c r="AF70" s="2027"/>
      <c r="AG70" s="2027"/>
      <c r="AH70" s="2025"/>
      <c r="AI70" s="2024"/>
      <c r="AJ70" s="2027"/>
      <c r="AK70" s="2027"/>
      <c r="AL70" s="2025"/>
      <c r="AM70" s="2024"/>
      <c r="AN70" s="2027"/>
      <c r="AO70" s="2027"/>
      <c r="AP70" s="2025"/>
      <c r="AQ70" s="2024"/>
      <c r="AR70" s="2027"/>
      <c r="AS70" s="2027"/>
      <c r="AT70" s="2025"/>
      <c r="AU70" s="2024"/>
      <c r="AV70" s="2027"/>
      <c r="AW70" s="2027"/>
      <c r="AX70" s="2025"/>
      <c r="AY70" s="1443">
        <f t="shared" ref="AY70:AY79" si="6">SUM(C70:AU70)</f>
        <v>0</v>
      </c>
      <c r="AZ70" s="1444">
        <f t="shared" ref="AZ70:AZ79" si="7">AVERAGE(C70:AX70)</f>
        <v>0</v>
      </c>
      <c r="BA70" s="7"/>
    </row>
    <row r="71" spans="1:53" s="6" customFormat="1">
      <c r="A71" s="402" t="s">
        <v>165</v>
      </c>
      <c r="B71" s="181" t="s">
        <v>176</v>
      </c>
      <c r="C71" s="2006">
        <f>'UNID CCI'!C53</f>
        <v>0</v>
      </c>
      <c r="D71" s="2007"/>
      <c r="E71" s="2007"/>
      <c r="F71" s="2008"/>
      <c r="G71" s="2006"/>
      <c r="H71" s="2007"/>
      <c r="I71" s="2007"/>
      <c r="J71" s="2008"/>
      <c r="K71" s="2006"/>
      <c r="L71" s="2007"/>
      <c r="M71" s="2007"/>
      <c r="N71" s="2008"/>
      <c r="O71" s="2006"/>
      <c r="P71" s="2007"/>
      <c r="Q71" s="2007"/>
      <c r="R71" s="2008"/>
      <c r="S71" s="2006"/>
      <c r="T71" s="2007"/>
      <c r="U71" s="2007"/>
      <c r="V71" s="2008"/>
      <c r="W71" s="2006"/>
      <c r="X71" s="2007"/>
      <c r="Y71" s="2007"/>
      <c r="Z71" s="2008"/>
      <c r="AA71" s="2006"/>
      <c r="AB71" s="2007"/>
      <c r="AC71" s="2007"/>
      <c r="AD71" s="2008"/>
      <c r="AE71" s="2006"/>
      <c r="AF71" s="2007"/>
      <c r="AG71" s="2007"/>
      <c r="AH71" s="2008"/>
      <c r="AI71" s="2006"/>
      <c r="AJ71" s="2007"/>
      <c r="AK71" s="2007"/>
      <c r="AL71" s="2008"/>
      <c r="AM71" s="2006"/>
      <c r="AN71" s="2007"/>
      <c r="AO71" s="2007"/>
      <c r="AP71" s="2008"/>
      <c r="AQ71" s="2006"/>
      <c r="AR71" s="2007"/>
      <c r="AS71" s="2007"/>
      <c r="AT71" s="2008"/>
      <c r="AU71" s="2006"/>
      <c r="AV71" s="2007"/>
      <c r="AW71" s="2007"/>
      <c r="AX71" s="2008"/>
      <c r="AY71" s="1432">
        <f t="shared" si="6"/>
        <v>0</v>
      </c>
      <c r="AZ71" s="1435">
        <f t="shared" si="7"/>
        <v>0</v>
      </c>
      <c r="BA71" s="7"/>
    </row>
    <row r="72" spans="1:53" s="6" customFormat="1">
      <c r="A72" s="402" t="s">
        <v>179</v>
      </c>
      <c r="B72" s="181" t="s">
        <v>180</v>
      </c>
      <c r="C72" s="2006">
        <f>'UNID CCI'!C71</f>
        <v>0</v>
      </c>
      <c r="D72" s="2007"/>
      <c r="E72" s="2007"/>
      <c r="F72" s="2008"/>
      <c r="G72" s="2006"/>
      <c r="H72" s="2007"/>
      <c r="I72" s="2007"/>
      <c r="J72" s="2008"/>
      <c r="K72" s="2006"/>
      <c r="L72" s="2007"/>
      <c r="M72" s="2007"/>
      <c r="N72" s="2008"/>
      <c r="O72" s="2006"/>
      <c r="P72" s="2007"/>
      <c r="Q72" s="2007"/>
      <c r="R72" s="2008"/>
      <c r="S72" s="2006"/>
      <c r="T72" s="2007"/>
      <c r="U72" s="2007"/>
      <c r="V72" s="2008"/>
      <c r="W72" s="2006"/>
      <c r="X72" s="2007"/>
      <c r="Y72" s="2007"/>
      <c r="Z72" s="2008"/>
      <c r="AA72" s="2006"/>
      <c r="AB72" s="2007"/>
      <c r="AC72" s="2007"/>
      <c r="AD72" s="2008"/>
      <c r="AE72" s="2006"/>
      <c r="AF72" s="2007"/>
      <c r="AG72" s="2007"/>
      <c r="AH72" s="2008"/>
      <c r="AI72" s="2006"/>
      <c r="AJ72" s="2007"/>
      <c r="AK72" s="2007"/>
      <c r="AL72" s="2008"/>
      <c r="AM72" s="2006"/>
      <c r="AN72" s="2007"/>
      <c r="AO72" s="2007"/>
      <c r="AP72" s="2008"/>
      <c r="AQ72" s="2006"/>
      <c r="AR72" s="2007"/>
      <c r="AS72" s="2007"/>
      <c r="AT72" s="2008"/>
      <c r="AU72" s="2006"/>
      <c r="AV72" s="2007"/>
      <c r="AW72" s="2007"/>
      <c r="AX72" s="2008"/>
      <c r="AY72" s="1432">
        <f t="shared" si="6"/>
        <v>0</v>
      </c>
      <c r="AZ72" s="1435">
        <f t="shared" si="7"/>
        <v>0</v>
      </c>
      <c r="BA72" s="7"/>
    </row>
    <row r="73" spans="1:53" s="6" customFormat="1">
      <c r="A73" s="402" t="s">
        <v>167</v>
      </c>
      <c r="B73" s="181" t="s">
        <v>183</v>
      </c>
      <c r="C73" s="2006">
        <f>'UNID CCI'!C54</f>
        <v>0</v>
      </c>
      <c r="D73" s="2007"/>
      <c r="E73" s="2007"/>
      <c r="F73" s="2008"/>
      <c r="G73" s="2006"/>
      <c r="H73" s="2007"/>
      <c r="I73" s="2007"/>
      <c r="J73" s="2008"/>
      <c r="K73" s="2006"/>
      <c r="L73" s="2007"/>
      <c r="M73" s="2007"/>
      <c r="N73" s="2008"/>
      <c r="O73" s="2006"/>
      <c r="P73" s="2007"/>
      <c r="Q73" s="2007"/>
      <c r="R73" s="2008"/>
      <c r="S73" s="2006"/>
      <c r="T73" s="2007"/>
      <c r="U73" s="2007"/>
      <c r="V73" s="2008"/>
      <c r="W73" s="2006"/>
      <c r="X73" s="2007"/>
      <c r="Y73" s="2007"/>
      <c r="Z73" s="2008"/>
      <c r="AA73" s="2006"/>
      <c r="AB73" s="2007"/>
      <c r="AC73" s="2007"/>
      <c r="AD73" s="2008"/>
      <c r="AE73" s="2006"/>
      <c r="AF73" s="2007"/>
      <c r="AG73" s="2007"/>
      <c r="AH73" s="2008"/>
      <c r="AI73" s="2006"/>
      <c r="AJ73" s="2007"/>
      <c r="AK73" s="2007"/>
      <c r="AL73" s="2008"/>
      <c r="AM73" s="2006"/>
      <c r="AN73" s="2007"/>
      <c r="AO73" s="2007"/>
      <c r="AP73" s="2008"/>
      <c r="AQ73" s="2006"/>
      <c r="AR73" s="2007"/>
      <c r="AS73" s="2007"/>
      <c r="AT73" s="2008"/>
      <c r="AU73" s="2006"/>
      <c r="AV73" s="2007"/>
      <c r="AW73" s="2007"/>
      <c r="AX73" s="2008"/>
      <c r="AY73" s="1432">
        <f t="shared" si="6"/>
        <v>0</v>
      </c>
      <c r="AZ73" s="1435">
        <f t="shared" si="7"/>
        <v>0</v>
      </c>
      <c r="BA73" s="7"/>
    </row>
    <row r="74" spans="1:53" s="6" customFormat="1">
      <c r="A74" s="923"/>
      <c r="B74" s="181" t="s">
        <v>1185</v>
      </c>
      <c r="C74" s="2187">
        <f>'UNID CCI'!C58</f>
        <v>0</v>
      </c>
      <c r="D74" s="2188"/>
      <c r="E74" s="2188"/>
      <c r="F74" s="2189"/>
      <c r="G74" s="2187"/>
      <c r="H74" s="2188"/>
      <c r="I74" s="2188"/>
      <c r="J74" s="2189"/>
      <c r="K74" s="2187"/>
      <c r="L74" s="2188"/>
      <c r="M74" s="2188"/>
      <c r="N74" s="2189"/>
      <c r="O74" s="2187"/>
      <c r="P74" s="2188"/>
      <c r="Q74" s="2188"/>
      <c r="R74" s="2189"/>
      <c r="S74" s="2187"/>
      <c r="T74" s="2188"/>
      <c r="U74" s="2188"/>
      <c r="V74" s="2189"/>
      <c r="W74" s="2187"/>
      <c r="X74" s="2188"/>
      <c r="Y74" s="2188"/>
      <c r="Z74" s="2189"/>
      <c r="AA74" s="2187"/>
      <c r="AB74" s="2188"/>
      <c r="AC74" s="2188"/>
      <c r="AD74" s="2189"/>
      <c r="AE74" s="2187"/>
      <c r="AF74" s="2188"/>
      <c r="AG74" s="2188"/>
      <c r="AH74" s="2189"/>
      <c r="AI74" s="2187"/>
      <c r="AJ74" s="2188"/>
      <c r="AK74" s="2188"/>
      <c r="AL74" s="2189"/>
      <c r="AM74" s="2187"/>
      <c r="AN74" s="2188"/>
      <c r="AO74" s="2188"/>
      <c r="AP74" s="2189"/>
      <c r="AQ74" s="2187"/>
      <c r="AR74" s="2188"/>
      <c r="AS74" s="2188"/>
      <c r="AT74" s="2189"/>
      <c r="AU74" s="2187"/>
      <c r="AV74" s="2188"/>
      <c r="AW74" s="2188"/>
      <c r="AX74" s="2189"/>
      <c r="AY74" s="1432">
        <f t="shared" si="6"/>
        <v>0</v>
      </c>
      <c r="AZ74" s="1435">
        <f t="shared" si="7"/>
        <v>0</v>
      </c>
      <c r="BA74" s="7"/>
    </row>
    <row r="75" spans="1:53" s="6" customFormat="1">
      <c r="A75" s="923"/>
      <c r="B75" s="181" t="s">
        <v>767</v>
      </c>
      <c r="C75" s="2187">
        <f>'UNID CCI'!C59</f>
        <v>0</v>
      </c>
      <c r="D75" s="2188"/>
      <c r="E75" s="2188"/>
      <c r="F75" s="2189"/>
      <c r="G75" s="2187"/>
      <c r="H75" s="2188"/>
      <c r="I75" s="2188"/>
      <c r="J75" s="2189"/>
      <c r="K75" s="2187"/>
      <c r="L75" s="2188"/>
      <c r="M75" s="2188"/>
      <c r="N75" s="2189"/>
      <c r="O75" s="2187"/>
      <c r="P75" s="2188"/>
      <c r="Q75" s="2188"/>
      <c r="R75" s="2189"/>
      <c r="S75" s="2187"/>
      <c r="T75" s="2188"/>
      <c r="U75" s="2188"/>
      <c r="V75" s="2189"/>
      <c r="W75" s="2187"/>
      <c r="X75" s="2188"/>
      <c r="Y75" s="2188"/>
      <c r="Z75" s="2189"/>
      <c r="AA75" s="2187"/>
      <c r="AB75" s="2188"/>
      <c r="AC75" s="2188"/>
      <c r="AD75" s="2189"/>
      <c r="AE75" s="2187"/>
      <c r="AF75" s="2188"/>
      <c r="AG75" s="2188"/>
      <c r="AH75" s="2189"/>
      <c r="AI75" s="2187"/>
      <c r="AJ75" s="2188"/>
      <c r="AK75" s="2188"/>
      <c r="AL75" s="2189"/>
      <c r="AM75" s="2187"/>
      <c r="AN75" s="2188"/>
      <c r="AO75" s="2188"/>
      <c r="AP75" s="2189"/>
      <c r="AQ75" s="2187"/>
      <c r="AR75" s="2188"/>
      <c r="AS75" s="2188"/>
      <c r="AT75" s="2189"/>
      <c r="AU75" s="2187"/>
      <c r="AV75" s="2188"/>
      <c r="AW75" s="2188"/>
      <c r="AX75" s="2189"/>
      <c r="AY75" s="1432">
        <f t="shared" si="6"/>
        <v>0</v>
      </c>
      <c r="AZ75" s="1435">
        <f t="shared" si="7"/>
        <v>0</v>
      </c>
      <c r="BA75" s="7"/>
    </row>
    <row r="76" spans="1:53" s="6" customFormat="1">
      <c r="A76" s="923"/>
      <c r="B76" s="181" t="s">
        <v>768</v>
      </c>
      <c r="C76" s="2187">
        <f>'UNID CCI'!C52</f>
        <v>0</v>
      </c>
      <c r="D76" s="2188"/>
      <c r="E76" s="2188"/>
      <c r="F76" s="2189"/>
      <c r="G76" s="2187"/>
      <c r="H76" s="2188"/>
      <c r="I76" s="2188"/>
      <c r="J76" s="2189"/>
      <c r="K76" s="2187"/>
      <c r="L76" s="2188"/>
      <c r="M76" s="2188"/>
      <c r="N76" s="2189"/>
      <c r="O76" s="2187"/>
      <c r="P76" s="2188"/>
      <c r="Q76" s="2188"/>
      <c r="R76" s="2189"/>
      <c r="S76" s="2187"/>
      <c r="T76" s="2188"/>
      <c r="U76" s="2188"/>
      <c r="V76" s="2189"/>
      <c r="W76" s="2187"/>
      <c r="X76" s="2188"/>
      <c r="Y76" s="2188"/>
      <c r="Z76" s="2189"/>
      <c r="AA76" s="2187"/>
      <c r="AB76" s="2188"/>
      <c r="AC76" s="2188"/>
      <c r="AD76" s="2189"/>
      <c r="AE76" s="2187"/>
      <c r="AF76" s="2188"/>
      <c r="AG76" s="2188"/>
      <c r="AH76" s="2189"/>
      <c r="AI76" s="2187"/>
      <c r="AJ76" s="2188"/>
      <c r="AK76" s="2188"/>
      <c r="AL76" s="2189"/>
      <c r="AM76" s="2187"/>
      <c r="AN76" s="2188"/>
      <c r="AO76" s="2188"/>
      <c r="AP76" s="2189"/>
      <c r="AQ76" s="2187"/>
      <c r="AR76" s="2188"/>
      <c r="AS76" s="2188"/>
      <c r="AT76" s="2189"/>
      <c r="AU76" s="2187"/>
      <c r="AV76" s="2188"/>
      <c r="AW76" s="2188"/>
      <c r="AX76" s="2189"/>
      <c r="AY76" s="1432">
        <f t="shared" si="6"/>
        <v>0</v>
      </c>
      <c r="AZ76" s="1435">
        <f t="shared" si="7"/>
        <v>0</v>
      </c>
      <c r="BA76" s="7"/>
    </row>
    <row r="77" spans="1:53" s="6" customFormat="1">
      <c r="A77" s="402" t="s">
        <v>169</v>
      </c>
      <c r="B77" s="181" t="s">
        <v>185</v>
      </c>
      <c r="C77" s="2187">
        <f>'UNID CCI'!C55</f>
        <v>0</v>
      </c>
      <c r="D77" s="2188"/>
      <c r="E77" s="2188"/>
      <c r="F77" s="2189"/>
      <c r="G77" s="2187"/>
      <c r="H77" s="2188"/>
      <c r="I77" s="2188"/>
      <c r="J77" s="2189"/>
      <c r="K77" s="2187"/>
      <c r="L77" s="2188"/>
      <c r="M77" s="2188"/>
      <c r="N77" s="2189"/>
      <c r="O77" s="2187"/>
      <c r="P77" s="2188"/>
      <c r="Q77" s="2188"/>
      <c r="R77" s="2189"/>
      <c r="S77" s="2187"/>
      <c r="T77" s="2188"/>
      <c r="U77" s="2188"/>
      <c r="V77" s="2189"/>
      <c r="W77" s="2187"/>
      <c r="X77" s="2188"/>
      <c r="Y77" s="2188"/>
      <c r="Z77" s="2189"/>
      <c r="AA77" s="2187"/>
      <c r="AB77" s="2188"/>
      <c r="AC77" s="2188"/>
      <c r="AD77" s="2189"/>
      <c r="AE77" s="2187"/>
      <c r="AF77" s="2188"/>
      <c r="AG77" s="2188"/>
      <c r="AH77" s="2189"/>
      <c r="AI77" s="2187"/>
      <c r="AJ77" s="2188"/>
      <c r="AK77" s="2188"/>
      <c r="AL77" s="2189"/>
      <c r="AM77" s="2187"/>
      <c r="AN77" s="2188"/>
      <c r="AO77" s="2188"/>
      <c r="AP77" s="2189"/>
      <c r="AQ77" s="2187"/>
      <c r="AR77" s="2188"/>
      <c r="AS77" s="2188"/>
      <c r="AT77" s="2189"/>
      <c r="AU77" s="2187"/>
      <c r="AV77" s="2188"/>
      <c r="AW77" s="2188"/>
      <c r="AX77" s="2189"/>
      <c r="AY77" s="1432">
        <f t="shared" si="6"/>
        <v>0</v>
      </c>
      <c r="AZ77" s="1435">
        <f t="shared" si="7"/>
        <v>0</v>
      </c>
      <c r="BA77" s="7"/>
    </row>
    <row r="78" spans="1:53" s="6" customFormat="1">
      <c r="A78" s="402" t="s">
        <v>186</v>
      </c>
      <c r="B78" s="181" t="s">
        <v>187</v>
      </c>
      <c r="C78" s="2006">
        <f>'UNID CCI'!C72</f>
        <v>0</v>
      </c>
      <c r="D78" s="2007"/>
      <c r="E78" s="2007"/>
      <c r="F78" s="2008"/>
      <c r="G78" s="2006"/>
      <c r="H78" s="2007"/>
      <c r="I78" s="2007"/>
      <c r="J78" s="2008"/>
      <c r="K78" s="2006"/>
      <c r="L78" s="2007"/>
      <c r="M78" s="2007"/>
      <c r="N78" s="2008"/>
      <c r="O78" s="2006"/>
      <c r="P78" s="2007"/>
      <c r="Q78" s="2007"/>
      <c r="R78" s="2008"/>
      <c r="S78" s="2006"/>
      <c r="T78" s="2007"/>
      <c r="U78" s="2007"/>
      <c r="V78" s="2008"/>
      <c r="W78" s="2006"/>
      <c r="X78" s="2007"/>
      <c r="Y78" s="2007"/>
      <c r="Z78" s="2008"/>
      <c r="AA78" s="2006"/>
      <c r="AB78" s="2007"/>
      <c r="AC78" s="2007"/>
      <c r="AD78" s="2008"/>
      <c r="AE78" s="2006"/>
      <c r="AF78" s="2007"/>
      <c r="AG78" s="2007"/>
      <c r="AH78" s="2008"/>
      <c r="AI78" s="2006"/>
      <c r="AJ78" s="2007"/>
      <c r="AK78" s="2007"/>
      <c r="AL78" s="2008"/>
      <c r="AM78" s="2006"/>
      <c r="AN78" s="2007"/>
      <c r="AO78" s="2007"/>
      <c r="AP78" s="2008"/>
      <c r="AQ78" s="2006"/>
      <c r="AR78" s="2007"/>
      <c r="AS78" s="2007"/>
      <c r="AT78" s="2008"/>
      <c r="AU78" s="2006"/>
      <c r="AV78" s="2007"/>
      <c r="AW78" s="2007"/>
      <c r="AX78" s="2008"/>
      <c r="AY78" s="1432">
        <f t="shared" si="6"/>
        <v>0</v>
      </c>
      <c r="AZ78" s="1435">
        <f t="shared" si="7"/>
        <v>0</v>
      </c>
      <c r="BA78" s="7"/>
    </row>
    <row r="79" spans="1:53" s="386" customFormat="1">
      <c r="A79" s="2200" t="s">
        <v>584</v>
      </c>
      <c r="B79" s="2201"/>
      <c r="C79" s="2190">
        <f>SUM(C70:C78)</f>
        <v>0</v>
      </c>
      <c r="D79" s="2191"/>
      <c r="E79" s="2191"/>
      <c r="F79" s="2192"/>
      <c r="G79" s="2190"/>
      <c r="H79" s="2191"/>
      <c r="I79" s="2191"/>
      <c r="J79" s="2192"/>
      <c r="K79" s="2190"/>
      <c r="L79" s="2191"/>
      <c r="M79" s="2191"/>
      <c r="N79" s="2192"/>
      <c r="O79" s="2190"/>
      <c r="P79" s="2191"/>
      <c r="Q79" s="2191"/>
      <c r="R79" s="2192"/>
      <c r="S79" s="2190"/>
      <c r="T79" s="2191"/>
      <c r="U79" s="2191"/>
      <c r="V79" s="2192"/>
      <c r="W79" s="2190"/>
      <c r="X79" s="2191"/>
      <c r="Y79" s="2191"/>
      <c r="Z79" s="2192"/>
      <c r="AA79" s="2190"/>
      <c r="AB79" s="2191"/>
      <c r="AC79" s="2191"/>
      <c r="AD79" s="2192"/>
      <c r="AE79" s="2190"/>
      <c r="AF79" s="2191"/>
      <c r="AG79" s="2191"/>
      <c r="AH79" s="2192"/>
      <c r="AI79" s="2190"/>
      <c r="AJ79" s="2191"/>
      <c r="AK79" s="2191"/>
      <c r="AL79" s="2192"/>
      <c r="AM79" s="2190"/>
      <c r="AN79" s="2191"/>
      <c r="AO79" s="2191"/>
      <c r="AP79" s="2192"/>
      <c r="AQ79" s="2190"/>
      <c r="AR79" s="2191"/>
      <c r="AS79" s="2191"/>
      <c r="AT79" s="2192"/>
      <c r="AU79" s="2190"/>
      <c r="AV79" s="2191"/>
      <c r="AW79" s="2191"/>
      <c r="AX79" s="2192"/>
      <c r="AY79" s="1433">
        <f t="shared" si="6"/>
        <v>0</v>
      </c>
      <c r="AZ79" s="1434">
        <f t="shared" si="7"/>
        <v>0</v>
      </c>
      <c r="BA79" s="1097"/>
    </row>
    <row r="80" spans="1:53">
      <c r="O80" s="1324"/>
      <c r="P80" s="1324"/>
      <c r="Q80" s="1324"/>
      <c r="R80" s="1324"/>
      <c r="BA80" s="37"/>
    </row>
    <row r="81" spans="1:56" ht="16.5" thickBot="1">
      <c r="D81" s="1156"/>
    </row>
    <row r="82" spans="1:56" ht="15.75" customHeight="1">
      <c r="A82" s="1941" t="s">
        <v>674</v>
      </c>
      <c r="B82" s="1849"/>
      <c r="C82" s="2009" t="s">
        <v>2</v>
      </c>
      <c r="D82" s="2010"/>
      <c r="E82" s="2010"/>
      <c r="F82" s="2011"/>
      <c r="G82" s="2009" t="s">
        <v>3</v>
      </c>
      <c r="H82" s="2010"/>
      <c r="I82" s="2010"/>
      <c r="J82" s="2011"/>
      <c r="K82" s="2009" t="s">
        <v>4</v>
      </c>
      <c r="L82" s="2010"/>
      <c r="M82" s="2010"/>
      <c r="N82" s="2011"/>
      <c r="O82" s="2009" t="s">
        <v>5</v>
      </c>
      <c r="P82" s="2010"/>
      <c r="Q82" s="2010"/>
      <c r="R82" s="2011"/>
      <c r="S82" s="2009" t="s">
        <v>6</v>
      </c>
      <c r="T82" s="2010"/>
      <c r="U82" s="2010"/>
      <c r="V82" s="2011"/>
      <c r="W82" s="2009" t="s">
        <v>7</v>
      </c>
      <c r="X82" s="2010"/>
      <c r="Y82" s="2010"/>
      <c r="Z82" s="2011"/>
      <c r="AA82" s="2009" t="s">
        <v>8</v>
      </c>
      <c r="AB82" s="2010"/>
      <c r="AC82" s="2010"/>
      <c r="AD82" s="2011"/>
      <c r="AE82" s="2009" t="s">
        <v>9</v>
      </c>
      <c r="AF82" s="2010"/>
      <c r="AG82" s="2010"/>
      <c r="AH82" s="2011"/>
      <c r="AI82" s="2009" t="s">
        <v>10</v>
      </c>
      <c r="AJ82" s="2010"/>
      <c r="AK82" s="2010"/>
      <c r="AL82" s="2011"/>
      <c r="AM82" s="2009" t="s">
        <v>11</v>
      </c>
      <c r="AN82" s="2010"/>
      <c r="AO82" s="2010"/>
      <c r="AP82" s="2011"/>
      <c r="AQ82" s="2009" t="s">
        <v>12</v>
      </c>
      <c r="AR82" s="2010"/>
      <c r="AS82" s="2010"/>
      <c r="AT82" s="2011"/>
      <c r="AU82" s="2009" t="s">
        <v>13</v>
      </c>
      <c r="AV82" s="2010"/>
      <c r="AW82" s="2010"/>
      <c r="AX82" s="2011"/>
      <c r="AY82" s="1954" t="s">
        <v>657</v>
      </c>
      <c r="AZ82" s="1989"/>
    </row>
    <row r="83" spans="1:56" s="1323" customFormat="1" ht="15.75" customHeight="1">
      <c r="A83" s="2119" t="s">
        <v>1468</v>
      </c>
      <c r="B83" s="2120"/>
      <c r="C83" s="1836">
        <v>28</v>
      </c>
      <c r="D83" s="1837"/>
      <c r="E83" s="1837"/>
      <c r="F83" s="1838"/>
      <c r="G83" s="1836"/>
      <c r="H83" s="1837"/>
      <c r="I83" s="1837"/>
      <c r="J83" s="1838"/>
      <c r="K83" s="1836"/>
      <c r="L83" s="1837"/>
      <c r="M83" s="1837"/>
      <c r="N83" s="1838"/>
      <c r="O83" s="1836"/>
      <c r="P83" s="1837"/>
      <c r="Q83" s="1837"/>
      <c r="R83" s="1838"/>
      <c r="S83" s="1836"/>
      <c r="T83" s="1837"/>
      <c r="U83" s="1837"/>
      <c r="V83" s="1838"/>
      <c r="W83" s="1836"/>
      <c r="X83" s="1837"/>
      <c r="Y83" s="1837"/>
      <c r="Z83" s="1838"/>
      <c r="AA83" s="1836"/>
      <c r="AB83" s="1837"/>
      <c r="AC83" s="1837"/>
      <c r="AD83" s="1838"/>
      <c r="AE83" s="1836"/>
      <c r="AF83" s="1837"/>
      <c r="AG83" s="1837"/>
      <c r="AH83" s="1838"/>
      <c r="AI83" s="1836"/>
      <c r="AJ83" s="1837"/>
      <c r="AK83" s="1837"/>
      <c r="AL83" s="1838"/>
      <c r="AM83" s="1836"/>
      <c r="AN83" s="1837"/>
      <c r="AO83" s="1837"/>
      <c r="AP83" s="1838"/>
      <c r="AQ83" s="1836"/>
      <c r="AR83" s="1837"/>
      <c r="AS83" s="1837"/>
      <c r="AT83" s="1838"/>
      <c r="AU83" s="1836"/>
      <c r="AV83" s="1837"/>
      <c r="AW83" s="1837"/>
      <c r="AX83" s="1838"/>
      <c r="AY83" s="1916">
        <f t="shared" ref="AY83:AY85" si="8">AVERAGE(C83:AX83)</f>
        <v>28</v>
      </c>
      <c r="AZ83" s="1917"/>
    </row>
    <row r="84" spans="1:56" s="1323" customFormat="1" ht="15.75" customHeight="1">
      <c r="A84" s="2123" t="s">
        <v>1469</v>
      </c>
      <c r="B84" s="2124"/>
      <c r="C84" s="1894">
        <f>C83-C85</f>
        <v>28</v>
      </c>
      <c r="D84" s="1895"/>
      <c r="E84" s="1895"/>
      <c r="F84" s="1896"/>
      <c r="G84" s="1894"/>
      <c r="H84" s="1895"/>
      <c r="I84" s="1895"/>
      <c r="J84" s="1896"/>
      <c r="K84" s="1894"/>
      <c r="L84" s="1895"/>
      <c r="M84" s="1895"/>
      <c r="N84" s="1896"/>
      <c r="O84" s="1894"/>
      <c r="P84" s="1895"/>
      <c r="Q84" s="1895"/>
      <c r="R84" s="1896"/>
      <c r="S84" s="1894"/>
      <c r="T84" s="1895"/>
      <c r="U84" s="1895"/>
      <c r="V84" s="1896"/>
      <c r="W84" s="1894"/>
      <c r="X84" s="1895"/>
      <c r="Y84" s="1895"/>
      <c r="Z84" s="1896"/>
      <c r="AA84" s="1894"/>
      <c r="AB84" s="1895"/>
      <c r="AC84" s="1895"/>
      <c r="AD84" s="1896"/>
      <c r="AE84" s="1894"/>
      <c r="AF84" s="1895"/>
      <c r="AG84" s="1895"/>
      <c r="AH84" s="1896"/>
      <c r="AI84" s="1894"/>
      <c r="AJ84" s="1895"/>
      <c r="AK84" s="1895"/>
      <c r="AL84" s="1896"/>
      <c r="AM84" s="1894"/>
      <c r="AN84" s="1895"/>
      <c r="AO84" s="1895"/>
      <c r="AP84" s="1896"/>
      <c r="AQ84" s="1894"/>
      <c r="AR84" s="1895"/>
      <c r="AS84" s="1895"/>
      <c r="AT84" s="1896"/>
      <c r="AU84" s="1894"/>
      <c r="AV84" s="1895"/>
      <c r="AW84" s="1895"/>
      <c r="AX84" s="1896"/>
      <c r="AY84" s="1902">
        <f t="shared" si="8"/>
        <v>28</v>
      </c>
      <c r="AZ84" s="1903"/>
      <c r="BB84" s="1461"/>
      <c r="BC84" s="1461"/>
      <c r="BD84" s="1461"/>
    </row>
    <row r="85" spans="1:56" s="1323" customFormat="1" ht="15.75" customHeight="1">
      <c r="A85" s="2123" t="s">
        <v>1550</v>
      </c>
      <c r="B85" s="2124"/>
      <c r="C85" s="1894"/>
      <c r="D85" s="1895"/>
      <c r="E85" s="1895"/>
      <c r="F85" s="1896"/>
      <c r="G85" s="1894"/>
      <c r="H85" s="1895"/>
      <c r="I85" s="1895"/>
      <c r="J85" s="1896"/>
      <c r="K85" s="1894"/>
      <c r="L85" s="1895"/>
      <c r="M85" s="1895"/>
      <c r="N85" s="1896"/>
      <c r="O85" s="1894"/>
      <c r="P85" s="1895"/>
      <c r="Q85" s="1895"/>
      <c r="R85" s="1896"/>
      <c r="S85" s="1894"/>
      <c r="T85" s="1895"/>
      <c r="U85" s="1895"/>
      <c r="V85" s="1896"/>
      <c r="W85" s="1894"/>
      <c r="X85" s="1895"/>
      <c r="Y85" s="1895"/>
      <c r="Z85" s="1896"/>
      <c r="AA85" s="1894"/>
      <c r="AB85" s="1895"/>
      <c r="AC85" s="1895"/>
      <c r="AD85" s="1896"/>
      <c r="AE85" s="1894"/>
      <c r="AF85" s="1895"/>
      <c r="AG85" s="1895"/>
      <c r="AH85" s="1896"/>
      <c r="AI85" s="1894"/>
      <c r="AJ85" s="1895"/>
      <c r="AK85" s="1895"/>
      <c r="AL85" s="1896"/>
      <c r="AM85" s="1894"/>
      <c r="AN85" s="1895"/>
      <c r="AO85" s="1895"/>
      <c r="AP85" s="1896"/>
      <c r="AQ85" s="1894"/>
      <c r="AR85" s="1895"/>
      <c r="AS85" s="1895"/>
      <c r="AT85" s="1896"/>
      <c r="AU85" s="1894"/>
      <c r="AV85" s="1895"/>
      <c r="AW85" s="1895"/>
      <c r="AX85" s="1896"/>
      <c r="AY85" s="1902" t="e">
        <f t="shared" si="8"/>
        <v>#DIV/0!</v>
      </c>
      <c r="AZ85" s="1903"/>
      <c r="BB85" s="1461"/>
      <c r="BC85" s="1461"/>
      <c r="BD85" s="1461"/>
    </row>
    <row r="86" spans="1:56" s="1323" customFormat="1" ht="15.75" customHeight="1">
      <c r="A86" s="2121" t="s">
        <v>1549</v>
      </c>
      <c r="B86" s="2122"/>
      <c r="C86" s="1866">
        <v>31</v>
      </c>
      <c r="D86" s="1867"/>
      <c r="E86" s="1867"/>
      <c r="F86" s="1868"/>
      <c r="G86" s="1866"/>
      <c r="H86" s="1867"/>
      <c r="I86" s="1867"/>
      <c r="J86" s="1868"/>
      <c r="K86" s="1866"/>
      <c r="L86" s="1867"/>
      <c r="M86" s="1867"/>
      <c r="N86" s="1868"/>
      <c r="O86" s="1866"/>
      <c r="P86" s="1867"/>
      <c r="Q86" s="1867"/>
      <c r="R86" s="1868"/>
      <c r="S86" s="1866"/>
      <c r="T86" s="1867"/>
      <c r="U86" s="1867"/>
      <c r="V86" s="1868"/>
      <c r="W86" s="1866"/>
      <c r="X86" s="1867"/>
      <c r="Y86" s="1867"/>
      <c r="Z86" s="1868"/>
      <c r="AA86" s="1866"/>
      <c r="AB86" s="1867"/>
      <c r="AC86" s="1867"/>
      <c r="AD86" s="1868"/>
      <c r="AE86" s="1866"/>
      <c r="AF86" s="1867"/>
      <c r="AG86" s="1867"/>
      <c r="AH86" s="1868"/>
      <c r="AI86" s="1866"/>
      <c r="AJ86" s="1867"/>
      <c r="AK86" s="1867"/>
      <c r="AL86" s="1868"/>
      <c r="AM86" s="1866"/>
      <c r="AN86" s="1867"/>
      <c r="AO86" s="1867"/>
      <c r="AP86" s="1868"/>
      <c r="AQ86" s="1866"/>
      <c r="AR86" s="1867"/>
      <c r="AS86" s="1867"/>
      <c r="AT86" s="1868"/>
      <c r="AU86" s="1866"/>
      <c r="AV86" s="1867"/>
      <c r="AW86" s="1867"/>
      <c r="AX86" s="1868"/>
      <c r="AY86" s="1880">
        <f t="shared" ref="AY86:AY96" si="9">AVERAGE(C86:AX86)</f>
        <v>31</v>
      </c>
      <c r="AZ86" s="1881"/>
    </row>
    <row r="87" spans="1:56">
      <c r="A87" s="1912" t="s">
        <v>679</v>
      </c>
      <c r="B87" s="2110"/>
      <c r="C87" s="1864"/>
      <c r="D87" s="1865"/>
      <c r="E87" s="1865"/>
      <c r="F87" s="1899"/>
      <c r="G87" s="1864"/>
      <c r="H87" s="1865"/>
      <c r="I87" s="1865"/>
      <c r="J87" s="1899"/>
      <c r="K87" s="1864"/>
      <c r="L87" s="1865"/>
      <c r="M87" s="1865"/>
      <c r="N87" s="1899"/>
      <c r="O87" s="1864"/>
      <c r="P87" s="1865"/>
      <c r="Q87" s="1865"/>
      <c r="R87" s="1899"/>
      <c r="S87" s="1864"/>
      <c r="T87" s="1865"/>
      <c r="U87" s="1865"/>
      <c r="V87" s="1899"/>
      <c r="W87" s="1864"/>
      <c r="X87" s="1865"/>
      <c r="Y87" s="1865"/>
      <c r="Z87" s="1899"/>
      <c r="AA87" s="1864"/>
      <c r="AB87" s="1865"/>
      <c r="AC87" s="1865"/>
      <c r="AD87" s="1899"/>
      <c r="AE87" s="1864"/>
      <c r="AF87" s="1865"/>
      <c r="AG87" s="1865"/>
      <c r="AH87" s="1899"/>
      <c r="AI87" s="1864"/>
      <c r="AJ87" s="1865"/>
      <c r="AK87" s="1865"/>
      <c r="AL87" s="1899"/>
      <c r="AM87" s="1864"/>
      <c r="AN87" s="1865"/>
      <c r="AO87" s="1865"/>
      <c r="AP87" s="1899"/>
      <c r="AQ87" s="1864"/>
      <c r="AR87" s="1865"/>
      <c r="AS87" s="1865"/>
      <c r="AT87" s="1899"/>
      <c r="AU87" s="1864"/>
      <c r="AV87" s="1865"/>
      <c r="AW87" s="1865"/>
      <c r="AX87" s="1899"/>
      <c r="AY87" s="1862" t="e">
        <f t="shared" si="9"/>
        <v>#DIV/0!</v>
      </c>
      <c r="AZ87" s="1863"/>
    </row>
    <row r="88" spans="1:56">
      <c r="A88" s="813" t="s">
        <v>760</v>
      </c>
      <c r="B88" s="814"/>
      <c r="C88" s="1839"/>
      <c r="D88" s="1840"/>
      <c r="E88" s="1840"/>
      <c r="F88" s="1841"/>
      <c r="G88" s="1839"/>
      <c r="H88" s="1840"/>
      <c r="I88" s="1840"/>
      <c r="J88" s="1841"/>
      <c r="K88" s="1839"/>
      <c r="L88" s="1840"/>
      <c r="M88" s="1840"/>
      <c r="N88" s="1841"/>
      <c r="O88" s="1839"/>
      <c r="P88" s="1840"/>
      <c r="Q88" s="1840"/>
      <c r="R88" s="1841"/>
      <c r="S88" s="1839"/>
      <c r="T88" s="1840"/>
      <c r="U88" s="1840"/>
      <c r="V88" s="1841"/>
      <c r="W88" s="1839"/>
      <c r="X88" s="1840"/>
      <c r="Y88" s="1840"/>
      <c r="Z88" s="1841"/>
      <c r="AA88" s="1839"/>
      <c r="AB88" s="1840"/>
      <c r="AC88" s="1840"/>
      <c r="AD88" s="1841"/>
      <c r="AE88" s="1839"/>
      <c r="AF88" s="1840"/>
      <c r="AG88" s="1840"/>
      <c r="AH88" s="1841"/>
      <c r="AI88" s="1839"/>
      <c r="AJ88" s="1840"/>
      <c r="AK88" s="1840"/>
      <c r="AL88" s="1841"/>
      <c r="AM88" s="1839"/>
      <c r="AN88" s="1840"/>
      <c r="AO88" s="1840"/>
      <c r="AP88" s="1841"/>
      <c r="AQ88" s="1839"/>
      <c r="AR88" s="1840"/>
      <c r="AS88" s="1840"/>
      <c r="AT88" s="1841"/>
      <c r="AU88" s="1839"/>
      <c r="AV88" s="1840"/>
      <c r="AW88" s="1840"/>
      <c r="AX88" s="1841"/>
      <c r="AY88" s="1871" t="e">
        <f t="shared" si="9"/>
        <v>#DIV/0!</v>
      </c>
      <c r="AZ88" s="1872"/>
    </row>
    <row r="89" spans="1:56">
      <c r="A89" s="813" t="s">
        <v>1548</v>
      </c>
      <c r="B89" s="814"/>
      <c r="C89" s="1839"/>
      <c r="D89" s="1840"/>
      <c r="E89" s="1840"/>
      <c r="F89" s="1841"/>
      <c r="G89" s="1839"/>
      <c r="H89" s="1840"/>
      <c r="I89" s="1840"/>
      <c r="J89" s="1841"/>
      <c r="K89" s="1839"/>
      <c r="L89" s="1840"/>
      <c r="M89" s="1840"/>
      <c r="N89" s="1841"/>
      <c r="O89" s="1839"/>
      <c r="P89" s="1840"/>
      <c r="Q89" s="1840"/>
      <c r="R89" s="1841"/>
      <c r="S89" s="1839"/>
      <c r="T89" s="1840"/>
      <c r="U89" s="1840"/>
      <c r="V89" s="1841"/>
      <c r="W89" s="1839"/>
      <c r="X89" s="1840"/>
      <c r="Y89" s="1840"/>
      <c r="Z89" s="1841"/>
      <c r="AA89" s="1839"/>
      <c r="AB89" s="1840"/>
      <c r="AC89" s="1840"/>
      <c r="AD89" s="1841"/>
      <c r="AE89" s="1839"/>
      <c r="AF89" s="1840"/>
      <c r="AG89" s="1840"/>
      <c r="AH89" s="1841"/>
      <c r="AI89" s="1839"/>
      <c r="AJ89" s="1840"/>
      <c r="AK89" s="1840"/>
      <c r="AL89" s="1841"/>
      <c r="AM89" s="1839"/>
      <c r="AN89" s="1840"/>
      <c r="AO89" s="1840"/>
      <c r="AP89" s="1841"/>
      <c r="AQ89" s="1839"/>
      <c r="AR89" s="1840"/>
      <c r="AS89" s="1840"/>
      <c r="AT89" s="1841"/>
      <c r="AU89" s="1839"/>
      <c r="AV89" s="1840"/>
      <c r="AW89" s="1840"/>
      <c r="AX89" s="1841"/>
      <c r="AY89" s="1871" t="e">
        <f t="shared" si="9"/>
        <v>#DIV/0!</v>
      </c>
      <c r="AZ89" s="1872"/>
    </row>
    <row r="90" spans="1:56">
      <c r="A90" s="815" t="s">
        <v>579</v>
      </c>
      <c r="B90" s="816"/>
      <c r="C90" s="1850">
        <v>4</v>
      </c>
      <c r="D90" s="1851"/>
      <c r="E90" s="1851"/>
      <c r="F90" s="1852"/>
      <c r="G90" s="1850"/>
      <c r="H90" s="1851"/>
      <c r="I90" s="1851"/>
      <c r="J90" s="1852"/>
      <c r="K90" s="1850"/>
      <c r="L90" s="1851"/>
      <c r="M90" s="1851"/>
      <c r="N90" s="1852"/>
      <c r="O90" s="1850"/>
      <c r="P90" s="1851"/>
      <c r="Q90" s="1851"/>
      <c r="R90" s="1852"/>
      <c r="S90" s="1850"/>
      <c r="T90" s="1851"/>
      <c r="U90" s="1851"/>
      <c r="V90" s="1852"/>
      <c r="W90" s="1850"/>
      <c r="X90" s="1851"/>
      <c r="Y90" s="1851"/>
      <c r="Z90" s="1852"/>
      <c r="AA90" s="1850"/>
      <c r="AB90" s="1851"/>
      <c r="AC90" s="1851"/>
      <c r="AD90" s="1852"/>
      <c r="AE90" s="1850"/>
      <c r="AF90" s="1851"/>
      <c r="AG90" s="1851"/>
      <c r="AH90" s="1852"/>
      <c r="AI90" s="1850"/>
      <c r="AJ90" s="1851"/>
      <c r="AK90" s="1851"/>
      <c r="AL90" s="1852"/>
      <c r="AM90" s="1850"/>
      <c r="AN90" s="1851"/>
      <c r="AO90" s="1851"/>
      <c r="AP90" s="1852"/>
      <c r="AQ90" s="1850"/>
      <c r="AR90" s="1851"/>
      <c r="AS90" s="1851"/>
      <c r="AT90" s="1852"/>
      <c r="AU90" s="1850"/>
      <c r="AV90" s="1851"/>
      <c r="AW90" s="1851"/>
      <c r="AX90" s="1852"/>
      <c r="AY90" s="1890">
        <f t="shared" si="9"/>
        <v>4</v>
      </c>
      <c r="AZ90" s="1891"/>
    </row>
    <row r="91" spans="1:56">
      <c r="A91" s="813" t="s">
        <v>671</v>
      </c>
      <c r="B91" s="817"/>
      <c r="C91" s="1853">
        <f t="shared" ref="C91" si="10">C87/(C83*C86)</f>
        <v>0</v>
      </c>
      <c r="D91" s="1854"/>
      <c r="E91" s="1854"/>
      <c r="F91" s="1855"/>
      <c r="G91" s="1853"/>
      <c r="H91" s="1854"/>
      <c r="I91" s="1854"/>
      <c r="J91" s="1855"/>
      <c r="K91" s="1853"/>
      <c r="L91" s="1854"/>
      <c r="M91" s="1854"/>
      <c r="N91" s="1855"/>
      <c r="O91" s="1853"/>
      <c r="P91" s="1854"/>
      <c r="Q91" s="1854"/>
      <c r="R91" s="1855"/>
      <c r="S91" s="1853"/>
      <c r="T91" s="1854"/>
      <c r="U91" s="1854"/>
      <c r="V91" s="1855"/>
      <c r="W91" s="1853"/>
      <c r="X91" s="1854"/>
      <c r="Y91" s="1854"/>
      <c r="Z91" s="1855"/>
      <c r="AA91" s="1853"/>
      <c r="AB91" s="1854"/>
      <c r="AC91" s="1854"/>
      <c r="AD91" s="1855"/>
      <c r="AE91" s="1853"/>
      <c r="AF91" s="1854"/>
      <c r="AG91" s="1854"/>
      <c r="AH91" s="1855"/>
      <c r="AI91" s="1853"/>
      <c r="AJ91" s="1854"/>
      <c r="AK91" s="1854"/>
      <c r="AL91" s="1855"/>
      <c r="AM91" s="1853"/>
      <c r="AN91" s="1854"/>
      <c r="AO91" s="1854"/>
      <c r="AP91" s="1855"/>
      <c r="AQ91" s="1853"/>
      <c r="AR91" s="1854"/>
      <c r="AS91" s="1854"/>
      <c r="AT91" s="1855"/>
      <c r="AU91" s="1853"/>
      <c r="AV91" s="1854"/>
      <c r="AW91" s="1854"/>
      <c r="AX91" s="1855"/>
      <c r="AY91" s="2196">
        <f t="shared" si="9"/>
        <v>0</v>
      </c>
      <c r="AZ91" s="2197"/>
    </row>
    <row r="92" spans="1:56" s="1157" customFormat="1" ht="33.75" customHeight="1">
      <c r="A92" s="2183" t="s">
        <v>757</v>
      </c>
      <c r="B92" s="2184"/>
      <c r="C92" s="1842">
        <f t="shared" ref="C92" si="11">C87/(C84*C86)</f>
        <v>0</v>
      </c>
      <c r="D92" s="1843"/>
      <c r="E92" s="1843"/>
      <c r="F92" s="1844"/>
      <c r="G92" s="1842"/>
      <c r="H92" s="1843"/>
      <c r="I92" s="1843"/>
      <c r="J92" s="1844"/>
      <c r="K92" s="1842"/>
      <c r="L92" s="1843"/>
      <c r="M92" s="1843"/>
      <c r="N92" s="1844"/>
      <c r="O92" s="1842"/>
      <c r="P92" s="1843"/>
      <c r="Q92" s="1843"/>
      <c r="R92" s="1844"/>
      <c r="S92" s="1842"/>
      <c r="T92" s="1843"/>
      <c r="U92" s="1843"/>
      <c r="V92" s="1844"/>
      <c r="W92" s="1842"/>
      <c r="X92" s="1843"/>
      <c r="Y92" s="1843"/>
      <c r="Z92" s="1844"/>
      <c r="AA92" s="1842"/>
      <c r="AB92" s="1843"/>
      <c r="AC92" s="1843"/>
      <c r="AD92" s="1844"/>
      <c r="AE92" s="1842"/>
      <c r="AF92" s="1843"/>
      <c r="AG92" s="1843"/>
      <c r="AH92" s="1844"/>
      <c r="AI92" s="1842"/>
      <c r="AJ92" s="1843"/>
      <c r="AK92" s="1843"/>
      <c r="AL92" s="1844"/>
      <c r="AM92" s="1842"/>
      <c r="AN92" s="1843"/>
      <c r="AO92" s="1843"/>
      <c r="AP92" s="1844"/>
      <c r="AQ92" s="1842"/>
      <c r="AR92" s="1843"/>
      <c r="AS92" s="1843"/>
      <c r="AT92" s="1844"/>
      <c r="AU92" s="1842"/>
      <c r="AV92" s="1843"/>
      <c r="AW92" s="1843"/>
      <c r="AX92" s="1844"/>
      <c r="AY92" s="1885">
        <f t="shared" si="9"/>
        <v>0</v>
      </c>
      <c r="AZ92" s="1886"/>
    </row>
    <row r="93" spans="1:56">
      <c r="A93" s="829" t="s">
        <v>672</v>
      </c>
      <c r="B93" s="1083"/>
      <c r="C93" s="1873">
        <f t="shared" ref="C93" si="12">C87/(C89+C90)</f>
        <v>0</v>
      </c>
      <c r="D93" s="1874"/>
      <c r="E93" s="1874"/>
      <c r="F93" s="1875"/>
      <c r="G93" s="1873"/>
      <c r="H93" s="1874"/>
      <c r="I93" s="1874"/>
      <c r="J93" s="1875"/>
      <c r="K93" s="1873"/>
      <c r="L93" s="1874"/>
      <c r="M93" s="1874"/>
      <c r="N93" s="1875"/>
      <c r="O93" s="1873"/>
      <c r="P93" s="1874"/>
      <c r="Q93" s="1874"/>
      <c r="R93" s="1875"/>
      <c r="S93" s="1873"/>
      <c r="T93" s="1874"/>
      <c r="U93" s="1874"/>
      <c r="V93" s="1875"/>
      <c r="W93" s="1873"/>
      <c r="X93" s="1874"/>
      <c r="Y93" s="1874"/>
      <c r="Z93" s="1875"/>
      <c r="AA93" s="1873"/>
      <c r="AB93" s="1874"/>
      <c r="AC93" s="1874"/>
      <c r="AD93" s="1875"/>
      <c r="AE93" s="1873"/>
      <c r="AF93" s="1874"/>
      <c r="AG93" s="1874"/>
      <c r="AH93" s="1875"/>
      <c r="AI93" s="1873"/>
      <c r="AJ93" s="1874"/>
      <c r="AK93" s="1874"/>
      <c r="AL93" s="1875"/>
      <c r="AM93" s="1873"/>
      <c r="AN93" s="1874"/>
      <c r="AO93" s="1874"/>
      <c r="AP93" s="1875"/>
      <c r="AQ93" s="1873"/>
      <c r="AR93" s="1874"/>
      <c r="AS93" s="1874"/>
      <c r="AT93" s="1875"/>
      <c r="AU93" s="1873"/>
      <c r="AV93" s="1874"/>
      <c r="AW93" s="1874"/>
      <c r="AX93" s="1875"/>
      <c r="AY93" s="1869">
        <f t="shared" si="9"/>
        <v>0</v>
      </c>
      <c r="AZ93" s="1870"/>
    </row>
    <row r="94" spans="1:56">
      <c r="A94" s="1084" t="s">
        <v>673</v>
      </c>
      <c r="B94" s="1085"/>
      <c r="C94" s="1845">
        <f t="shared" ref="C94" si="13">C90/(C90+C89)</f>
        <v>1</v>
      </c>
      <c r="D94" s="1846"/>
      <c r="E94" s="1846"/>
      <c r="F94" s="1847"/>
      <c r="G94" s="1845"/>
      <c r="H94" s="1846"/>
      <c r="I94" s="1846"/>
      <c r="J94" s="1847"/>
      <c r="K94" s="1845"/>
      <c r="L94" s="1846"/>
      <c r="M94" s="1846"/>
      <c r="N94" s="1847"/>
      <c r="O94" s="1845"/>
      <c r="P94" s="1846"/>
      <c r="Q94" s="1846"/>
      <c r="R94" s="1847"/>
      <c r="S94" s="1845"/>
      <c r="T94" s="1846"/>
      <c r="U94" s="1846"/>
      <c r="V94" s="1847"/>
      <c r="W94" s="1845"/>
      <c r="X94" s="1846"/>
      <c r="Y94" s="1846"/>
      <c r="Z94" s="1847"/>
      <c r="AA94" s="1845"/>
      <c r="AB94" s="1846"/>
      <c r="AC94" s="1846"/>
      <c r="AD94" s="1847"/>
      <c r="AE94" s="1845"/>
      <c r="AF94" s="1846"/>
      <c r="AG94" s="1846"/>
      <c r="AH94" s="1847"/>
      <c r="AI94" s="1845"/>
      <c r="AJ94" s="1846"/>
      <c r="AK94" s="1846"/>
      <c r="AL94" s="1847"/>
      <c r="AM94" s="1845"/>
      <c r="AN94" s="1846"/>
      <c r="AO94" s="1846"/>
      <c r="AP94" s="1847"/>
      <c r="AQ94" s="1845"/>
      <c r="AR94" s="1846"/>
      <c r="AS94" s="1846"/>
      <c r="AT94" s="1847"/>
      <c r="AU94" s="1845"/>
      <c r="AV94" s="1846"/>
      <c r="AW94" s="1846"/>
      <c r="AX94" s="1847"/>
      <c r="AY94" s="1900">
        <f t="shared" si="9"/>
        <v>1</v>
      </c>
      <c r="AZ94" s="1901"/>
    </row>
    <row r="95" spans="1:56">
      <c r="A95" s="811" t="s">
        <v>1216</v>
      </c>
      <c r="B95" s="1105"/>
      <c r="C95" s="1882" t="e">
        <f t="shared" ref="C95" si="14">((100%-C92)*C93)/C92</f>
        <v>#DIV/0!</v>
      </c>
      <c r="D95" s="1883"/>
      <c r="E95" s="1883"/>
      <c r="F95" s="1884"/>
      <c r="G95" s="1882"/>
      <c r="H95" s="1883"/>
      <c r="I95" s="1883"/>
      <c r="J95" s="1884"/>
      <c r="K95" s="1882"/>
      <c r="L95" s="1883"/>
      <c r="M95" s="1883"/>
      <c r="N95" s="1884"/>
      <c r="O95" s="1882"/>
      <c r="P95" s="1883"/>
      <c r="Q95" s="1883"/>
      <c r="R95" s="1884"/>
      <c r="S95" s="1882"/>
      <c r="T95" s="1883"/>
      <c r="U95" s="1883"/>
      <c r="V95" s="1884"/>
      <c r="W95" s="1882"/>
      <c r="X95" s="1883"/>
      <c r="Y95" s="1883"/>
      <c r="Z95" s="1884"/>
      <c r="AA95" s="1882"/>
      <c r="AB95" s="1883"/>
      <c r="AC95" s="1883"/>
      <c r="AD95" s="1884"/>
      <c r="AE95" s="1882"/>
      <c r="AF95" s="1883"/>
      <c r="AG95" s="1883"/>
      <c r="AH95" s="1884"/>
      <c r="AI95" s="1882"/>
      <c r="AJ95" s="1883"/>
      <c r="AK95" s="1883"/>
      <c r="AL95" s="1884"/>
      <c r="AM95" s="1882"/>
      <c r="AN95" s="1883"/>
      <c r="AO95" s="1883"/>
      <c r="AP95" s="1884"/>
      <c r="AQ95" s="1882"/>
      <c r="AR95" s="1883"/>
      <c r="AS95" s="1883"/>
      <c r="AT95" s="1884"/>
      <c r="AU95" s="1882"/>
      <c r="AV95" s="1883"/>
      <c r="AW95" s="1883"/>
      <c r="AX95" s="1884"/>
      <c r="AY95" s="1869" t="e">
        <f t="shared" si="9"/>
        <v>#DIV/0!</v>
      </c>
      <c r="AZ95" s="1870"/>
    </row>
    <row r="96" spans="1:56">
      <c r="A96" s="1084" t="s">
        <v>1217</v>
      </c>
      <c r="B96" s="1085"/>
      <c r="C96" s="1859">
        <f t="shared" ref="C96" si="15">(C89+C90)/(C84)</f>
        <v>0.14285714285714285</v>
      </c>
      <c r="D96" s="1860"/>
      <c r="E96" s="1860"/>
      <c r="F96" s="1861"/>
      <c r="G96" s="1859"/>
      <c r="H96" s="1860"/>
      <c r="I96" s="1860"/>
      <c r="J96" s="1861"/>
      <c r="K96" s="1859"/>
      <c r="L96" s="1860"/>
      <c r="M96" s="1860"/>
      <c r="N96" s="1861"/>
      <c r="O96" s="1859"/>
      <c r="P96" s="1860"/>
      <c r="Q96" s="1860"/>
      <c r="R96" s="1861"/>
      <c r="S96" s="1859"/>
      <c r="T96" s="1860"/>
      <c r="U96" s="1860"/>
      <c r="V96" s="1861"/>
      <c r="W96" s="1859"/>
      <c r="X96" s="1860"/>
      <c r="Y96" s="1860"/>
      <c r="Z96" s="1861"/>
      <c r="AA96" s="1859"/>
      <c r="AB96" s="1860"/>
      <c r="AC96" s="1860"/>
      <c r="AD96" s="1861"/>
      <c r="AE96" s="1859"/>
      <c r="AF96" s="1860"/>
      <c r="AG96" s="1860"/>
      <c r="AH96" s="1861"/>
      <c r="AI96" s="1859"/>
      <c r="AJ96" s="1860"/>
      <c r="AK96" s="1860"/>
      <c r="AL96" s="1861"/>
      <c r="AM96" s="1859"/>
      <c r="AN96" s="1860"/>
      <c r="AO96" s="1860"/>
      <c r="AP96" s="1861"/>
      <c r="AQ96" s="1859"/>
      <c r="AR96" s="1860"/>
      <c r="AS96" s="1860"/>
      <c r="AT96" s="1861"/>
      <c r="AU96" s="1859"/>
      <c r="AV96" s="1860"/>
      <c r="AW96" s="1860"/>
      <c r="AX96" s="1861"/>
      <c r="AY96" s="1876">
        <f t="shared" si="9"/>
        <v>0.14285714285714285</v>
      </c>
      <c r="AZ96" s="1877"/>
    </row>
    <row r="97" spans="1:52">
      <c r="A97" s="1086" t="s">
        <v>691</v>
      </c>
    </row>
    <row r="98" spans="1:52" ht="16.5" thickBot="1"/>
    <row r="99" spans="1:52" ht="15.75" customHeight="1">
      <c r="A99" s="1941" t="s">
        <v>675</v>
      </c>
      <c r="B99" s="1849"/>
      <c r="C99" s="2009" t="s">
        <v>2</v>
      </c>
      <c r="D99" s="2010"/>
      <c r="E99" s="2010"/>
      <c r="F99" s="2011"/>
      <c r="G99" s="2009" t="s">
        <v>3</v>
      </c>
      <c r="H99" s="2010"/>
      <c r="I99" s="2010"/>
      <c r="J99" s="2011"/>
      <c r="K99" s="2009" t="s">
        <v>4</v>
      </c>
      <c r="L99" s="2010"/>
      <c r="M99" s="2010"/>
      <c r="N99" s="2011"/>
      <c r="O99" s="2009" t="s">
        <v>5</v>
      </c>
      <c r="P99" s="2010"/>
      <c r="Q99" s="2010"/>
      <c r="R99" s="2011"/>
      <c r="S99" s="2009" t="s">
        <v>6</v>
      </c>
      <c r="T99" s="2010"/>
      <c r="U99" s="2010"/>
      <c r="V99" s="2011"/>
      <c r="W99" s="2009" t="s">
        <v>7</v>
      </c>
      <c r="X99" s="2010"/>
      <c r="Y99" s="2010"/>
      <c r="Z99" s="2011"/>
      <c r="AA99" s="2009" t="s">
        <v>8</v>
      </c>
      <c r="AB99" s="2010"/>
      <c r="AC99" s="2010"/>
      <c r="AD99" s="2011"/>
      <c r="AE99" s="2009" t="s">
        <v>9</v>
      </c>
      <c r="AF99" s="2010"/>
      <c r="AG99" s="2010"/>
      <c r="AH99" s="2011"/>
      <c r="AI99" s="2009" t="s">
        <v>10</v>
      </c>
      <c r="AJ99" s="2010"/>
      <c r="AK99" s="2010"/>
      <c r="AL99" s="2011"/>
      <c r="AM99" s="2009" t="s">
        <v>11</v>
      </c>
      <c r="AN99" s="2010"/>
      <c r="AO99" s="2010"/>
      <c r="AP99" s="2011"/>
      <c r="AQ99" s="2009" t="s">
        <v>12</v>
      </c>
      <c r="AR99" s="2010"/>
      <c r="AS99" s="2010"/>
      <c r="AT99" s="2011"/>
      <c r="AU99" s="2009" t="s">
        <v>13</v>
      </c>
      <c r="AV99" s="2010"/>
      <c r="AW99" s="2010"/>
      <c r="AX99" s="2011"/>
      <c r="AY99" s="1954" t="s">
        <v>657</v>
      </c>
      <c r="AZ99" s="1989"/>
    </row>
    <row r="100" spans="1:52" s="1323" customFormat="1" ht="15.75" customHeight="1">
      <c r="A100" s="2119" t="s">
        <v>1468</v>
      </c>
      <c r="B100" s="2120"/>
      <c r="C100" s="1836">
        <v>30</v>
      </c>
      <c r="D100" s="1837"/>
      <c r="E100" s="1837"/>
      <c r="F100" s="1838"/>
      <c r="G100" s="1836"/>
      <c r="H100" s="1837"/>
      <c r="I100" s="1837"/>
      <c r="J100" s="1838"/>
      <c r="K100" s="1836"/>
      <c r="L100" s="1837"/>
      <c r="M100" s="1837"/>
      <c r="N100" s="1838"/>
      <c r="O100" s="1836"/>
      <c r="P100" s="1837"/>
      <c r="Q100" s="1837"/>
      <c r="R100" s="1838"/>
      <c r="S100" s="1836"/>
      <c r="T100" s="1837"/>
      <c r="U100" s="1837"/>
      <c r="V100" s="1838"/>
      <c r="W100" s="1836"/>
      <c r="X100" s="1837"/>
      <c r="Y100" s="1837"/>
      <c r="Z100" s="1838"/>
      <c r="AA100" s="1836"/>
      <c r="AB100" s="1837"/>
      <c r="AC100" s="1837"/>
      <c r="AD100" s="1838"/>
      <c r="AE100" s="1836"/>
      <c r="AF100" s="1837"/>
      <c r="AG100" s="1837"/>
      <c r="AH100" s="1838"/>
      <c r="AI100" s="1836"/>
      <c r="AJ100" s="1837"/>
      <c r="AK100" s="1837"/>
      <c r="AL100" s="1838"/>
      <c r="AM100" s="1836"/>
      <c r="AN100" s="1837"/>
      <c r="AO100" s="1837"/>
      <c r="AP100" s="1838"/>
      <c r="AQ100" s="1836"/>
      <c r="AR100" s="1837"/>
      <c r="AS100" s="1837"/>
      <c r="AT100" s="1838"/>
      <c r="AU100" s="1836"/>
      <c r="AV100" s="1837"/>
      <c r="AW100" s="1837"/>
      <c r="AX100" s="1838"/>
      <c r="AY100" s="1887">
        <f t="shared" ref="AY100:AY113" si="16">AVERAGE(C100:AX100)</f>
        <v>30</v>
      </c>
      <c r="AZ100" s="1888"/>
    </row>
    <row r="101" spans="1:52" s="1323" customFormat="1" ht="15.75" customHeight="1">
      <c r="A101" s="2123" t="s">
        <v>1469</v>
      </c>
      <c r="B101" s="2124"/>
      <c r="C101" s="1894">
        <f>C100-C102</f>
        <v>30</v>
      </c>
      <c r="D101" s="1895"/>
      <c r="E101" s="1895"/>
      <c r="F101" s="1896"/>
      <c r="G101" s="1894"/>
      <c r="H101" s="1895"/>
      <c r="I101" s="1895"/>
      <c r="J101" s="1896"/>
      <c r="K101" s="1894"/>
      <c r="L101" s="1895"/>
      <c r="M101" s="1895"/>
      <c r="N101" s="1896"/>
      <c r="O101" s="1894"/>
      <c r="P101" s="1895"/>
      <c r="Q101" s="1895"/>
      <c r="R101" s="1896"/>
      <c r="S101" s="1894"/>
      <c r="T101" s="1895"/>
      <c r="U101" s="1895"/>
      <c r="V101" s="1896"/>
      <c r="W101" s="1894"/>
      <c r="X101" s="1895"/>
      <c r="Y101" s="1895"/>
      <c r="Z101" s="1896"/>
      <c r="AA101" s="1894"/>
      <c r="AB101" s="1895"/>
      <c r="AC101" s="1895"/>
      <c r="AD101" s="1896"/>
      <c r="AE101" s="1894"/>
      <c r="AF101" s="1895"/>
      <c r="AG101" s="1895"/>
      <c r="AH101" s="1896"/>
      <c r="AI101" s="1894"/>
      <c r="AJ101" s="1895"/>
      <c r="AK101" s="1895"/>
      <c r="AL101" s="1896"/>
      <c r="AM101" s="1894"/>
      <c r="AN101" s="1895"/>
      <c r="AO101" s="1895"/>
      <c r="AP101" s="1896"/>
      <c r="AQ101" s="1894"/>
      <c r="AR101" s="1895"/>
      <c r="AS101" s="1895"/>
      <c r="AT101" s="1896"/>
      <c r="AU101" s="1894"/>
      <c r="AV101" s="1895"/>
      <c r="AW101" s="1895"/>
      <c r="AX101" s="1896"/>
      <c r="AY101" s="1892">
        <f t="shared" ref="AY101:AY102" si="17">AVERAGE(C101:AX101)</f>
        <v>30</v>
      </c>
      <c r="AZ101" s="1893"/>
    </row>
    <row r="102" spans="1:52" s="1323" customFormat="1" ht="15.75" customHeight="1">
      <c r="A102" s="2123" t="s">
        <v>1550</v>
      </c>
      <c r="B102" s="2124"/>
      <c r="C102" s="1894"/>
      <c r="D102" s="1895"/>
      <c r="E102" s="1895"/>
      <c r="F102" s="1896"/>
      <c r="G102" s="1894"/>
      <c r="H102" s="1895"/>
      <c r="I102" s="1895"/>
      <c r="J102" s="1896"/>
      <c r="K102" s="1894"/>
      <c r="L102" s="1895"/>
      <c r="M102" s="1895"/>
      <c r="N102" s="1896"/>
      <c r="O102" s="1894"/>
      <c r="P102" s="1895"/>
      <c r="Q102" s="1895"/>
      <c r="R102" s="1896"/>
      <c r="S102" s="1894"/>
      <c r="T102" s="1895"/>
      <c r="U102" s="1895"/>
      <c r="V102" s="1896"/>
      <c r="W102" s="1894"/>
      <c r="X102" s="1895"/>
      <c r="Y102" s="1895"/>
      <c r="Z102" s="1896"/>
      <c r="AA102" s="1894"/>
      <c r="AB102" s="1895"/>
      <c r="AC102" s="1895"/>
      <c r="AD102" s="1896"/>
      <c r="AE102" s="1894"/>
      <c r="AF102" s="1895"/>
      <c r="AG102" s="1895"/>
      <c r="AH102" s="1896"/>
      <c r="AI102" s="1894"/>
      <c r="AJ102" s="1895"/>
      <c r="AK102" s="1895"/>
      <c r="AL102" s="1896"/>
      <c r="AM102" s="1894"/>
      <c r="AN102" s="1895"/>
      <c r="AO102" s="1895"/>
      <c r="AP102" s="1896"/>
      <c r="AQ102" s="1894"/>
      <c r="AR102" s="1895"/>
      <c r="AS102" s="1895"/>
      <c r="AT102" s="1896"/>
      <c r="AU102" s="1894"/>
      <c r="AV102" s="1895"/>
      <c r="AW102" s="1895"/>
      <c r="AX102" s="1896"/>
      <c r="AY102" s="1892" t="e">
        <f t="shared" si="17"/>
        <v>#DIV/0!</v>
      </c>
      <c r="AZ102" s="1893"/>
    </row>
    <row r="103" spans="1:52" s="1323" customFormat="1" ht="15.75" customHeight="1">
      <c r="A103" s="2121" t="s">
        <v>1549</v>
      </c>
      <c r="B103" s="2122"/>
      <c r="C103" s="1866">
        <v>31</v>
      </c>
      <c r="D103" s="1867"/>
      <c r="E103" s="1867"/>
      <c r="F103" s="1868"/>
      <c r="G103" s="1866"/>
      <c r="H103" s="1867"/>
      <c r="I103" s="1867"/>
      <c r="J103" s="1868"/>
      <c r="K103" s="1866"/>
      <c r="L103" s="1867"/>
      <c r="M103" s="1867"/>
      <c r="N103" s="1868"/>
      <c r="O103" s="1866"/>
      <c r="P103" s="1867"/>
      <c r="Q103" s="1867"/>
      <c r="R103" s="1868"/>
      <c r="S103" s="1866"/>
      <c r="T103" s="1867"/>
      <c r="U103" s="1867"/>
      <c r="V103" s="1868"/>
      <c r="W103" s="1866"/>
      <c r="X103" s="1867"/>
      <c r="Y103" s="1867"/>
      <c r="Z103" s="1868"/>
      <c r="AA103" s="1866"/>
      <c r="AB103" s="1867"/>
      <c r="AC103" s="1867"/>
      <c r="AD103" s="1868"/>
      <c r="AE103" s="1866"/>
      <c r="AF103" s="1867"/>
      <c r="AG103" s="1867"/>
      <c r="AH103" s="1868"/>
      <c r="AI103" s="1866"/>
      <c r="AJ103" s="1867"/>
      <c r="AK103" s="1867"/>
      <c r="AL103" s="1868"/>
      <c r="AM103" s="1866"/>
      <c r="AN103" s="1867"/>
      <c r="AO103" s="1867"/>
      <c r="AP103" s="1868"/>
      <c r="AQ103" s="1866"/>
      <c r="AR103" s="1867"/>
      <c r="AS103" s="1867"/>
      <c r="AT103" s="1868"/>
      <c r="AU103" s="1866"/>
      <c r="AV103" s="1867"/>
      <c r="AW103" s="1867"/>
      <c r="AX103" s="1868"/>
      <c r="AY103" s="1880">
        <f t="shared" si="16"/>
        <v>31</v>
      </c>
      <c r="AZ103" s="1881"/>
    </row>
    <row r="104" spans="1:52" s="1323" customFormat="1">
      <c r="A104" s="1912" t="s">
        <v>679</v>
      </c>
      <c r="B104" s="2110"/>
      <c r="C104" s="1864"/>
      <c r="D104" s="1865"/>
      <c r="E104" s="1865"/>
      <c r="F104" s="1899"/>
      <c r="G104" s="1864"/>
      <c r="H104" s="1865"/>
      <c r="I104" s="1865"/>
      <c r="J104" s="1899"/>
      <c r="K104" s="1864"/>
      <c r="L104" s="1865"/>
      <c r="M104" s="1865"/>
      <c r="N104" s="1899"/>
      <c r="O104" s="1864"/>
      <c r="P104" s="1865"/>
      <c r="Q104" s="1865"/>
      <c r="R104" s="1899"/>
      <c r="S104" s="1864"/>
      <c r="T104" s="1865"/>
      <c r="U104" s="1865"/>
      <c r="V104" s="1899"/>
      <c r="W104" s="1864"/>
      <c r="X104" s="1865"/>
      <c r="Y104" s="1865"/>
      <c r="Z104" s="1899"/>
      <c r="AA104" s="1864"/>
      <c r="AB104" s="1865"/>
      <c r="AC104" s="1865"/>
      <c r="AD104" s="1899"/>
      <c r="AE104" s="1864"/>
      <c r="AF104" s="1865"/>
      <c r="AG104" s="1865"/>
      <c r="AH104" s="1899"/>
      <c r="AI104" s="1864"/>
      <c r="AJ104" s="1865"/>
      <c r="AK104" s="1865"/>
      <c r="AL104" s="1899"/>
      <c r="AM104" s="1864"/>
      <c r="AN104" s="1865"/>
      <c r="AO104" s="1865"/>
      <c r="AP104" s="1899"/>
      <c r="AQ104" s="1864"/>
      <c r="AR104" s="1865"/>
      <c r="AS104" s="1865"/>
      <c r="AT104" s="1899"/>
      <c r="AU104" s="1864"/>
      <c r="AV104" s="1865"/>
      <c r="AW104" s="1865"/>
      <c r="AX104" s="1899"/>
      <c r="AY104" s="1862" t="e">
        <f t="shared" si="16"/>
        <v>#DIV/0!</v>
      </c>
      <c r="AZ104" s="1863"/>
    </row>
    <row r="105" spans="1:52" s="1323" customFormat="1">
      <c r="A105" s="813" t="s">
        <v>760</v>
      </c>
      <c r="B105" s="814"/>
      <c r="C105" s="1839"/>
      <c r="D105" s="1840"/>
      <c r="E105" s="1840"/>
      <c r="F105" s="1841"/>
      <c r="G105" s="1839"/>
      <c r="H105" s="1840"/>
      <c r="I105" s="1840"/>
      <c r="J105" s="1841"/>
      <c r="K105" s="1839"/>
      <c r="L105" s="1840"/>
      <c r="M105" s="1840"/>
      <c r="N105" s="1841"/>
      <c r="O105" s="1839"/>
      <c r="P105" s="1840"/>
      <c r="Q105" s="1840"/>
      <c r="R105" s="1841"/>
      <c r="S105" s="1839"/>
      <c r="T105" s="1840"/>
      <c r="U105" s="1840"/>
      <c r="V105" s="1841"/>
      <c r="W105" s="1839"/>
      <c r="X105" s="1840"/>
      <c r="Y105" s="1840"/>
      <c r="Z105" s="1841"/>
      <c r="AA105" s="1839"/>
      <c r="AB105" s="1840"/>
      <c r="AC105" s="1840"/>
      <c r="AD105" s="1841"/>
      <c r="AE105" s="1839"/>
      <c r="AF105" s="1840"/>
      <c r="AG105" s="1840"/>
      <c r="AH105" s="1841"/>
      <c r="AI105" s="1839"/>
      <c r="AJ105" s="1840"/>
      <c r="AK105" s="1840"/>
      <c r="AL105" s="1841"/>
      <c r="AM105" s="1839"/>
      <c r="AN105" s="1840"/>
      <c r="AO105" s="1840"/>
      <c r="AP105" s="1841"/>
      <c r="AQ105" s="1839"/>
      <c r="AR105" s="1840"/>
      <c r="AS105" s="1840"/>
      <c r="AT105" s="1841"/>
      <c r="AU105" s="1839"/>
      <c r="AV105" s="1840"/>
      <c r="AW105" s="1840"/>
      <c r="AX105" s="1841"/>
      <c r="AY105" s="1871" t="e">
        <f t="shared" si="16"/>
        <v>#DIV/0!</v>
      </c>
      <c r="AZ105" s="1872"/>
    </row>
    <row r="106" spans="1:52" s="1323" customFormat="1">
      <c r="A106" s="813" t="s">
        <v>1548</v>
      </c>
      <c r="B106" s="814"/>
      <c r="C106" s="1839"/>
      <c r="D106" s="1840"/>
      <c r="E106" s="1840"/>
      <c r="F106" s="1841"/>
      <c r="G106" s="1839"/>
      <c r="H106" s="1840"/>
      <c r="I106" s="1840"/>
      <c r="J106" s="1841"/>
      <c r="K106" s="1839"/>
      <c r="L106" s="1840"/>
      <c r="M106" s="1840"/>
      <c r="N106" s="1841"/>
      <c r="O106" s="1839"/>
      <c r="P106" s="1840"/>
      <c r="Q106" s="1840"/>
      <c r="R106" s="1841"/>
      <c r="S106" s="1839"/>
      <c r="T106" s="1840"/>
      <c r="U106" s="1840"/>
      <c r="V106" s="1841"/>
      <c r="W106" s="1839"/>
      <c r="X106" s="1840"/>
      <c r="Y106" s="1840"/>
      <c r="Z106" s="1841"/>
      <c r="AA106" s="1839"/>
      <c r="AB106" s="1840"/>
      <c r="AC106" s="1840"/>
      <c r="AD106" s="1841"/>
      <c r="AE106" s="1839"/>
      <c r="AF106" s="1840"/>
      <c r="AG106" s="1840"/>
      <c r="AH106" s="1841"/>
      <c r="AI106" s="1839"/>
      <c r="AJ106" s="1840"/>
      <c r="AK106" s="1840"/>
      <c r="AL106" s="1841"/>
      <c r="AM106" s="1839"/>
      <c r="AN106" s="1840"/>
      <c r="AO106" s="1840"/>
      <c r="AP106" s="1841"/>
      <c r="AQ106" s="1839"/>
      <c r="AR106" s="1840"/>
      <c r="AS106" s="1840"/>
      <c r="AT106" s="1841"/>
      <c r="AU106" s="1839"/>
      <c r="AV106" s="1840"/>
      <c r="AW106" s="1840"/>
      <c r="AX106" s="1841"/>
      <c r="AY106" s="1871" t="e">
        <f t="shared" si="16"/>
        <v>#DIV/0!</v>
      </c>
      <c r="AZ106" s="1872"/>
    </row>
    <row r="107" spans="1:52" s="1323" customFormat="1">
      <c r="A107" s="815" t="s">
        <v>579</v>
      </c>
      <c r="B107" s="816"/>
      <c r="C107" s="1850">
        <v>0</v>
      </c>
      <c r="D107" s="1851"/>
      <c r="E107" s="1851"/>
      <c r="F107" s="1852"/>
      <c r="G107" s="1850"/>
      <c r="H107" s="1851"/>
      <c r="I107" s="1851"/>
      <c r="J107" s="1852"/>
      <c r="K107" s="1850"/>
      <c r="L107" s="1851"/>
      <c r="M107" s="1851"/>
      <c r="N107" s="1852"/>
      <c r="O107" s="1850"/>
      <c r="P107" s="1851"/>
      <c r="Q107" s="1851"/>
      <c r="R107" s="1852"/>
      <c r="S107" s="1850"/>
      <c r="T107" s="1851"/>
      <c r="U107" s="1851"/>
      <c r="V107" s="1852"/>
      <c r="W107" s="1850"/>
      <c r="X107" s="1851"/>
      <c r="Y107" s="1851"/>
      <c r="Z107" s="1852"/>
      <c r="AA107" s="1850"/>
      <c r="AB107" s="1851"/>
      <c r="AC107" s="1851"/>
      <c r="AD107" s="1852"/>
      <c r="AE107" s="1850"/>
      <c r="AF107" s="1851"/>
      <c r="AG107" s="1851"/>
      <c r="AH107" s="1852"/>
      <c r="AI107" s="1850"/>
      <c r="AJ107" s="1851"/>
      <c r="AK107" s="1851"/>
      <c r="AL107" s="1852"/>
      <c r="AM107" s="1850"/>
      <c r="AN107" s="1851"/>
      <c r="AO107" s="1851"/>
      <c r="AP107" s="1852"/>
      <c r="AQ107" s="1850"/>
      <c r="AR107" s="1851"/>
      <c r="AS107" s="1851"/>
      <c r="AT107" s="1852"/>
      <c r="AU107" s="1850"/>
      <c r="AV107" s="1851"/>
      <c r="AW107" s="1851"/>
      <c r="AX107" s="1852"/>
      <c r="AY107" s="1890">
        <f t="shared" si="16"/>
        <v>0</v>
      </c>
      <c r="AZ107" s="1891"/>
    </row>
    <row r="108" spans="1:52" s="746" customFormat="1">
      <c r="A108" s="813" t="s">
        <v>671</v>
      </c>
      <c r="B108" s="817"/>
      <c r="C108" s="1853">
        <f t="shared" ref="C108" si="18">C104/(C100*C103)</f>
        <v>0</v>
      </c>
      <c r="D108" s="1854"/>
      <c r="E108" s="1854"/>
      <c r="F108" s="1855"/>
      <c r="G108" s="1853"/>
      <c r="H108" s="1854"/>
      <c r="I108" s="1854"/>
      <c r="J108" s="1855"/>
      <c r="K108" s="1853"/>
      <c r="L108" s="1854"/>
      <c r="M108" s="1854"/>
      <c r="N108" s="1855"/>
      <c r="O108" s="1853"/>
      <c r="P108" s="1854"/>
      <c r="Q108" s="1854"/>
      <c r="R108" s="1855"/>
      <c r="S108" s="1853"/>
      <c r="T108" s="1854"/>
      <c r="U108" s="1854"/>
      <c r="V108" s="1855"/>
      <c r="W108" s="1853"/>
      <c r="X108" s="1854"/>
      <c r="Y108" s="1854"/>
      <c r="Z108" s="1855"/>
      <c r="AA108" s="1853"/>
      <c r="AB108" s="1854"/>
      <c r="AC108" s="1854"/>
      <c r="AD108" s="1855"/>
      <c r="AE108" s="1853"/>
      <c r="AF108" s="1854"/>
      <c r="AG108" s="1854"/>
      <c r="AH108" s="1855"/>
      <c r="AI108" s="1853"/>
      <c r="AJ108" s="1854"/>
      <c r="AK108" s="1854"/>
      <c r="AL108" s="1855"/>
      <c r="AM108" s="1853"/>
      <c r="AN108" s="1854"/>
      <c r="AO108" s="1854"/>
      <c r="AP108" s="1855"/>
      <c r="AQ108" s="1853"/>
      <c r="AR108" s="1854"/>
      <c r="AS108" s="1854"/>
      <c r="AT108" s="1855"/>
      <c r="AU108" s="1853"/>
      <c r="AV108" s="1854"/>
      <c r="AW108" s="1854"/>
      <c r="AX108" s="1855"/>
      <c r="AY108" s="2196">
        <f t="shared" si="16"/>
        <v>0</v>
      </c>
      <c r="AZ108" s="2197"/>
    </row>
    <row r="109" spans="1:52" s="746" customFormat="1" ht="30.75" customHeight="1">
      <c r="A109" s="2183" t="s">
        <v>757</v>
      </c>
      <c r="B109" s="2184"/>
      <c r="C109" s="1842">
        <f t="shared" ref="C109" si="19">C104/(C101*C103)</f>
        <v>0</v>
      </c>
      <c r="D109" s="1843"/>
      <c r="E109" s="1843"/>
      <c r="F109" s="1844"/>
      <c r="G109" s="1842"/>
      <c r="H109" s="1843"/>
      <c r="I109" s="1843"/>
      <c r="J109" s="1844"/>
      <c r="K109" s="1842"/>
      <c r="L109" s="1843"/>
      <c r="M109" s="1843"/>
      <c r="N109" s="1844"/>
      <c r="O109" s="1842"/>
      <c r="P109" s="1843"/>
      <c r="Q109" s="1843"/>
      <c r="R109" s="1844"/>
      <c r="S109" s="1842"/>
      <c r="T109" s="1843"/>
      <c r="U109" s="1843"/>
      <c r="V109" s="1844"/>
      <c r="W109" s="1842"/>
      <c r="X109" s="1843"/>
      <c r="Y109" s="1843"/>
      <c r="Z109" s="1844"/>
      <c r="AA109" s="1842"/>
      <c r="AB109" s="1843"/>
      <c r="AC109" s="1843"/>
      <c r="AD109" s="1844"/>
      <c r="AE109" s="1842"/>
      <c r="AF109" s="1843"/>
      <c r="AG109" s="1843"/>
      <c r="AH109" s="1844"/>
      <c r="AI109" s="1842"/>
      <c r="AJ109" s="1843"/>
      <c r="AK109" s="1843"/>
      <c r="AL109" s="1844"/>
      <c r="AM109" s="1842"/>
      <c r="AN109" s="1843"/>
      <c r="AO109" s="1843"/>
      <c r="AP109" s="1844"/>
      <c r="AQ109" s="1842"/>
      <c r="AR109" s="1843"/>
      <c r="AS109" s="1843"/>
      <c r="AT109" s="1844"/>
      <c r="AU109" s="1842"/>
      <c r="AV109" s="1843"/>
      <c r="AW109" s="1843"/>
      <c r="AX109" s="1844"/>
      <c r="AY109" s="1885">
        <f t="shared" si="16"/>
        <v>0</v>
      </c>
      <c r="AZ109" s="1886"/>
    </row>
    <row r="110" spans="1:52" s="1323" customFormat="1">
      <c r="A110" s="1909" t="s">
        <v>672</v>
      </c>
      <c r="B110" s="1908"/>
      <c r="C110" s="1873" t="e">
        <f t="shared" ref="C110" si="20">C104/(C106+C107)</f>
        <v>#DIV/0!</v>
      </c>
      <c r="D110" s="1874"/>
      <c r="E110" s="1874"/>
      <c r="F110" s="1875"/>
      <c r="G110" s="1873"/>
      <c r="H110" s="1874"/>
      <c r="I110" s="1874"/>
      <c r="J110" s="1875"/>
      <c r="K110" s="1873"/>
      <c r="L110" s="1874"/>
      <c r="M110" s="1874"/>
      <c r="N110" s="1875"/>
      <c r="O110" s="1873"/>
      <c r="P110" s="1874"/>
      <c r="Q110" s="1874"/>
      <c r="R110" s="1875"/>
      <c r="S110" s="1873"/>
      <c r="T110" s="1874"/>
      <c r="U110" s="1874"/>
      <c r="V110" s="1875"/>
      <c r="W110" s="1873"/>
      <c r="X110" s="1874"/>
      <c r="Y110" s="1874"/>
      <c r="Z110" s="1875"/>
      <c r="AA110" s="1873"/>
      <c r="AB110" s="1874"/>
      <c r="AC110" s="1874"/>
      <c r="AD110" s="1875"/>
      <c r="AE110" s="1873"/>
      <c r="AF110" s="1874"/>
      <c r="AG110" s="1874"/>
      <c r="AH110" s="1875"/>
      <c r="AI110" s="1873"/>
      <c r="AJ110" s="1874"/>
      <c r="AK110" s="1874"/>
      <c r="AL110" s="1875"/>
      <c r="AM110" s="1873"/>
      <c r="AN110" s="1874"/>
      <c r="AO110" s="1874"/>
      <c r="AP110" s="1875"/>
      <c r="AQ110" s="1873"/>
      <c r="AR110" s="1874"/>
      <c r="AS110" s="1874"/>
      <c r="AT110" s="1875"/>
      <c r="AU110" s="1873"/>
      <c r="AV110" s="1874"/>
      <c r="AW110" s="1874"/>
      <c r="AX110" s="1875"/>
      <c r="AY110" s="1869" t="e">
        <f t="shared" si="16"/>
        <v>#DIV/0!</v>
      </c>
      <c r="AZ110" s="1870"/>
    </row>
    <row r="111" spans="1:52" s="1323" customFormat="1">
      <c r="A111" s="1910" t="s">
        <v>673</v>
      </c>
      <c r="B111" s="1911"/>
      <c r="C111" s="1845" t="e">
        <f t="shared" ref="C111" si="21">C107/(C107+C106)</f>
        <v>#DIV/0!</v>
      </c>
      <c r="D111" s="1846"/>
      <c r="E111" s="1846"/>
      <c r="F111" s="1847"/>
      <c r="G111" s="1845"/>
      <c r="H111" s="1846"/>
      <c r="I111" s="1846"/>
      <c r="J111" s="1847"/>
      <c r="K111" s="1845"/>
      <c r="L111" s="1846"/>
      <c r="M111" s="1846"/>
      <c r="N111" s="1847"/>
      <c r="O111" s="1845"/>
      <c r="P111" s="1846"/>
      <c r="Q111" s="1846"/>
      <c r="R111" s="1847"/>
      <c r="S111" s="1845"/>
      <c r="T111" s="1846"/>
      <c r="U111" s="1846"/>
      <c r="V111" s="1847"/>
      <c r="W111" s="1845"/>
      <c r="X111" s="1846"/>
      <c r="Y111" s="1846"/>
      <c r="Z111" s="1847"/>
      <c r="AA111" s="1845"/>
      <c r="AB111" s="1846"/>
      <c r="AC111" s="1846"/>
      <c r="AD111" s="1847"/>
      <c r="AE111" s="1845"/>
      <c r="AF111" s="1846"/>
      <c r="AG111" s="1846"/>
      <c r="AH111" s="1847"/>
      <c r="AI111" s="1845"/>
      <c r="AJ111" s="1846"/>
      <c r="AK111" s="1846"/>
      <c r="AL111" s="1847"/>
      <c r="AM111" s="1845"/>
      <c r="AN111" s="1846"/>
      <c r="AO111" s="1846"/>
      <c r="AP111" s="1847"/>
      <c r="AQ111" s="1845"/>
      <c r="AR111" s="1846"/>
      <c r="AS111" s="1846"/>
      <c r="AT111" s="1847"/>
      <c r="AU111" s="1845"/>
      <c r="AV111" s="1846"/>
      <c r="AW111" s="1846"/>
      <c r="AX111" s="1847"/>
      <c r="AY111" s="1900" t="e">
        <f t="shared" si="16"/>
        <v>#DIV/0!</v>
      </c>
      <c r="AZ111" s="1901"/>
    </row>
    <row r="112" spans="1:52" s="1323" customFormat="1">
      <c r="A112" s="811" t="s">
        <v>1216</v>
      </c>
      <c r="B112" s="1105"/>
      <c r="C112" s="1882" t="e">
        <f t="shared" ref="C112" si="22">((100%-C109)*C110)/C109</f>
        <v>#DIV/0!</v>
      </c>
      <c r="D112" s="1883"/>
      <c r="E112" s="1883"/>
      <c r="F112" s="1884"/>
      <c r="G112" s="1882"/>
      <c r="H112" s="1883"/>
      <c r="I112" s="1883"/>
      <c r="J112" s="1884"/>
      <c r="K112" s="1882"/>
      <c r="L112" s="1883"/>
      <c r="M112" s="1883"/>
      <c r="N112" s="1884"/>
      <c r="O112" s="1882"/>
      <c r="P112" s="1883"/>
      <c r="Q112" s="1883"/>
      <c r="R112" s="1884"/>
      <c r="S112" s="1882"/>
      <c r="T112" s="1883"/>
      <c r="U112" s="1883"/>
      <c r="V112" s="1884"/>
      <c r="W112" s="1882"/>
      <c r="X112" s="1883"/>
      <c r="Y112" s="1883"/>
      <c r="Z112" s="1884"/>
      <c r="AA112" s="1882"/>
      <c r="AB112" s="1883"/>
      <c r="AC112" s="1883"/>
      <c r="AD112" s="1884"/>
      <c r="AE112" s="1882"/>
      <c r="AF112" s="1883"/>
      <c r="AG112" s="1883"/>
      <c r="AH112" s="1884"/>
      <c r="AI112" s="1882"/>
      <c r="AJ112" s="1883"/>
      <c r="AK112" s="1883"/>
      <c r="AL112" s="1884"/>
      <c r="AM112" s="1882"/>
      <c r="AN112" s="1883"/>
      <c r="AO112" s="1883"/>
      <c r="AP112" s="1884"/>
      <c r="AQ112" s="1882"/>
      <c r="AR112" s="1883"/>
      <c r="AS112" s="1883"/>
      <c r="AT112" s="1884"/>
      <c r="AU112" s="1882"/>
      <c r="AV112" s="1883"/>
      <c r="AW112" s="1883"/>
      <c r="AX112" s="1884"/>
      <c r="AY112" s="1869" t="e">
        <f t="shared" si="16"/>
        <v>#DIV/0!</v>
      </c>
      <c r="AZ112" s="1870"/>
    </row>
    <row r="113" spans="1:52" s="1323" customFormat="1">
      <c r="A113" s="1084" t="s">
        <v>1217</v>
      </c>
      <c r="B113" s="1085"/>
      <c r="C113" s="1859">
        <f t="shared" ref="C113" si="23">(C106+C107)/(C101)</f>
        <v>0</v>
      </c>
      <c r="D113" s="1860"/>
      <c r="E113" s="1860"/>
      <c r="F113" s="1861"/>
      <c r="G113" s="1859"/>
      <c r="H113" s="1860"/>
      <c r="I113" s="1860"/>
      <c r="J113" s="1861"/>
      <c r="K113" s="1859"/>
      <c r="L113" s="1860"/>
      <c r="M113" s="1860"/>
      <c r="N113" s="1861"/>
      <c r="O113" s="1859"/>
      <c r="P113" s="1860"/>
      <c r="Q113" s="1860"/>
      <c r="R113" s="1861"/>
      <c r="S113" s="1859"/>
      <c r="T113" s="1860"/>
      <c r="U113" s="1860"/>
      <c r="V113" s="1861"/>
      <c r="W113" s="1859"/>
      <c r="X113" s="1860"/>
      <c r="Y113" s="1860"/>
      <c r="Z113" s="1861"/>
      <c r="AA113" s="1859"/>
      <c r="AB113" s="1860"/>
      <c r="AC113" s="1860"/>
      <c r="AD113" s="1861"/>
      <c r="AE113" s="1859"/>
      <c r="AF113" s="1860"/>
      <c r="AG113" s="1860"/>
      <c r="AH113" s="1861"/>
      <c r="AI113" s="1859"/>
      <c r="AJ113" s="1860"/>
      <c r="AK113" s="1860"/>
      <c r="AL113" s="1861"/>
      <c r="AM113" s="1859"/>
      <c r="AN113" s="1860"/>
      <c r="AO113" s="1860"/>
      <c r="AP113" s="1861"/>
      <c r="AQ113" s="1859"/>
      <c r="AR113" s="1860"/>
      <c r="AS113" s="1860"/>
      <c r="AT113" s="1861"/>
      <c r="AU113" s="1859"/>
      <c r="AV113" s="1860"/>
      <c r="AW113" s="1860"/>
      <c r="AX113" s="1861"/>
      <c r="AY113" s="1876">
        <f t="shared" si="16"/>
        <v>0</v>
      </c>
      <c r="AZ113" s="1877"/>
    </row>
    <row r="114" spans="1:52" s="1323" customFormat="1">
      <c r="A114" s="1086" t="s">
        <v>691</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row>
    <row r="115" spans="1:52" s="1323" customFormat="1" ht="16.5" thickBo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row>
    <row r="116" spans="1:52" s="1323" customFormat="1" ht="15.75" customHeight="1">
      <c r="A116" s="1941" t="s">
        <v>694</v>
      </c>
      <c r="B116" s="1849"/>
      <c r="C116" s="2009" t="s">
        <v>2</v>
      </c>
      <c r="D116" s="2010"/>
      <c r="E116" s="2010"/>
      <c r="F116" s="2011"/>
      <c r="G116" s="2009" t="s">
        <v>3</v>
      </c>
      <c r="H116" s="2010"/>
      <c r="I116" s="2010"/>
      <c r="J116" s="2011"/>
      <c r="K116" s="2009" t="s">
        <v>4</v>
      </c>
      <c r="L116" s="2010"/>
      <c r="M116" s="2010"/>
      <c r="N116" s="2011"/>
      <c r="O116" s="2009" t="s">
        <v>5</v>
      </c>
      <c r="P116" s="2010"/>
      <c r="Q116" s="2010"/>
      <c r="R116" s="2011"/>
      <c r="S116" s="2009" t="s">
        <v>6</v>
      </c>
      <c r="T116" s="2010"/>
      <c r="U116" s="2010"/>
      <c r="V116" s="2011"/>
      <c r="W116" s="2009" t="s">
        <v>7</v>
      </c>
      <c r="X116" s="2010"/>
      <c r="Y116" s="2010"/>
      <c r="Z116" s="2011"/>
      <c r="AA116" s="2009" t="s">
        <v>8</v>
      </c>
      <c r="AB116" s="2010"/>
      <c r="AC116" s="2010"/>
      <c r="AD116" s="2011"/>
      <c r="AE116" s="2009" t="s">
        <v>9</v>
      </c>
      <c r="AF116" s="2010"/>
      <c r="AG116" s="2010"/>
      <c r="AH116" s="2011"/>
      <c r="AI116" s="2009" t="s">
        <v>10</v>
      </c>
      <c r="AJ116" s="2010"/>
      <c r="AK116" s="2010"/>
      <c r="AL116" s="2011"/>
      <c r="AM116" s="2009" t="s">
        <v>11</v>
      </c>
      <c r="AN116" s="2010"/>
      <c r="AO116" s="2010"/>
      <c r="AP116" s="2011"/>
      <c r="AQ116" s="2009" t="s">
        <v>12</v>
      </c>
      <c r="AR116" s="2010"/>
      <c r="AS116" s="2010"/>
      <c r="AT116" s="2011"/>
      <c r="AU116" s="2009" t="s">
        <v>13</v>
      </c>
      <c r="AV116" s="2010"/>
      <c r="AW116" s="2010"/>
      <c r="AX116" s="2011"/>
      <c r="AY116" s="1954" t="s">
        <v>657</v>
      </c>
      <c r="AZ116" s="1989"/>
    </row>
    <row r="117" spans="1:52" s="1323" customFormat="1" ht="15.75" customHeight="1">
      <c r="A117" s="2119" t="s">
        <v>1468</v>
      </c>
      <c r="B117" s="2120"/>
      <c r="C117" s="1836">
        <f>C83+C100</f>
        <v>58</v>
      </c>
      <c r="D117" s="1837"/>
      <c r="E117" s="1837"/>
      <c r="F117" s="1838"/>
      <c r="G117" s="1836"/>
      <c r="H117" s="1837"/>
      <c r="I117" s="1837"/>
      <c r="J117" s="1838"/>
      <c r="K117" s="1836"/>
      <c r="L117" s="1837"/>
      <c r="M117" s="1837"/>
      <c r="N117" s="1838"/>
      <c r="O117" s="1836"/>
      <c r="P117" s="1837"/>
      <c r="Q117" s="1837"/>
      <c r="R117" s="1838"/>
      <c r="S117" s="1836"/>
      <c r="T117" s="1837"/>
      <c r="U117" s="1837"/>
      <c r="V117" s="1838"/>
      <c r="W117" s="1836"/>
      <c r="X117" s="1837"/>
      <c r="Y117" s="1837"/>
      <c r="Z117" s="1838"/>
      <c r="AA117" s="1836"/>
      <c r="AB117" s="1837"/>
      <c r="AC117" s="1837"/>
      <c r="AD117" s="1838"/>
      <c r="AE117" s="1836"/>
      <c r="AF117" s="1837"/>
      <c r="AG117" s="1837"/>
      <c r="AH117" s="1838"/>
      <c r="AI117" s="1836"/>
      <c r="AJ117" s="1837"/>
      <c r="AK117" s="1837"/>
      <c r="AL117" s="1838"/>
      <c r="AM117" s="1836"/>
      <c r="AN117" s="1837"/>
      <c r="AO117" s="1837"/>
      <c r="AP117" s="1838"/>
      <c r="AQ117" s="1836"/>
      <c r="AR117" s="1837"/>
      <c r="AS117" s="1837"/>
      <c r="AT117" s="1838"/>
      <c r="AU117" s="1836"/>
      <c r="AV117" s="1837"/>
      <c r="AW117" s="1837"/>
      <c r="AX117" s="1838"/>
      <c r="AY117" s="1916">
        <f>AVERAGE(C117:AX117)</f>
        <v>58</v>
      </c>
      <c r="AZ117" s="1917"/>
    </row>
    <row r="118" spans="1:52" s="1323" customFormat="1" ht="15.75" customHeight="1">
      <c r="A118" s="2123" t="s">
        <v>1469</v>
      </c>
      <c r="B118" s="2124"/>
      <c r="C118" s="1894">
        <f t="shared" ref="C118:C124" si="24">C84+C101</f>
        <v>58</v>
      </c>
      <c r="D118" s="1895"/>
      <c r="E118" s="1895"/>
      <c r="F118" s="1896"/>
      <c r="G118" s="1894"/>
      <c r="H118" s="1895"/>
      <c r="I118" s="1895"/>
      <c r="J118" s="1896"/>
      <c r="K118" s="1894"/>
      <c r="L118" s="1895"/>
      <c r="M118" s="1895"/>
      <c r="N118" s="1896"/>
      <c r="O118" s="1894"/>
      <c r="P118" s="1895"/>
      <c r="Q118" s="1895"/>
      <c r="R118" s="1896"/>
      <c r="S118" s="1894"/>
      <c r="T118" s="1895"/>
      <c r="U118" s="1895"/>
      <c r="V118" s="1896"/>
      <c r="W118" s="1894"/>
      <c r="X118" s="1895"/>
      <c r="Y118" s="1895"/>
      <c r="Z118" s="1896"/>
      <c r="AA118" s="1894"/>
      <c r="AB118" s="1895"/>
      <c r="AC118" s="1895"/>
      <c r="AD118" s="1896"/>
      <c r="AE118" s="1894"/>
      <c r="AF118" s="1895"/>
      <c r="AG118" s="1895"/>
      <c r="AH118" s="1896"/>
      <c r="AI118" s="1894"/>
      <c r="AJ118" s="1895"/>
      <c r="AK118" s="1895"/>
      <c r="AL118" s="1896"/>
      <c r="AM118" s="1894"/>
      <c r="AN118" s="1895"/>
      <c r="AO118" s="1895"/>
      <c r="AP118" s="1896"/>
      <c r="AQ118" s="1894"/>
      <c r="AR118" s="1895"/>
      <c r="AS118" s="1895"/>
      <c r="AT118" s="1896"/>
      <c r="AU118" s="1894"/>
      <c r="AV118" s="1895"/>
      <c r="AW118" s="1895"/>
      <c r="AX118" s="1896"/>
      <c r="AY118" s="1902">
        <f t="shared" ref="AY118:AY119" si="25">AVERAGE(C118:AX118)</f>
        <v>58</v>
      </c>
      <c r="AZ118" s="1903"/>
    </row>
    <row r="119" spans="1:52" s="1323" customFormat="1" ht="15.75" customHeight="1">
      <c r="A119" s="2123" t="s">
        <v>1550</v>
      </c>
      <c r="B119" s="2124"/>
      <c r="C119" s="1894">
        <f t="shared" si="24"/>
        <v>0</v>
      </c>
      <c r="D119" s="1895"/>
      <c r="E119" s="1895"/>
      <c r="F119" s="1896"/>
      <c r="G119" s="1894"/>
      <c r="H119" s="1895"/>
      <c r="I119" s="1895"/>
      <c r="J119" s="1896"/>
      <c r="K119" s="1894"/>
      <c r="L119" s="1895"/>
      <c r="M119" s="1895"/>
      <c r="N119" s="1896"/>
      <c r="O119" s="1894"/>
      <c r="P119" s="1895"/>
      <c r="Q119" s="1895"/>
      <c r="R119" s="1896"/>
      <c r="S119" s="1894"/>
      <c r="T119" s="1895"/>
      <c r="U119" s="1895"/>
      <c r="V119" s="1896"/>
      <c r="W119" s="1894"/>
      <c r="X119" s="1895"/>
      <c r="Y119" s="1895"/>
      <c r="Z119" s="1896"/>
      <c r="AA119" s="1894"/>
      <c r="AB119" s="1895"/>
      <c r="AC119" s="1895"/>
      <c r="AD119" s="1896"/>
      <c r="AE119" s="1894"/>
      <c r="AF119" s="1895"/>
      <c r="AG119" s="1895"/>
      <c r="AH119" s="1896"/>
      <c r="AI119" s="1894"/>
      <c r="AJ119" s="1895"/>
      <c r="AK119" s="1895"/>
      <c r="AL119" s="1896"/>
      <c r="AM119" s="1894"/>
      <c r="AN119" s="1895"/>
      <c r="AO119" s="1895"/>
      <c r="AP119" s="1896"/>
      <c r="AQ119" s="1894"/>
      <c r="AR119" s="1895"/>
      <c r="AS119" s="1895"/>
      <c r="AT119" s="1896"/>
      <c r="AU119" s="1894"/>
      <c r="AV119" s="1895"/>
      <c r="AW119" s="1895"/>
      <c r="AX119" s="1896"/>
      <c r="AY119" s="1902">
        <f t="shared" si="25"/>
        <v>0</v>
      </c>
      <c r="AZ119" s="1903"/>
    </row>
    <row r="120" spans="1:52" s="1323" customFormat="1" ht="15.75" customHeight="1">
      <c r="A120" s="2121" t="s">
        <v>1549</v>
      </c>
      <c r="B120" s="2122"/>
      <c r="C120" s="1866">
        <v>31</v>
      </c>
      <c r="D120" s="1867"/>
      <c r="E120" s="1867"/>
      <c r="F120" s="1868"/>
      <c r="G120" s="1866"/>
      <c r="H120" s="1867"/>
      <c r="I120" s="1867"/>
      <c r="J120" s="1868"/>
      <c r="K120" s="1866"/>
      <c r="L120" s="1867"/>
      <c r="M120" s="1867"/>
      <c r="N120" s="1868"/>
      <c r="O120" s="1866"/>
      <c r="P120" s="1867"/>
      <c r="Q120" s="1867"/>
      <c r="R120" s="1868"/>
      <c r="S120" s="1866"/>
      <c r="T120" s="1867"/>
      <c r="U120" s="1867"/>
      <c r="V120" s="1868"/>
      <c r="W120" s="1866"/>
      <c r="X120" s="1867"/>
      <c r="Y120" s="1867"/>
      <c r="Z120" s="1868"/>
      <c r="AA120" s="1866"/>
      <c r="AB120" s="1867"/>
      <c r="AC120" s="1867"/>
      <c r="AD120" s="1868"/>
      <c r="AE120" s="1866"/>
      <c r="AF120" s="1867"/>
      <c r="AG120" s="1867"/>
      <c r="AH120" s="1868"/>
      <c r="AI120" s="1866"/>
      <c r="AJ120" s="1867"/>
      <c r="AK120" s="1867"/>
      <c r="AL120" s="1868"/>
      <c r="AM120" s="1866"/>
      <c r="AN120" s="1867"/>
      <c r="AO120" s="1867"/>
      <c r="AP120" s="1868"/>
      <c r="AQ120" s="1866"/>
      <c r="AR120" s="1867"/>
      <c r="AS120" s="1867"/>
      <c r="AT120" s="1868"/>
      <c r="AU120" s="1866"/>
      <c r="AV120" s="1867"/>
      <c r="AW120" s="1867"/>
      <c r="AX120" s="1868"/>
      <c r="AY120" s="1880">
        <f>AVERAGE(C120:AX120)</f>
        <v>31</v>
      </c>
      <c r="AZ120" s="1881"/>
    </row>
    <row r="121" spans="1:52" s="1298" customFormat="1">
      <c r="A121" s="1912" t="s">
        <v>679</v>
      </c>
      <c r="B121" s="2110"/>
      <c r="C121" s="1864">
        <f t="shared" si="24"/>
        <v>0</v>
      </c>
      <c r="D121" s="1865"/>
      <c r="E121" s="1865"/>
      <c r="F121" s="1899"/>
      <c r="G121" s="1864"/>
      <c r="H121" s="1865"/>
      <c r="I121" s="1865"/>
      <c r="J121" s="1899"/>
      <c r="K121" s="1864"/>
      <c r="L121" s="1865"/>
      <c r="M121" s="1865"/>
      <c r="N121" s="1899"/>
      <c r="O121" s="1864"/>
      <c r="P121" s="1865"/>
      <c r="Q121" s="1865"/>
      <c r="R121" s="1899"/>
      <c r="S121" s="1864"/>
      <c r="T121" s="1865"/>
      <c r="U121" s="1865"/>
      <c r="V121" s="1899"/>
      <c r="W121" s="1864"/>
      <c r="X121" s="1865"/>
      <c r="Y121" s="1865"/>
      <c r="Z121" s="1899"/>
      <c r="AA121" s="1864"/>
      <c r="AB121" s="1865"/>
      <c r="AC121" s="1865"/>
      <c r="AD121" s="1899"/>
      <c r="AE121" s="1864"/>
      <c r="AF121" s="1865"/>
      <c r="AG121" s="1865"/>
      <c r="AH121" s="1899"/>
      <c r="AI121" s="1864"/>
      <c r="AJ121" s="1865"/>
      <c r="AK121" s="1865"/>
      <c r="AL121" s="1899"/>
      <c r="AM121" s="1864"/>
      <c r="AN121" s="1865"/>
      <c r="AO121" s="1865"/>
      <c r="AP121" s="1899"/>
      <c r="AQ121" s="1864"/>
      <c r="AR121" s="1865"/>
      <c r="AS121" s="1865"/>
      <c r="AT121" s="1899"/>
      <c r="AU121" s="1864"/>
      <c r="AV121" s="1865"/>
      <c r="AW121" s="1865"/>
      <c r="AX121" s="1899"/>
      <c r="AY121" s="1862">
        <f t="shared" ref="AY121:AY128" si="26">AVERAGE(C121:AX121)</f>
        <v>0</v>
      </c>
      <c r="AZ121" s="1863"/>
    </row>
    <row r="122" spans="1:52">
      <c r="A122" s="813" t="s">
        <v>760</v>
      </c>
      <c r="B122" s="814"/>
      <c r="C122" s="1839">
        <f t="shared" si="24"/>
        <v>0</v>
      </c>
      <c r="D122" s="1840"/>
      <c r="E122" s="1840"/>
      <c r="F122" s="1841"/>
      <c r="G122" s="1839"/>
      <c r="H122" s="1840"/>
      <c r="I122" s="1840"/>
      <c r="J122" s="1841"/>
      <c r="K122" s="1839"/>
      <c r="L122" s="1840"/>
      <c r="M122" s="1840"/>
      <c r="N122" s="1841"/>
      <c r="O122" s="1839"/>
      <c r="P122" s="1840"/>
      <c r="Q122" s="1840"/>
      <c r="R122" s="1841"/>
      <c r="S122" s="1839"/>
      <c r="T122" s="1840"/>
      <c r="U122" s="1840"/>
      <c r="V122" s="1841"/>
      <c r="W122" s="1839"/>
      <c r="X122" s="1840"/>
      <c r="Y122" s="1840"/>
      <c r="Z122" s="1841"/>
      <c r="AA122" s="1839"/>
      <c r="AB122" s="1840"/>
      <c r="AC122" s="1840"/>
      <c r="AD122" s="1841"/>
      <c r="AE122" s="1839"/>
      <c r="AF122" s="1840"/>
      <c r="AG122" s="1840"/>
      <c r="AH122" s="1841"/>
      <c r="AI122" s="1839"/>
      <c r="AJ122" s="1840"/>
      <c r="AK122" s="1840"/>
      <c r="AL122" s="1841"/>
      <c r="AM122" s="1839"/>
      <c r="AN122" s="1840"/>
      <c r="AO122" s="1840"/>
      <c r="AP122" s="1841"/>
      <c r="AQ122" s="1839"/>
      <c r="AR122" s="1840"/>
      <c r="AS122" s="1840"/>
      <c r="AT122" s="1841"/>
      <c r="AU122" s="1839"/>
      <c r="AV122" s="1840"/>
      <c r="AW122" s="1840"/>
      <c r="AX122" s="1841"/>
      <c r="AY122" s="1871">
        <f t="shared" si="26"/>
        <v>0</v>
      </c>
      <c r="AZ122" s="1872"/>
    </row>
    <row r="123" spans="1:52">
      <c r="A123" s="813" t="s">
        <v>1548</v>
      </c>
      <c r="B123" s="814"/>
      <c r="C123" s="1839">
        <f t="shared" si="24"/>
        <v>0</v>
      </c>
      <c r="D123" s="1840"/>
      <c r="E123" s="1840"/>
      <c r="F123" s="1841"/>
      <c r="G123" s="1839"/>
      <c r="H123" s="1840"/>
      <c r="I123" s="1840"/>
      <c r="J123" s="1841"/>
      <c r="K123" s="1839"/>
      <c r="L123" s="1840"/>
      <c r="M123" s="1840"/>
      <c r="N123" s="1841"/>
      <c r="O123" s="1839"/>
      <c r="P123" s="1840"/>
      <c r="Q123" s="1840"/>
      <c r="R123" s="1841"/>
      <c r="S123" s="1839"/>
      <c r="T123" s="1840"/>
      <c r="U123" s="1840"/>
      <c r="V123" s="1841"/>
      <c r="W123" s="1839"/>
      <c r="X123" s="1840"/>
      <c r="Y123" s="1840"/>
      <c r="Z123" s="1841"/>
      <c r="AA123" s="1839"/>
      <c r="AB123" s="1840"/>
      <c r="AC123" s="1840"/>
      <c r="AD123" s="1841"/>
      <c r="AE123" s="1839"/>
      <c r="AF123" s="1840"/>
      <c r="AG123" s="1840"/>
      <c r="AH123" s="1841"/>
      <c r="AI123" s="1839"/>
      <c r="AJ123" s="1840"/>
      <c r="AK123" s="1840"/>
      <c r="AL123" s="1841"/>
      <c r="AM123" s="1839"/>
      <c r="AN123" s="1840"/>
      <c r="AO123" s="1840"/>
      <c r="AP123" s="1841"/>
      <c r="AQ123" s="1839"/>
      <c r="AR123" s="1840"/>
      <c r="AS123" s="1840"/>
      <c r="AT123" s="1841"/>
      <c r="AU123" s="1839"/>
      <c r="AV123" s="1840"/>
      <c r="AW123" s="1840"/>
      <c r="AX123" s="1841"/>
      <c r="AY123" s="1871">
        <f t="shared" si="26"/>
        <v>0</v>
      </c>
      <c r="AZ123" s="1872"/>
    </row>
    <row r="124" spans="1:52">
      <c r="A124" s="815" t="s">
        <v>579</v>
      </c>
      <c r="B124" s="816"/>
      <c r="C124" s="1850">
        <f t="shared" si="24"/>
        <v>4</v>
      </c>
      <c r="D124" s="1851"/>
      <c r="E124" s="1851"/>
      <c r="F124" s="1852"/>
      <c r="G124" s="1850"/>
      <c r="H124" s="1851"/>
      <c r="I124" s="1851"/>
      <c r="J124" s="1852"/>
      <c r="K124" s="1850"/>
      <c r="L124" s="1851"/>
      <c r="M124" s="1851"/>
      <c r="N124" s="1852"/>
      <c r="O124" s="1850"/>
      <c r="P124" s="1851"/>
      <c r="Q124" s="1851"/>
      <c r="R124" s="1852"/>
      <c r="S124" s="1850"/>
      <c r="T124" s="1851"/>
      <c r="U124" s="1851"/>
      <c r="V124" s="1852"/>
      <c r="W124" s="1850"/>
      <c r="X124" s="1851"/>
      <c r="Y124" s="1851"/>
      <c r="Z124" s="1852"/>
      <c r="AA124" s="1850"/>
      <c r="AB124" s="1851"/>
      <c r="AC124" s="1851"/>
      <c r="AD124" s="1852"/>
      <c r="AE124" s="1850"/>
      <c r="AF124" s="1851"/>
      <c r="AG124" s="1851"/>
      <c r="AH124" s="1852"/>
      <c r="AI124" s="1850"/>
      <c r="AJ124" s="1851"/>
      <c r="AK124" s="1851"/>
      <c r="AL124" s="1852"/>
      <c r="AM124" s="1850"/>
      <c r="AN124" s="1851"/>
      <c r="AO124" s="1851"/>
      <c r="AP124" s="1852"/>
      <c r="AQ124" s="1850"/>
      <c r="AR124" s="1851"/>
      <c r="AS124" s="1851"/>
      <c r="AT124" s="1852"/>
      <c r="AU124" s="1850"/>
      <c r="AV124" s="1851"/>
      <c r="AW124" s="1851"/>
      <c r="AX124" s="1852"/>
      <c r="AY124" s="1890">
        <f t="shared" si="26"/>
        <v>4</v>
      </c>
      <c r="AZ124" s="1891"/>
    </row>
    <row r="125" spans="1:52">
      <c r="A125" s="813" t="s">
        <v>671</v>
      </c>
      <c r="B125" s="817"/>
      <c r="C125" s="1853">
        <f t="shared" ref="C125" si="27">C121/(C117*C120)</f>
        <v>0</v>
      </c>
      <c r="D125" s="1854"/>
      <c r="E125" s="1854"/>
      <c r="F125" s="1855"/>
      <c r="G125" s="1853"/>
      <c r="H125" s="1854"/>
      <c r="I125" s="1854"/>
      <c r="J125" s="1855"/>
      <c r="K125" s="1853"/>
      <c r="L125" s="1854"/>
      <c r="M125" s="1854"/>
      <c r="N125" s="1855"/>
      <c r="O125" s="1853"/>
      <c r="P125" s="1854"/>
      <c r="Q125" s="1854"/>
      <c r="R125" s="1855"/>
      <c r="S125" s="1853"/>
      <c r="T125" s="1854"/>
      <c r="U125" s="1854"/>
      <c r="V125" s="1855"/>
      <c r="W125" s="1853"/>
      <c r="X125" s="1854"/>
      <c r="Y125" s="1854"/>
      <c r="Z125" s="1855"/>
      <c r="AA125" s="1853"/>
      <c r="AB125" s="1854"/>
      <c r="AC125" s="1854"/>
      <c r="AD125" s="1855"/>
      <c r="AE125" s="1853"/>
      <c r="AF125" s="1854"/>
      <c r="AG125" s="1854"/>
      <c r="AH125" s="1855"/>
      <c r="AI125" s="1853"/>
      <c r="AJ125" s="1854"/>
      <c r="AK125" s="1854"/>
      <c r="AL125" s="1855"/>
      <c r="AM125" s="1853"/>
      <c r="AN125" s="1854"/>
      <c r="AO125" s="1854"/>
      <c r="AP125" s="1855"/>
      <c r="AQ125" s="1853"/>
      <c r="AR125" s="1854"/>
      <c r="AS125" s="1854"/>
      <c r="AT125" s="1855"/>
      <c r="AU125" s="1853"/>
      <c r="AV125" s="1854"/>
      <c r="AW125" s="1854"/>
      <c r="AX125" s="1855"/>
      <c r="AY125" s="2196">
        <f t="shared" si="26"/>
        <v>0</v>
      </c>
      <c r="AZ125" s="2197"/>
    </row>
    <row r="126" spans="1:52" ht="28.5" customHeight="1">
      <c r="A126" s="2183" t="s">
        <v>757</v>
      </c>
      <c r="B126" s="2184"/>
      <c r="C126" s="1842">
        <f t="shared" ref="C126" si="28">C121/(C118*C120)</f>
        <v>0</v>
      </c>
      <c r="D126" s="1843"/>
      <c r="E126" s="1843"/>
      <c r="F126" s="1844"/>
      <c r="G126" s="1842"/>
      <c r="H126" s="1843"/>
      <c r="I126" s="1843"/>
      <c r="J126" s="1844"/>
      <c r="K126" s="1842"/>
      <c r="L126" s="1843"/>
      <c r="M126" s="1843"/>
      <c r="N126" s="1844"/>
      <c r="O126" s="1842"/>
      <c r="P126" s="1843"/>
      <c r="Q126" s="1843"/>
      <c r="R126" s="1844"/>
      <c r="S126" s="1842"/>
      <c r="T126" s="1843"/>
      <c r="U126" s="1843"/>
      <c r="V126" s="1844"/>
      <c r="W126" s="1842"/>
      <c r="X126" s="1843"/>
      <c r="Y126" s="1843"/>
      <c r="Z126" s="1844"/>
      <c r="AA126" s="1842"/>
      <c r="AB126" s="1843"/>
      <c r="AC126" s="1843"/>
      <c r="AD126" s="1844"/>
      <c r="AE126" s="1842"/>
      <c r="AF126" s="1843"/>
      <c r="AG126" s="1843"/>
      <c r="AH126" s="1844"/>
      <c r="AI126" s="1842"/>
      <c r="AJ126" s="1843"/>
      <c r="AK126" s="1843"/>
      <c r="AL126" s="1844"/>
      <c r="AM126" s="1842"/>
      <c r="AN126" s="1843"/>
      <c r="AO126" s="1843"/>
      <c r="AP126" s="1844"/>
      <c r="AQ126" s="1842"/>
      <c r="AR126" s="1843"/>
      <c r="AS126" s="1843"/>
      <c r="AT126" s="1844"/>
      <c r="AU126" s="1842"/>
      <c r="AV126" s="1843"/>
      <c r="AW126" s="1843"/>
      <c r="AX126" s="1844"/>
      <c r="AY126" s="1885">
        <f>AVERAGE(C126:AX126)</f>
        <v>0</v>
      </c>
      <c r="AZ126" s="1886"/>
    </row>
    <row r="127" spans="1:52">
      <c r="A127" s="829" t="s">
        <v>672</v>
      </c>
      <c r="B127" s="1083"/>
      <c r="C127" s="1873">
        <f t="shared" ref="C127" si="29">C121/(C123+C124)</f>
        <v>0</v>
      </c>
      <c r="D127" s="1874"/>
      <c r="E127" s="1874"/>
      <c r="F127" s="1875"/>
      <c r="G127" s="1873"/>
      <c r="H127" s="1874"/>
      <c r="I127" s="1874"/>
      <c r="J127" s="1875"/>
      <c r="K127" s="1873"/>
      <c r="L127" s="1874"/>
      <c r="M127" s="1874"/>
      <c r="N127" s="1875"/>
      <c r="O127" s="1873"/>
      <c r="P127" s="1874"/>
      <c r="Q127" s="1874"/>
      <c r="R127" s="1875"/>
      <c r="S127" s="1873"/>
      <c r="T127" s="1874"/>
      <c r="U127" s="1874"/>
      <c r="V127" s="1875"/>
      <c r="W127" s="1873"/>
      <c r="X127" s="1874"/>
      <c r="Y127" s="1874"/>
      <c r="Z127" s="1875"/>
      <c r="AA127" s="1873"/>
      <c r="AB127" s="1874"/>
      <c r="AC127" s="1874"/>
      <c r="AD127" s="1875"/>
      <c r="AE127" s="1873"/>
      <c r="AF127" s="1874"/>
      <c r="AG127" s="1874"/>
      <c r="AH127" s="1875"/>
      <c r="AI127" s="1873"/>
      <c r="AJ127" s="1874"/>
      <c r="AK127" s="1874"/>
      <c r="AL127" s="1875"/>
      <c r="AM127" s="1873"/>
      <c r="AN127" s="1874"/>
      <c r="AO127" s="1874"/>
      <c r="AP127" s="1875"/>
      <c r="AQ127" s="1873"/>
      <c r="AR127" s="1874"/>
      <c r="AS127" s="1874"/>
      <c r="AT127" s="1875"/>
      <c r="AU127" s="1873"/>
      <c r="AV127" s="1874"/>
      <c r="AW127" s="1874"/>
      <c r="AX127" s="1875"/>
      <c r="AY127" s="1869">
        <f t="shared" si="26"/>
        <v>0</v>
      </c>
      <c r="AZ127" s="1870"/>
    </row>
    <row r="128" spans="1:52">
      <c r="A128" s="1084" t="s">
        <v>673</v>
      </c>
      <c r="B128" s="1085"/>
      <c r="C128" s="1845">
        <f t="shared" ref="C128" si="30">C124/(C124+C123)</f>
        <v>1</v>
      </c>
      <c r="D128" s="1846"/>
      <c r="E128" s="1846"/>
      <c r="F128" s="1847"/>
      <c r="G128" s="1845"/>
      <c r="H128" s="1846"/>
      <c r="I128" s="1846"/>
      <c r="J128" s="1847"/>
      <c r="K128" s="1845"/>
      <c r="L128" s="1846"/>
      <c r="M128" s="1846"/>
      <c r="N128" s="1847"/>
      <c r="O128" s="1845"/>
      <c r="P128" s="1846"/>
      <c r="Q128" s="1846"/>
      <c r="R128" s="1847"/>
      <c r="S128" s="1845"/>
      <c r="T128" s="1846"/>
      <c r="U128" s="1846"/>
      <c r="V128" s="1847"/>
      <c r="W128" s="1845"/>
      <c r="X128" s="1846"/>
      <c r="Y128" s="1846"/>
      <c r="Z128" s="1847"/>
      <c r="AA128" s="1845"/>
      <c r="AB128" s="1846"/>
      <c r="AC128" s="1846"/>
      <c r="AD128" s="1847"/>
      <c r="AE128" s="1845"/>
      <c r="AF128" s="1846"/>
      <c r="AG128" s="1846"/>
      <c r="AH128" s="1847"/>
      <c r="AI128" s="1845"/>
      <c r="AJ128" s="1846"/>
      <c r="AK128" s="1846"/>
      <c r="AL128" s="1847"/>
      <c r="AM128" s="1845"/>
      <c r="AN128" s="1846"/>
      <c r="AO128" s="1846"/>
      <c r="AP128" s="1847"/>
      <c r="AQ128" s="1845"/>
      <c r="AR128" s="1846"/>
      <c r="AS128" s="1846"/>
      <c r="AT128" s="1847"/>
      <c r="AU128" s="1845"/>
      <c r="AV128" s="1846"/>
      <c r="AW128" s="1846"/>
      <c r="AX128" s="1847"/>
      <c r="AY128" s="1900">
        <f t="shared" si="26"/>
        <v>1</v>
      </c>
      <c r="AZ128" s="1901"/>
    </row>
    <row r="129" spans="1:52">
      <c r="A129" s="811" t="s">
        <v>1216</v>
      </c>
      <c r="B129" s="1105"/>
      <c r="C129" s="1882" t="e">
        <f t="shared" ref="C129" si="31">((100%-C126)*C127)/C126</f>
        <v>#DIV/0!</v>
      </c>
      <c r="D129" s="1883"/>
      <c r="E129" s="1883"/>
      <c r="F129" s="1884"/>
      <c r="G129" s="1882"/>
      <c r="H129" s="1883"/>
      <c r="I129" s="1883"/>
      <c r="J129" s="1884"/>
      <c r="K129" s="1882"/>
      <c r="L129" s="1883"/>
      <c r="M129" s="1883"/>
      <c r="N129" s="1884"/>
      <c r="O129" s="1882"/>
      <c r="P129" s="1883"/>
      <c r="Q129" s="1883"/>
      <c r="R129" s="1884"/>
      <c r="S129" s="1882"/>
      <c r="T129" s="1883"/>
      <c r="U129" s="1883"/>
      <c r="V129" s="1884"/>
      <c r="W129" s="1882"/>
      <c r="X129" s="1883"/>
      <c r="Y129" s="1883"/>
      <c r="Z129" s="1884"/>
      <c r="AA129" s="1882"/>
      <c r="AB129" s="1883"/>
      <c r="AC129" s="1883"/>
      <c r="AD129" s="1884"/>
      <c r="AE129" s="1882"/>
      <c r="AF129" s="1883"/>
      <c r="AG129" s="1883"/>
      <c r="AH129" s="1884"/>
      <c r="AI129" s="1882"/>
      <c r="AJ129" s="1883"/>
      <c r="AK129" s="1883"/>
      <c r="AL129" s="1884"/>
      <c r="AM129" s="1882"/>
      <c r="AN129" s="1883"/>
      <c r="AO129" s="1883"/>
      <c r="AP129" s="1884"/>
      <c r="AQ129" s="1882"/>
      <c r="AR129" s="1883"/>
      <c r="AS129" s="1883"/>
      <c r="AT129" s="1884"/>
      <c r="AU129" s="1882"/>
      <c r="AV129" s="1883"/>
      <c r="AW129" s="1883"/>
      <c r="AX129" s="1884"/>
      <c r="AY129" s="1869" t="e">
        <f>AVERAGE(C129:AX129)</f>
        <v>#DIV/0!</v>
      </c>
      <c r="AZ129" s="1870"/>
    </row>
    <row r="130" spans="1:52">
      <c r="A130" s="1084" t="s">
        <v>1217</v>
      </c>
      <c r="B130" s="1085"/>
      <c r="C130" s="1859">
        <f t="shared" ref="C130" si="32">(C123+C124)/(C118)</f>
        <v>6.8965517241379309E-2</v>
      </c>
      <c r="D130" s="1860"/>
      <c r="E130" s="1860"/>
      <c r="F130" s="1861"/>
      <c r="G130" s="1859"/>
      <c r="H130" s="1860"/>
      <c r="I130" s="1860"/>
      <c r="J130" s="1861"/>
      <c r="K130" s="1859"/>
      <c r="L130" s="1860"/>
      <c r="M130" s="1860"/>
      <c r="N130" s="1861"/>
      <c r="O130" s="1859"/>
      <c r="P130" s="1860"/>
      <c r="Q130" s="1860"/>
      <c r="R130" s="1861"/>
      <c r="S130" s="1859"/>
      <c r="T130" s="1860"/>
      <c r="U130" s="1860"/>
      <c r="V130" s="1861"/>
      <c r="W130" s="1859"/>
      <c r="X130" s="1860"/>
      <c r="Y130" s="1860"/>
      <c r="Z130" s="1861"/>
      <c r="AA130" s="1859"/>
      <c r="AB130" s="1860"/>
      <c r="AC130" s="1860"/>
      <c r="AD130" s="1861"/>
      <c r="AE130" s="1859"/>
      <c r="AF130" s="1860"/>
      <c r="AG130" s="1860"/>
      <c r="AH130" s="1861"/>
      <c r="AI130" s="1859"/>
      <c r="AJ130" s="1860"/>
      <c r="AK130" s="1860"/>
      <c r="AL130" s="1861"/>
      <c r="AM130" s="1859"/>
      <c r="AN130" s="1860"/>
      <c r="AO130" s="1860"/>
      <c r="AP130" s="1861"/>
      <c r="AQ130" s="1859"/>
      <c r="AR130" s="1860"/>
      <c r="AS130" s="1860"/>
      <c r="AT130" s="1861"/>
      <c r="AU130" s="1859"/>
      <c r="AV130" s="1860"/>
      <c r="AW130" s="1860"/>
      <c r="AX130" s="1861"/>
      <c r="AY130" s="1876">
        <f>AVERAGE(C130:AX130)</f>
        <v>6.8965517241379309E-2</v>
      </c>
      <c r="AZ130" s="1877"/>
    </row>
    <row r="131" spans="1:52">
      <c r="A131" s="1086" t="s">
        <v>691</v>
      </c>
    </row>
  </sheetData>
  <sheetProtection algorithmName="SHA-512" hashValue="RXgnzT5tbj9y/iSSs9OMtSHXcJHbQafvLeHS44buHReGDXWuUH207TVtOROtM+76TlBI8Tu33qyEVXymnWvKZw==" saltValue="baoWFrVfK6pNlLwHvJGXTQ==" spinCount="100000" sheet="1" objects="1" scenarios="1"/>
  <mergeCells count="947">
    <mergeCell ref="AY102:AZ102"/>
    <mergeCell ref="A118:B118"/>
    <mergeCell ref="C118:F118"/>
    <mergeCell ref="A119:B119"/>
    <mergeCell ref="C119:F119"/>
    <mergeCell ref="G118:J118"/>
    <mergeCell ref="K118:N118"/>
    <mergeCell ref="O118:R118"/>
    <mergeCell ref="G119:J119"/>
    <mergeCell ref="K119:N119"/>
    <mergeCell ref="O119:R119"/>
    <mergeCell ref="AI118:AL118"/>
    <mergeCell ref="AM118:AP118"/>
    <mergeCell ref="AQ118:AT118"/>
    <mergeCell ref="AU118:AX118"/>
    <mergeCell ref="AY118:AZ118"/>
    <mergeCell ref="S119:V119"/>
    <mergeCell ref="W119:Z119"/>
    <mergeCell ref="AA119:AD119"/>
    <mergeCell ref="AE119:AH119"/>
    <mergeCell ref="AI119:AL119"/>
    <mergeCell ref="AM119:AP119"/>
    <mergeCell ref="AQ119:AT119"/>
    <mergeCell ref="AU119:AX119"/>
    <mergeCell ref="S85:V85"/>
    <mergeCell ref="W85:Z85"/>
    <mergeCell ref="AA85:AD85"/>
    <mergeCell ref="AE85:AH85"/>
    <mergeCell ref="AI85:AL85"/>
    <mergeCell ref="AM85:AP85"/>
    <mergeCell ref="AQ85:AT85"/>
    <mergeCell ref="AU85:AX85"/>
    <mergeCell ref="AY85:AZ85"/>
    <mergeCell ref="S84:V84"/>
    <mergeCell ref="W84:Z84"/>
    <mergeCell ref="AA84:AD84"/>
    <mergeCell ref="AE84:AH84"/>
    <mergeCell ref="AI84:AL84"/>
    <mergeCell ref="AM84:AP84"/>
    <mergeCell ref="AQ84:AT84"/>
    <mergeCell ref="AU84:AX84"/>
    <mergeCell ref="AY84:AZ84"/>
    <mergeCell ref="A84:B84"/>
    <mergeCell ref="A85:B85"/>
    <mergeCell ref="A101:B101"/>
    <mergeCell ref="A102:B102"/>
    <mergeCell ref="C84:F84"/>
    <mergeCell ref="C85:F85"/>
    <mergeCell ref="G84:J84"/>
    <mergeCell ref="K84:N84"/>
    <mergeCell ref="O84:R84"/>
    <mergeCell ref="G85:J85"/>
    <mergeCell ref="K85:N85"/>
    <mergeCell ref="O85:R85"/>
    <mergeCell ref="C101:F101"/>
    <mergeCell ref="G101:J101"/>
    <mergeCell ref="K101:N101"/>
    <mergeCell ref="O101:R101"/>
    <mergeCell ref="C102:F102"/>
    <mergeCell ref="G102:J102"/>
    <mergeCell ref="K102:N102"/>
    <mergeCell ref="O102:R102"/>
    <mergeCell ref="O95:R95"/>
    <mergeCell ref="O93:R93"/>
    <mergeCell ref="K94:N94"/>
    <mergeCell ref="K93:N93"/>
    <mergeCell ref="AY100:AZ100"/>
    <mergeCell ref="AA117:AD117"/>
    <mergeCell ref="AE117:AH117"/>
    <mergeCell ref="AI117:AL117"/>
    <mergeCell ref="AM117:AP117"/>
    <mergeCell ref="AQ117:AT117"/>
    <mergeCell ref="AI99:AL99"/>
    <mergeCell ref="AQ99:AT99"/>
    <mergeCell ref="AI103:AL103"/>
    <mergeCell ref="AU117:AX117"/>
    <mergeCell ref="AY117:AZ117"/>
    <mergeCell ref="AA101:AD101"/>
    <mergeCell ref="AE101:AH101"/>
    <mergeCell ref="AI101:AL101"/>
    <mergeCell ref="AM101:AP101"/>
    <mergeCell ref="AQ101:AT101"/>
    <mergeCell ref="AU101:AX101"/>
    <mergeCell ref="AY101:AZ101"/>
    <mergeCell ref="AA102:AD102"/>
    <mergeCell ref="AE102:AH102"/>
    <mergeCell ref="AI102:AL102"/>
    <mergeCell ref="AM102:AP102"/>
    <mergeCell ref="AQ102:AT102"/>
    <mergeCell ref="AU102:AX102"/>
    <mergeCell ref="AA86:AD86"/>
    <mergeCell ref="AE86:AH86"/>
    <mergeCell ref="AI86:AL86"/>
    <mergeCell ref="AM86:AP86"/>
    <mergeCell ref="AQ86:AT86"/>
    <mergeCell ref="AU86:AX86"/>
    <mergeCell ref="AM103:AP103"/>
    <mergeCell ref="AQ103:AT103"/>
    <mergeCell ref="AU103:AX103"/>
    <mergeCell ref="AU100:AX100"/>
    <mergeCell ref="AU88:AX88"/>
    <mergeCell ref="AQ88:AT88"/>
    <mergeCell ref="AI90:AL90"/>
    <mergeCell ref="AE88:AH88"/>
    <mergeCell ref="AI88:AL88"/>
    <mergeCell ref="AE89:AH89"/>
    <mergeCell ref="AM88:AP88"/>
    <mergeCell ref="AM89:AP89"/>
    <mergeCell ref="AM90:AP90"/>
    <mergeCell ref="AQ90:AT90"/>
    <mergeCell ref="AQ89:AT89"/>
    <mergeCell ref="AU89:AX89"/>
    <mergeCell ref="AI104:AL104"/>
    <mergeCell ref="AM104:AP104"/>
    <mergeCell ref="AM109:AP109"/>
    <mergeCell ref="AI107:AL107"/>
    <mergeCell ref="AQ106:AT106"/>
    <mergeCell ref="AQ107:AT107"/>
    <mergeCell ref="AI108:AL108"/>
    <mergeCell ref="AQ104:AT104"/>
    <mergeCell ref="AI91:AL91"/>
    <mergeCell ref="AM91:AP91"/>
    <mergeCell ref="AI106:AL106"/>
    <mergeCell ref="AI105:AL105"/>
    <mergeCell ref="AM99:AP99"/>
    <mergeCell ref="AY93:AZ93"/>
    <mergeCell ref="AY94:AZ94"/>
    <mergeCell ref="AA96:AD96"/>
    <mergeCell ref="AU93:AX93"/>
    <mergeCell ref="AQ91:AT91"/>
    <mergeCell ref="AI92:AL92"/>
    <mergeCell ref="AY95:AZ95"/>
    <mergeCell ref="AU92:AX92"/>
    <mergeCell ref="AM92:AP92"/>
    <mergeCell ref="AI93:AL93"/>
    <mergeCell ref="AI95:AL95"/>
    <mergeCell ref="AM95:AP95"/>
    <mergeCell ref="AQ95:AT95"/>
    <mergeCell ref="AQ93:AT93"/>
    <mergeCell ref="AQ92:AT92"/>
    <mergeCell ref="AY92:AZ92"/>
    <mergeCell ref="AY91:AZ91"/>
    <mergeCell ref="AU94:AX94"/>
    <mergeCell ref="AE92:AH92"/>
    <mergeCell ref="AM93:AP93"/>
    <mergeCell ref="AM96:AP96"/>
    <mergeCell ref="AQ96:AT96"/>
    <mergeCell ref="AE95:AH95"/>
    <mergeCell ref="A120:B120"/>
    <mergeCell ref="C86:F86"/>
    <mergeCell ref="G86:J86"/>
    <mergeCell ref="K86:N86"/>
    <mergeCell ref="O86:R86"/>
    <mergeCell ref="S86:V86"/>
    <mergeCell ref="W86:Z86"/>
    <mergeCell ref="C120:F120"/>
    <mergeCell ref="G120:J120"/>
    <mergeCell ref="K120:N120"/>
    <mergeCell ref="O120:R120"/>
    <mergeCell ref="S120:V120"/>
    <mergeCell ref="W120:Z120"/>
    <mergeCell ref="A117:B117"/>
    <mergeCell ref="C117:F117"/>
    <mergeCell ref="G117:J117"/>
    <mergeCell ref="K117:N117"/>
    <mergeCell ref="O117:R117"/>
    <mergeCell ref="S117:V117"/>
    <mergeCell ref="W117:Z117"/>
    <mergeCell ref="A100:B100"/>
    <mergeCell ref="C100:F100"/>
    <mergeCell ref="C103:F103"/>
    <mergeCell ref="K103:N103"/>
    <mergeCell ref="A83:B83"/>
    <mergeCell ref="C83:F83"/>
    <mergeCell ref="G83:J83"/>
    <mergeCell ref="K92:N92"/>
    <mergeCell ref="O91:R91"/>
    <mergeCell ref="O92:R92"/>
    <mergeCell ref="K90:N90"/>
    <mergeCell ref="O90:R90"/>
    <mergeCell ref="AE91:AH91"/>
    <mergeCell ref="S91:V91"/>
    <mergeCell ref="AA92:AD92"/>
    <mergeCell ref="AA89:AD89"/>
    <mergeCell ref="O88:R88"/>
    <mergeCell ref="S90:V90"/>
    <mergeCell ref="W90:Z90"/>
    <mergeCell ref="AA90:AD90"/>
    <mergeCell ref="S88:V88"/>
    <mergeCell ref="A86:B86"/>
    <mergeCell ref="C87:F87"/>
    <mergeCell ref="C89:F89"/>
    <mergeCell ref="G89:J89"/>
    <mergeCell ref="G91:J91"/>
    <mergeCell ref="AA91:AD91"/>
    <mergeCell ref="AE90:AH90"/>
    <mergeCell ref="AE77:AH77"/>
    <mergeCell ref="S78:V78"/>
    <mergeCell ref="S79:V79"/>
    <mergeCell ref="AY83:AZ83"/>
    <mergeCell ref="K83:N83"/>
    <mergeCell ref="O83:R83"/>
    <mergeCell ref="S83:V83"/>
    <mergeCell ref="W83:Z83"/>
    <mergeCell ref="AA83:AD83"/>
    <mergeCell ref="AE83:AH83"/>
    <mergeCell ref="AI83:AL83"/>
    <mergeCell ref="AM83:AP83"/>
    <mergeCell ref="AQ83:AT83"/>
    <mergeCell ref="AU83:AX83"/>
    <mergeCell ref="AM79:AP79"/>
    <mergeCell ref="K77:N77"/>
    <mergeCell ref="O77:R77"/>
    <mergeCell ref="AA77:AD77"/>
    <mergeCell ref="AM78:AP78"/>
    <mergeCell ref="AQ77:AT77"/>
    <mergeCell ref="S77:V77"/>
    <mergeCell ref="AM77:AP77"/>
    <mergeCell ref="K74:N74"/>
    <mergeCell ref="O73:R73"/>
    <mergeCell ref="S75:V75"/>
    <mergeCell ref="K82:N82"/>
    <mergeCell ref="K87:N87"/>
    <mergeCell ref="W82:Z82"/>
    <mergeCell ref="W92:Z92"/>
    <mergeCell ref="K88:N88"/>
    <mergeCell ref="K91:N91"/>
    <mergeCell ref="S87:V87"/>
    <mergeCell ref="S82:V82"/>
    <mergeCell ref="S92:V92"/>
    <mergeCell ref="W91:Z91"/>
    <mergeCell ref="K89:N89"/>
    <mergeCell ref="O89:R89"/>
    <mergeCell ref="S89:V89"/>
    <mergeCell ref="W89:Z89"/>
    <mergeCell ref="O76:R76"/>
    <mergeCell ref="W78:Z78"/>
    <mergeCell ref="W79:Z79"/>
    <mergeCell ref="K79:N79"/>
    <mergeCell ref="K78:N78"/>
    <mergeCell ref="K75:N75"/>
    <mergeCell ref="O75:R75"/>
    <mergeCell ref="AU106:AX106"/>
    <mergeCell ref="AY103:AZ103"/>
    <mergeCell ref="AI110:AL110"/>
    <mergeCell ref="AM110:AP110"/>
    <mergeCell ref="AI100:AL100"/>
    <mergeCell ref="AM100:AP100"/>
    <mergeCell ref="AQ100:AT100"/>
    <mergeCell ref="AQ108:AT108"/>
    <mergeCell ref="AQ105:AT105"/>
    <mergeCell ref="AQ110:AT110"/>
    <mergeCell ref="AI109:AL109"/>
    <mergeCell ref="AU110:AX110"/>
    <mergeCell ref="AY108:AZ108"/>
    <mergeCell ref="AU108:AX108"/>
    <mergeCell ref="AM108:AP108"/>
    <mergeCell ref="AY104:AZ104"/>
    <mergeCell ref="AU107:AX107"/>
    <mergeCell ref="AY107:AZ107"/>
    <mergeCell ref="AM105:AP105"/>
    <mergeCell ref="AY109:AZ109"/>
    <mergeCell ref="AU109:AX109"/>
    <mergeCell ref="AM106:AP106"/>
    <mergeCell ref="AQ109:AT109"/>
    <mergeCell ref="AM107:AP107"/>
    <mergeCell ref="AU76:AX76"/>
    <mergeCell ref="AY89:AZ89"/>
    <mergeCell ref="AY88:AZ88"/>
    <mergeCell ref="AY82:AZ82"/>
    <mergeCell ref="AQ78:AT78"/>
    <mergeCell ref="AQ79:AT79"/>
    <mergeCell ref="AA105:AD105"/>
    <mergeCell ref="AE78:AH78"/>
    <mergeCell ref="AE82:AH82"/>
    <mergeCell ref="AE87:AH87"/>
    <mergeCell ref="AE105:AH105"/>
    <mergeCell ref="AE99:AH99"/>
    <mergeCell ref="AE104:AH104"/>
    <mergeCell ref="AE96:AH96"/>
    <mergeCell ref="AI77:AL77"/>
    <mergeCell ref="AE76:AH76"/>
    <mergeCell ref="AA79:AD79"/>
    <mergeCell ref="AI78:AL78"/>
    <mergeCell ref="AE79:AH79"/>
    <mergeCell ref="AI79:AL79"/>
    <mergeCell ref="AI89:AL89"/>
    <mergeCell ref="AA78:AD78"/>
    <mergeCell ref="AY86:AZ86"/>
    <mergeCell ref="AU99:AX99"/>
    <mergeCell ref="AY90:AZ90"/>
    <mergeCell ref="AE60:AH60"/>
    <mergeCell ref="AE64:AH64"/>
    <mergeCell ref="AI64:AL64"/>
    <mergeCell ref="AI65:AL65"/>
    <mergeCell ref="AQ74:AT74"/>
    <mergeCell ref="AQ75:AT75"/>
    <mergeCell ref="AQ76:AT76"/>
    <mergeCell ref="AM74:AP74"/>
    <mergeCell ref="AM75:AP75"/>
    <mergeCell ref="AI74:AL74"/>
    <mergeCell ref="AI75:AL75"/>
    <mergeCell ref="AI76:AL76"/>
    <mergeCell ref="AI70:AL70"/>
    <mergeCell ref="AI71:AL71"/>
    <mergeCell ref="AI72:AL72"/>
    <mergeCell ref="AE70:AH70"/>
    <mergeCell ref="AE71:AH71"/>
    <mergeCell ref="AI73:AL73"/>
    <mergeCell ref="AE74:AH74"/>
    <mergeCell ref="AE75:AH75"/>
    <mergeCell ref="AU64:AX64"/>
    <mergeCell ref="AU65:AX65"/>
    <mergeCell ref="AM73:AP73"/>
    <mergeCell ref="AZ3:AZ4"/>
    <mergeCell ref="AZ31:AZ33"/>
    <mergeCell ref="AY31:AY33"/>
    <mergeCell ref="AY3:AY4"/>
    <mergeCell ref="AU32:AX32"/>
    <mergeCell ref="AU3:AX3"/>
    <mergeCell ref="AE36:AH36"/>
    <mergeCell ref="AE61:AH61"/>
    <mergeCell ref="AI62:AL62"/>
    <mergeCell ref="AM62:AP62"/>
    <mergeCell ref="AE57:AH57"/>
    <mergeCell ref="AE58:AH58"/>
    <mergeCell ref="AE59:AH59"/>
    <mergeCell ref="AQ57:AT57"/>
    <mergeCell ref="AQ58:AT58"/>
    <mergeCell ref="AQ59:AT59"/>
    <mergeCell ref="AQ60:AT60"/>
    <mergeCell ref="AQ61:AT61"/>
    <mergeCell ref="AQ62:AT62"/>
    <mergeCell ref="AU36:AX36"/>
    <mergeCell ref="AM36:AP36"/>
    <mergeCell ref="AE35:AH35"/>
    <mergeCell ref="AE32:AH32"/>
    <mergeCell ref="AI58:AL58"/>
    <mergeCell ref="AI3:AL3"/>
    <mergeCell ref="AM3:AP3"/>
    <mergeCell ref="AQ3:AT3"/>
    <mergeCell ref="AU63:AX63"/>
    <mergeCell ref="AQ32:AT32"/>
    <mergeCell ref="AQ35:AT35"/>
    <mergeCell ref="AU35:AX35"/>
    <mergeCell ref="AQ36:AT36"/>
    <mergeCell ref="AM63:AP63"/>
    <mergeCell ref="AQ63:AT63"/>
    <mergeCell ref="AI32:AL32"/>
    <mergeCell ref="AU62:AX62"/>
    <mergeCell ref="AU57:AX57"/>
    <mergeCell ref="AU58:AX58"/>
    <mergeCell ref="AU59:AX59"/>
    <mergeCell ref="AU60:AX60"/>
    <mergeCell ref="AU61:AX61"/>
    <mergeCell ref="AM57:AP57"/>
    <mergeCell ref="AM58:AP58"/>
    <mergeCell ref="AM59:AP59"/>
    <mergeCell ref="AM60:AP60"/>
    <mergeCell ref="AM61:AP61"/>
    <mergeCell ref="AI57:AL57"/>
    <mergeCell ref="AI59:AL59"/>
    <mergeCell ref="AQ73:AT73"/>
    <mergeCell ref="AQ66:AT66"/>
    <mergeCell ref="AQ67:AT67"/>
    <mergeCell ref="AQ68:AT68"/>
    <mergeCell ref="AM66:AP66"/>
    <mergeCell ref="AQ69:AT69"/>
    <mergeCell ref="AQ70:AT70"/>
    <mergeCell ref="AE67:AH67"/>
    <mergeCell ref="AE68:AH68"/>
    <mergeCell ref="AE66:AH66"/>
    <mergeCell ref="AE73:AH73"/>
    <mergeCell ref="AA57:AD57"/>
    <mergeCell ref="AA58:AD58"/>
    <mergeCell ref="AA59:AD59"/>
    <mergeCell ref="AA60:AD60"/>
    <mergeCell ref="AA61:AD61"/>
    <mergeCell ref="AU69:AX69"/>
    <mergeCell ref="AQ71:AT71"/>
    <mergeCell ref="AQ72:AT72"/>
    <mergeCell ref="AM72:AP72"/>
    <mergeCell ref="AU70:AX70"/>
    <mergeCell ref="AU66:AX66"/>
    <mergeCell ref="AI60:AL60"/>
    <mergeCell ref="AI61:AL61"/>
    <mergeCell ref="AQ64:AT64"/>
    <mergeCell ref="AQ65:AT65"/>
    <mergeCell ref="AM64:AP64"/>
    <mergeCell ref="AM65:AP65"/>
    <mergeCell ref="AU67:AX67"/>
    <mergeCell ref="AU68:AX68"/>
    <mergeCell ref="AI63:AL63"/>
    <mergeCell ref="AA67:AD67"/>
    <mergeCell ref="AA68:AD68"/>
    <mergeCell ref="AE72:AH72"/>
    <mergeCell ref="AI66:AL66"/>
    <mergeCell ref="W68:Z68"/>
    <mergeCell ref="AE69:AH69"/>
    <mergeCell ref="AA69:AD69"/>
    <mergeCell ref="W60:Z60"/>
    <mergeCell ref="S63:V63"/>
    <mergeCell ref="S64:V64"/>
    <mergeCell ref="S65:V65"/>
    <mergeCell ref="AE65:AH65"/>
    <mergeCell ref="AA63:AD63"/>
    <mergeCell ref="W63:Z63"/>
    <mergeCell ref="W64:Z64"/>
    <mergeCell ref="W65:Z65"/>
    <mergeCell ref="AA64:AD64"/>
    <mergeCell ref="AA65:AD65"/>
    <mergeCell ref="S60:V60"/>
    <mergeCell ref="S61:V61"/>
    <mergeCell ref="S62:V62"/>
    <mergeCell ref="W61:Z61"/>
    <mergeCell ref="AA73:AD73"/>
    <mergeCell ref="W73:Z73"/>
    <mergeCell ref="AE63:AH63"/>
    <mergeCell ref="AE62:AH62"/>
    <mergeCell ref="W71:Z71"/>
    <mergeCell ref="K72:N72"/>
    <mergeCell ref="O66:R66"/>
    <mergeCell ref="O68:R68"/>
    <mergeCell ref="S68:V68"/>
    <mergeCell ref="O67:R67"/>
    <mergeCell ref="K71:N71"/>
    <mergeCell ref="W72:Z72"/>
    <mergeCell ref="W69:Z69"/>
    <mergeCell ref="O71:R71"/>
    <mergeCell ref="O72:R72"/>
    <mergeCell ref="W66:Z66"/>
    <mergeCell ref="W67:Z67"/>
    <mergeCell ref="S67:V67"/>
    <mergeCell ref="S66:V66"/>
    <mergeCell ref="AA70:AD70"/>
    <mergeCell ref="AA71:AD71"/>
    <mergeCell ref="AA72:AD72"/>
    <mergeCell ref="AA62:AD62"/>
    <mergeCell ref="AA66:AD66"/>
    <mergeCell ref="AM32:AP32"/>
    <mergeCell ref="S32:V32"/>
    <mergeCell ref="W32:Z32"/>
    <mergeCell ref="AI36:AL36"/>
    <mergeCell ref="C57:F57"/>
    <mergeCell ref="C59:F59"/>
    <mergeCell ref="C58:F58"/>
    <mergeCell ref="G57:J57"/>
    <mergeCell ref="G58:J58"/>
    <mergeCell ref="G59:J59"/>
    <mergeCell ref="O58:R58"/>
    <mergeCell ref="O59:R59"/>
    <mergeCell ref="W58:Z58"/>
    <mergeCell ref="W59:Z59"/>
    <mergeCell ref="W57:Z57"/>
    <mergeCell ref="AI35:AL35"/>
    <mergeCell ref="AM35:AP35"/>
    <mergeCell ref="W35:Z35"/>
    <mergeCell ref="K59:N59"/>
    <mergeCell ref="G32:J32"/>
    <mergeCell ref="K32:N32"/>
    <mergeCell ref="AA35:AD35"/>
    <mergeCell ref="AA32:AD32"/>
    <mergeCell ref="S36:V36"/>
    <mergeCell ref="G62:J62"/>
    <mergeCell ref="AA3:AD3"/>
    <mergeCell ref="AE3:AH3"/>
    <mergeCell ref="A36:B36"/>
    <mergeCell ref="C36:F36"/>
    <mergeCell ref="G36:J36"/>
    <mergeCell ref="K36:N36"/>
    <mergeCell ref="A33:B33"/>
    <mergeCell ref="C32:F32"/>
    <mergeCell ref="A32:B32"/>
    <mergeCell ref="AA36:AD36"/>
    <mergeCell ref="A3:A4"/>
    <mergeCell ref="B3:B4"/>
    <mergeCell ref="O36:R36"/>
    <mergeCell ref="A35:B35"/>
    <mergeCell ref="C35:F35"/>
    <mergeCell ref="G35:J35"/>
    <mergeCell ref="K35:N35"/>
    <mergeCell ref="O35:R35"/>
    <mergeCell ref="O32:R32"/>
    <mergeCell ref="A31:B31"/>
    <mergeCell ref="S57:V57"/>
    <mergeCell ref="S58:V58"/>
    <mergeCell ref="S59:V59"/>
    <mergeCell ref="W36:Z36"/>
    <mergeCell ref="S35:V35"/>
    <mergeCell ref="S3:V3"/>
    <mergeCell ref="W3:Z3"/>
    <mergeCell ref="C67:F67"/>
    <mergeCell ref="O57:R57"/>
    <mergeCell ref="O60:R60"/>
    <mergeCell ref="O61:R61"/>
    <mergeCell ref="C3:F3"/>
    <mergeCell ref="G3:J3"/>
    <mergeCell ref="K3:N3"/>
    <mergeCell ref="O3:R3"/>
    <mergeCell ref="C63:F63"/>
    <mergeCell ref="C64:F64"/>
    <mergeCell ref="K66:N66"/>
    <mergeCell ref="K67:N67"/>
    <mergeCell ref="K63:N63"/>
    <mergeCell ref="K64:N64"/>
    <mergeCell ref="K65:N65"/>
    <mergeCell ref="O63:R63"/>
    <mergeCell ref="O64:R64"/>
    <mergeCell ref="O65:R65"/>
    <mergeCell ref="W62:Z62"/>
    <mergeCell ref="K60:N60"/>
    <mergeCell ref="C68:F68"/>
    <mergeCell ref="C69:F69"/>
    <mergeCell ref="C70:F70"/>
    <mergeCell ref="K69:N69"/>
    <mergeCell ref="K70:N70"/>
    <mergeCell ref="O69:R69"/>
    <mergeCell ref="O70:R70"/>
    <mergeCell ref="K57:N57"/>
    <mergeCell ref="G63:J63"/>
    <mergeCell ref="G64:J64"/>
    <mergeCell ref="G65:J65"/>
    <mergeCell ref="G66:J66"/>
    <mergeCell ref="C66:F66"/>
    <mergeCell ref="C60:F60"/>
    <mergeCell ref="C61:F61"/>
    <mergeCell ref="G60:J60"/>
    <mergeCell ref="G61:J61"/>
    <mergeCell ref="O62:R62"/>
    <mergeCell ref="C65:F65"/>
    <mergeCell ref="C62:F62"/>
    <mergeCell ref="K58:N58"/>
    <mergeCell ref="K68:N68"/>
    <mergeCell ref="K61:N61"/>
    <mergeCell ref="K62:N62"/>
    <mergeCell ref="C71:F71"/>
    <mergeCell ref="C72:F72"/>
    <mergeCell ref="C73:F73"/>
    <mergeCell ref="G67:J67"/>
    <mergeCell ref="G68:J68"/>
    <mergeCell ref="A68:B68"/>
    <mergeCell ref="A79:B79"/>
    <mergeCell ref="C77:F77"/>
    <mergeCell ref="C78:F78"/>
    <mergeCell ref="C79:F79"/>
    <mergeCell ref="C74:F74"/>
    <mergeCell ref="C75:F75"/>
    <mergeCell ref="C76:F76"/>
    <mergeCell ref="G77:J77"/>
    <mergeCell ref="G78:J78"/>
    <mergeCell ref="G74:J74"/>
    <mergeCell ref="G75:J75"/>
    <mergeCell ref="G76:J76"/>
    <mergeCell ref="G79:J79"/>
    <mergeCell ref="G69:J69"/>
    <mergeCell ref="G70:J70"/>
    <mergeCell ref="G71:J71"/>
    <mergeCell ref="G72:J72"/>
    <mergeCell ref="G73:J73"/>
    <mergeCell ref="K76:N76"/>
    <mergeCell ref="O74:R74"/>
    <mergeCell ref="W74:Z74"/>
    <mergeCell ref="S69:V69"/>
    <mergeCell ref="S74:V74"/>
    <mergeCell ref="AU90:AX90"/>
    <mergeCell ref="S70:V70"/>
    <mergeCell ref="S71:V71"/>
    <mergeCell ref="S72:V72"/>
    <mergeCell ref="O78:R78"/>
    <mergeCell ref="O79:R79"/>
    <mergeCell ref="W88:Z88"/>
    <mergeCell ref="AA88:AD88"/>
    <mergeCell ref="W87:Z87"/>
    <mergeCell ref="AA82:AD82"/>
    <mergeCell ref="AA87:AD87"/>
    <mergeCell ref="O82:R82"/>
    <mergeCell ref="O87:R87"/>
    <mergeCell ref="AA74:AD74"/>
    <mergeCell ref="AA75:AD75"/>
    <mergeCell ref="AA76:AD76"/>
    <mergeCell ref="S73:V73"/>
    <mergeCell ref="AU71:AX71"/>
    <mergeCell ref="K73:N73"/>
    <mergeCell ref="W75:Z75"/>
    <mergeCell ref="W76:Z76"/>
    <mergeCell ref="S76:V76"/>
    <mergeCell ref="W70:Z70"/>
    <mergeCell ref="AY106:AZ106"/>
    <mergeCell ref="AY96:AZ96"/>
    <mergeCell ref="AU95:AX95"/>
    <mergeCell ref="AU96:AX96"/>
    <mergeCell ref="AY99:AZ99"/>
    <mergeCell ref="AU105:AX105"/>
    <mergeCell ref="AY105:AZ105"/>
    <mergeCell ref="AI96:AL96"/>
    <mergeCell ref="AI94:AL94"/>
    <mergeCell ref="AQ94:AT94"/>
    <mergeCell ref="AM94:AP94"/>
    <mergeCell ref="AU104:AX104"/>
    <mergeCell ref="W77:Z77"/>
    <mergeCell ref="AU72:AX72"/>
    <mergeCell ref="AU73:AX73"/>
    <mergeCell ref="AU77:AX77"/>
    <mergeCell ref="AU91:AX91"/>
    <mergeCell ref="AU75:AX75"/>
    <mergeCell ref="AU74:AX74"/>
    <mergeCell ref="W96:Z96"/>
    <mergeCell ref="AE108:AH108"/>
    <mergeCell ref="AE109:AH109"/>
    <mergeCell ref="AE110:AH110"/>
    <mergeCell ref="K107:N107"/>
    <mergeCell ref="K109:N109"/>
    <mergeCell ref="O109:R109"/>
    <mergeCell ref="AE123:AH123"/>
    <mergeCell ref="W122:Z122"/>
    <mergeCell ref="AA122:AD122"/>
    <mergeCell ref="AE122:AH122"/>
    <mergeCell ref="AA116:AD116"/>
    <mergeCell ref="AE107:AH107"/>
    <mergeCell ref="O107:R107"/>
    <mergeCell ref="S118:V118"/>
    <mergeCell ref="W118:Z118"/>
    <mergeCell ref="AA118:AD118"/>
    <mergeCell ref="AE118:AH118"/>
    <mergeCell ref="AA110:AD110"/>
    <mergeCell ref="S110:V110"/>
    <mergeCell ref="K108:N108"/>
    <mergeCell ref="O108:R108"/>
    <mergeCell ref="S108:V108"/>
    <mergeCell ref="W108:Z108"/>
    <mergeCell ref="AA108:AD108"/>
    <mergeCell ref="AE106:AH106"/>
    <mergeCell ref="AE93:AH93"/>
    <mergeCell ref="AE94:AH94"/>
    <mergeCell ref="AA93:AD93"/>
    <mergeCell ref="AA94:AD94"/>
    <mergeCell ref="S95:V95"/>
    <mergeCell ref="W95:Z95"/>
    <mergeCell ref="S93:V93"/>
    <mergeCell ref="S94:V94"/>
    <mergeCell ref="W93:Z93"/>
    <mergeCell ref="W94:Z94"/>
    <mergeCell ref="S105:V105"/>
    <mergeCell ref="W101:Z101"/>
    <mergeCell ref="S102:V102"/>
    <mergeCell ref="W102:Z102"/>
    <mergeCell ref="O105:R105"/>
    <mergeCell ref="O99:R99"/>
    <mergeCell ref="W104:Z104"/>
    <mergeCell ref="AA104:AD104"/>
    <mergeCell ref="AE103:AH103"/>
    <mergeCell ref="AE100:AH100"/>
    <mergeCell ref="O94:R94"/>
    <mergeCell ref="K95:N95"/>
    <mergeCell ref="A103:B103"/>
    <mergeCell ref="O103:R103"/>
    <mergeCell ref="S103:V103"/>
    <mergeCell ref="W103:Z103"/>
    <mergeCell ref="C99:F99"/>
    <mergeCell ref="G99:J99"/>
    <mergeCell ref="S96:V96"/>
    <mergeCell ref="AA99:AD99"/>
    <mergeCell ref="K99:N99"/>
    <mergeCell ref="AA103:AD103"/>
    <mergeCell ref="K100:N100"/>
    <mergeCell ref="O100:R100"/>
    <mergeCell ref="S100:V100"/>
    <mergeCell ref="W100:Z100"/>
    <mergeCell ref="AA100:AD100"/>
    <mergeCell ref="K96:N96"/>
    <mergeCell ref="A116:B116"/>
    <mergeCell ref="C116:F116"/>
    <mergeCell ref="G116:J116"/>
    <mergeCell ref="K116:N116"/>
    <mergeCell ref="S116:V116"/>
    <mergeCell ref="S104:V104"/>
    <mergeCell ref="S107:V107"/>
    <mergeCell ref="W105:Z105"/>
    <mergeCell ref="W107:Z107"/>
    <mergeCell ref="W109:Z109"/>
    <mergeCell ref="C110:F110"/>
    <mergeCell ref="G110:J110"/>
    <mergeCell ref="C104:F104"/>
    <mergeCell ref="C112:F112"/>
    <mergeCell ref="S109:V109"/>
    <mergeCell ref="K105:N105"/>
    <mergeCell ref="W116:Z116"/>
    <mergeCell ref="O116:R116"/>
    <mergeCell ref="K110:N110"/>
    <mergeCell ref="O110:R110"/>
    <mergeCell ref="G112:J112"/>
    <mergeCell ref="W110:Z110"/>
    <mergeCell ref="K104:N104"/>
    <mergeCell ref="O104:R104"/>
    <mergeCell ref="AY128:AZ128"/>
    <mergeCell ref="AU125:AX125"/>
    <mergeCell ref="AY125:AZ125"/>
    <mergeCell ref="AI127:AL127"/>
    <mergeCell ref="AM127:AP127"/>
    <mergeCell ref="AQ127:AT127"/>
    <mergeCell ref="AU127:AX127"/>
    <mergeCell ref="AY127:AZ127"/>
    <mergeCell ref="AU126:AX126"/>
    <mergeCell ref="AY126:AZ126"/>
    <mergeCell ref="AM125:AP125"/>
    <mergeCell ref="AQ125:AT125"/>
    <mergeCell ref="AQ126:AT126"/>
    <mergeCell ref="AI128:AL128"/>
    <mergeCell ref="AM128:AP128"/>
    <mergeCell ref="AQ128:AT128"/>
    <mergeCell ref="AU128:AX128"/>
    <mergeCell ref="AI126:AL126"/>
    <mergeCell ref="AM126:AP126"/>
    <mergeCell ref="AI125:AL125"/>
    <mergeCell ref="A126:B126"/>
    <mergeCell ref="C126:F126"/>
    <mergeCell ref="G126:J126"/>
    <mergeCell ref="O122:R122"/>
    <mergeCell ref="AA95:AD95"/>
    <mergeCell ref="C106:F106"/>
    <mergeCell ref="G106:J106"/>
    <mergeCell ref="K106:N106"/>
    <mergeCell ref="O106:R106"/>
    <mergeCell ref="S106:V106"/>
    <mergeCell ref="W106:Z106"/>
    <mergeCell ref="AA106:AD106"/>
    <mergeCell ref="C122:F122"/>
    <mergeCell ref="S125:V125"/>
    <mergeCell ref="S124:V124"/>
    <mergeCell ref="W124:Z124"/>
    <mergeCell ref="AA124:AD124"/>
    <mergeCell ref="C105:F105"/>
    <mergeCell ref="C107:F107"/>
    <mergeCell ref="AA109:AD109"/>
    <mergeCell ref="G122:J122"/>
    <mergeCell ref="S99:V99"/>
    <mergeCell ref="W99:Z99"/>
    <mergeCell ref="A121:B121"/>
    <mergeCell ref="C91:F91"/>
    <mergeCell ref="C95:F95"/>
    <mergeCell ref="G104:J104"/>
    <mergeCell ref="C108:F108"/>
    <mergeCell ref="G108:J108"/>
    <mergeCell ref="C109:F109"/>
    <mergeCell ref="G109:J109"/>
    <mergeCell ref="G100:J100"/>
    <mergeCell ref="G103:J103"/>
    <mergeCell ref="C93:F93"/>
    <mergeCell ref="C94:F94"/>
    <mergeCell ref="C96:F96"/>
    <mergeCell ref="G96:J96"/>
    <mergeCell ref="A82:B82"/>
    <mergeCell ref="A87:B87"/>
    <mergeCell ref="G82:J82"/>
    <mergeCell ref="G87:J87"/>
    <mergeCell ref="G93:J93"/>
    <mergeCell ref="G94:J94"/>
    <mergeCell ref="A99:B99"/>
    <mergeCell ref="C113:F113"/>
    <mergeCell ref="G113:J113"/>
    <mergeCell ref="A111:B111"/>
    <mergeCell ref="A104:B104"/>
    <mergeCell ref="A110:B110"/>
    <mergeCell ref="A109:B109"/>
    <mergeCell ref="A92:B92"/>
    <mergeCell ref="C92:F92"/>
    <mergeCell ref="G92:J92"/>
    <mergeCell ref="G107:J107"/>
    <mergeCell ref="G95:J95"/>
    <mergeCell ref="C88:F88"/>
    <mergeCell ref="G88:J88"/>
    <mergeCell ref="C90:F90"/>
    <mergeCell ref="G90:J90"/>
    <mergeCell ref="G105:J105"/>
    <mergeCell ref="C82:F82"/>
    <mergeCell ref="AM124:AP124"/>
    <mergeCell ref="AQ121:AT121"/>
    <mergeCell ref="AM122:AP122"/>
    <mergeCell ref="AQ122:AT122"/>
    <mergeCell ref="C111:F111"/>
    <mergeCell ref="G111:J111"/>
    <mergeCell ref="K111:N111"/>
    <mergeCell ref="AU112:AX112"/>
    <mergeCell ref="AU116:AX116"/>
    <mergeCell ref="AE116:AH116"/>
    <mergeCell ref="AI116:AL116"/>
    <mergeCell ref="AA120:AD120"/>
    <mergeCell ref="AE120:AH120"/>
    <mergeCell ref="AI120:AL120"/>
    <mergeCell ref="AM120:AP120"/>
    <mergeCell ref="AQ120:AT120"/>
    <mergeCell ref="AU120:AX120"/>
    <mergeCell ref="C123:F123"/>
    <mergeCell ref="G123:J123"/>
    <mergeCell ref="K123:N123"/>
    <mergeCell ref="O123:R123"/>
    <mergeCell ref="C124:F124"/>
    <mergeCell ref="C128:F128"/>
    <mergeCell ref="G128:J128"/>
    <mergeCell ref="K128:N128"/>
    <mergeCell ref="O128:R128"/>
    <mergeCell ref="S128:V128"/>
    <mergeCell ref="W128:Z128"/>
    <mergeCell ref="AA128:AD128"/>
    <mergeCell ref="S127:V127"/>
    <mergeCell ref="W127:Z127"/>
    <mergeCell ref="AA127:AD127"/>
    <mergeCell ref="O127:R127"/>
    <mergeCell ref="C127:F127"/>
    <mergeCell ref="G127:J127"/>
    <mergeCell ref="K127:N127"/>
    <mergeCell ref="C125:F125"/>
    <mergeCell ref="G125:J125"/>
    <mergeCell ref="K125:N125"/>
    <mergeCell ref="O125:R125"/>
    <mergeCell ref="K126:N126"/>
    <mergeCell ref="O126:R126"/>
    <mergeCell ref="S126:V126"/>
    <mergeCell ref="C121:F121"/>
    <mergeCell ref="G121:J121"/>
    <mergeCell ref="K121:N121"/>
    <mergeCell ref="O121:R121"/>
    <mergeCell ref="S121:V121"/>
    <mergeCell ref="G124:J124"/>
    <mergeCell ref="K124:N124"/>
    <mergeCell ref="O124:R124"/>
    <mergeCell ref="S123:V123"/>
    <mergeCell ref="K122:N122"/>
    <mergeCell ref="S122:V122"/>
    <mergeCell ref="AE127:AH127"/>
    <mergeCell ref="AE126:AH126"/>
    <mergeCell ref="AE125:AH125"/>
    <mergeCell ref="AI124:AL124"/>
    <mergeCell ref="W121:Z121"/>
    <mergeCell ref="AA121:AD121"/>
    <mergeCell ref="AA125:AD125"/>
    <mergeCell ref="W123:Z123"/>
    <mergeCell ref="AA123:AD123"/>
    <mergeCell ref="AI122:AL122"/>
    <mergeCell ref="AI123:AL123"/>
    <mergeCell ref="AE124:AH124"/>
    <mergeCell ref="W126:Z126"/>
    <mergeCell ref="AA126:AD126"/>
    <mergeCell ref="W125:Z125"/>
    <mergeCell ref="O96:R96"/>
    <mergeCell ref="AA107:AD107"/>
    <mergeCell ref="S101:V101"/>
    <mergeCell ref="AM130:AP130"/>
    <mergeCell ref="AQ130:AT130"/>
    <mergeCell ref="AU130:AX130"/>
    <mergeCell ref="AY130:AZ130"/>
    <mergeCell ref="C129:F129"/>
    <mergeCell ref="G129:J129"/>
    <mergeCell ref="K129:N129"/>
    <mergeCell ref="AE129:AH129"/>
    <mergeCell ref="W129:Z129"/>
    <mergeCell ref="AA129:AD129"/>
    <mergeCell ref="C130:F130"/>
    <mergeCell ref="AM129:AP129"/>
    <mergeCell ref="AQ129:AT129"/>
    <mergeCell ref="AU129:AX129"/>
    <mergeCell ref="AY129:AZ129"/>
    <mergeCell ref="G130:J130"/>
    <mergeCell ref="K130:N130"/>
    <mergeCell ref="O130:R130"/>
    <mergeCell ref="S130:V130"/>
    <mergeCell ref="W130:Z130"/>
    <mergeCell ref="AA130:AD130"/>
    <mergeCell ref="AE130:AH130"/>
    <mergeCell ref="AI130:AL130"/>
    <mergeCell ref="AI129:AL129"/>
    <mergeCell ref="O129:R129"/>
    <mergeCell ref="S129:V129"/>
    <mergeCell ref="AY110:AZ110"/>
    <mergeCell ref="AE111:AH111"/>
    <mergeCell ref="AE128:AH128"/>
    <mergeCell ref="AE112:AH112"/>
    <mergeCell ref="AI112:AL112"/>
    <mergeCell ref="AE121:AH121"/>
    <mergeCell ref="AE113:AH113"/>
    <mergeCell ref="AY122:AZ122"/>
    <mergeCell ref="AM116:AP116"/>
    <mergeCell ref="AY116:AZ116"/>
    <mergeCell ref="AM121:AP121"/>
    <mergeCell ref="AM123:AP123"/>
    <mergeCell ref="AQ123:AT123"/>
    <mergeCell ref="AY124:AZ124"/>
    <mergeCell ref="AM111:AP111"/>
    <mergeCell ref="AU111:AX111"/>
    <mergeCell ref="AQ124:AT124"/>
    <mergeCell ref="AU124:AX124"/>
    <mergeCell ref="AU123:AX123"/>
    <mergeCell ref="AY123:AZ123"/>
    <mergeCell ref="AQ116:AT116"/>
    <mergeCell ref="AI121:AL121"/>
    <mergeCell ref="AY121:AZ121"/>
    <mergeCell ref="AQ112:AT112"/>
    <mergeCell ref="K112:N112"/>
    <mergeCell ref="O112:R112"/>
    <mergeCell ref="S112:V112"/>
    <mergeCell ref="W112:Z112"/>
    <mergeCell ref="AA112:AD112"/>
    <mergeCell ref="AU122:AX122"/>
    <mergeCell ref="AU121:AX121"/>
    <mergeCell ref="AY120:AZ120"/>
    <mergeCell ref="AY119:AZ119"/>
    <mergeCell ref="AY111:AZ111"/>
    <mergeCell ref="K113:N113"/>
    <mergeCell ref="O113:R113"/>
    <mergeCell ref="S113:V113"/>
    <mergeCell ref="W113:Z113"/>
    <mergeCell ref="AA113:AD113"/>
    <mergeCell ref="O111:R111"/>
    <mergeCell ref="S111:V111"/>
    <mergeCell ref="W111:Z111"/>
    <mergeCell ref="AA111:AD111"/>
    <mergeCell ref="AQ111:AT111"/>
    <mergeCell ref="AI113:AL113"/>
    <mergeCell ref="AM112:AP112"/>
    <mergeCell ref="AM113:AP113"/>
    <mergeCell ref="AQ113:AT113"/>
    <mergeCell ref="AU113:AX113"/>
    <mergeCell ref="AY113:AZ113"/>
    <mergeCell ref="B1:AZ1"/>
    <mergeCell ref="A2:AZ2"/>
    <mergeCell ref="AY112:AZ112"/>
    <mergeCell ref="AM76:AP76"/>
    <mergeCell ref="AM70:AP70"/>
    <mergeCell ref="AM71:AP71"/>
    <mergeCell ref="AM68:AP68"/>
    <mergeCell ref="AM69:AP69"/>
    <mergeCell ref="AI67:AL67"/>
    <mergeCell ref="AI68:AL68"/>
    <mergeCell ref="AM67:AP67"/>
    <mergeCell ref="AI69:AL69"/>
    <mergeCell ref="AI111:AL111"/>
    <mergeCell ref="AY87:AZ87"/>
    <mergeCell ref="AQ82:AT82"/>
    <mergeCell ref="AQ87:AT87"/>
    <mergeCell ref="AU82:AX82"/>
    <mergeCell ref="AU87:AX87"/>
    <mergeCell ref="AI82:AL82"/>
    <mergeCell ref="AI87:AL87"/>
    <mergeCell ref="AM82:AP82"/>
    <mergeCell ref="AM87:AP87"/>
    <mergeCell ref="AU78:AX78"/>
    <mergeCell ref="AU79:AX79"/>
  </mergeCells>
  <printOptions horizontalCentered="1"/>
  <pageMargins left="0.39370078740157483" right="0.39370078740157483" top="0.39370078740157483" bottom="0.39370078740157483" header="0" footer="0"/>
  <pageSetup paperSize="9" scale="85" orientation="landscape" horizontalDpi="4294967294" verticalDpi="4294967294" r:id="rId1"/>
  <colBreaks count="2" manualBreakCount="2">
    <brk id="14" max="38" man="1"/>
    <brk id="52" max="1048575"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BA105"/>
  <sheetViews>
    <sheetView showGridLines="0" showRowColHeaders="0" zoomScale="85" zoomScaleNormal="85" workbookViewId="0">
      <pane xSplit="2" ySplit="4" topLeftCell="C5" activePane="bottomRight" state="frozen"/>
      <selection activeCell="A8" sqref="A9:E9"/>
      <selection pane="topRight" activeCell="A8" sqref="A9:E9"/>
      <selection pane="bottomLeft" activeCell="A8" sqref="A9:E9"/>
      <selection pane="bottomRight" activeCell="C5" sqref="C5"/>
    </sheetView>
  </sheetViews>
  <sheetFormatPr defaultRowHeight="15.75"/>
  <cols>
    <col min="1" max="1" width="16.42578125" style="42" customWidth="1"/>
    <col min="2" max="2" width="54.42578125" style="42" customWidth="1"/>
    <col min="3" max="9" width="8.7109375" style="102" customWidth="1"/>
    <col min="10" max="10" width="8.7109375" style="875" customWidth="1"/>
    <col min="11" max="13" width="8.7109375" style="102" customWidth="1"/>
    <col min="14" max="14" width="8.7109375" style="875" customWidth="1"/>
    <col min="15" max="17" width="8.7109375" style="102" customWidth="1"/>
    <col min="18" max="18" width="8.7109375" style="875" customWidth="1"/>
    <col min="19" max="21" width="8.7109375" style="102" customWidth="1"/>
    <col min="22" max="22" width="8.7109375" style="875" customWidth="1"/>
    <col min="23" max="25" width="8.7109375" style="102" customWidth="1"/>
    <col min="26" max="26" width="8.7109375" style="875" customWidth="1"/>
    <col min="27" max="29" width="8.7109375" style="102" hidden="1" customWidth="1"/>
    <col min="30" max="30" width="8.7109375" style="875" hidden="1" customWidth="1"/>
    <col min="31" max="33" width="8.7109375" style="102" hidden="1" customWidth="1"/>
    <col min="34" max="34" width="8.7109375" style="875" hidden="1" customWidth="1"/>
    <col min="35" max="37" width="8.7109375" style="102" hidden="1" customWidth="1"/>
    <col min="38" max="38" width="8.7109375" style="875" hidden="1" customWidth="1"/>
    <col min="39" max="41" width="8.7109375" style="102" hidden="1" customWidth="1"/>
    <col min="42" max="42" width="8.7109375" style="875" hidden="1" customWidth="1"/>
    <col min="43" max="45" width="8.7109375" style="102" hidden="1" customWidth="1"/>
    <col min="46" max="46" width="8.7109375" style="875" hidden="1" customWidth="1"/>
    <col min="47" max="49" width="8.7109375" style="102" hidden="1" customWidth="1"/>
    <col min="50" max="50" width="8.7109375" style="875" hidden="1" customWidth="1"/>
    <col min="51" max="52" width="12.28515625" style="42" customWidth="1"/>
    <col min="53" max="53" width="9.140625" style="139"/>
    <col min="54" max="16384" width="9.140625" style="42"/>
  </cols>
  <sheetData>
    <row r="1" spans="1:53" ht="37.5" customHeight="1">
      <c r="B1" s="2081" t="s">
        <v>737</v>
      </c>
      <c r="C1" s="2081"/>
      <c r="D1" s="2081"/>
      <c r="E1" s="2081"/>
      <c r="F1" s="2081"/>
      <c r="G1" s="2081"/>
      <c r="H1" s="2081"/>
      <c r="I1" s="2081"/>
      <c r="J1" s="2081"/>
      <c r="K1" s="2081"/>
      <c r="L1" s="2081"/>
      <c r="M1" s="2081"/>
      <c r="N1" s="2081"/>
      <c r="O1" s="2081"/>
      <c r="P1" s="2081"/>
      <c r="Q1" s="2081"/>
      <c r="R1" s="2081"/>
      <c r="S1" s="2081"/>
      <c r="T1" s="2081"/>
      <c r="U1" s="2081"/>
      <c r="V1" s="2081"/>
      <c r="W1" s="2081"/>
      <c r="X1" s="2081"/>
      <c r="Y1" s="2081"/>
      <c r="Z1" s="2081"/>
      <c r="AA1" s="2081"/>
      <c r="AB1" s="2081"/>
      <c r="AC1" s="2081"/>
      <c r="AD1" s="2081"/>
      <c r="AE1" s="2081"/>
      <c r="AF1" s="2081"/>
      <c r="AG1" s="2081"/>
      <c r="AH1" s="2081"/>
      <c r="AI1" s="2081"/>
      <c r="AJ1" s="2081"/>
      <c r="AK1" s="2081"/>
      <c r="AL1" s="2081"/>
      <c r="AM1" s="2081"/>
      <c r="AN1" s="2081"/>
      <c r="AO1" s="2081"/>
      <c r="AP1" s="2081"/>
      <c r="AQ1" s="2081"/>
      <c r="AR1" s="2081"/>
      <c r="AS1" s="2081"/>
      <c r="AT1" s="2081"/>
      <c r="AU1" s="2081"/>
      <c r="AV1" s="2081"/>
      <c r="AW1" s="2081"/>
      <c r="AX1" s="2081"/>
      <c r="AY1" s="2081"/>
      <c r="AZ1" s="2081"/>
      <c r="BA1" s="725"/>
    </row>
    <row r="2" spans="1:53" ht="16.5" thickBot="1">
      <c r="A2" s="2241" t="s">
        <v>724</v>
      </c>
      <c r="B2" s="2241"/>
      <c r="C2" s="2241"/>
      <c r="D2" s="2241"/>
      <c r="E2" s="2241"/>
      <c r="F2" s="2241"/>
      <c r="G2" s="2241"/>
      <c r="H2" s="2241"/>
      <c r="I2" s="2241"/>
      <c r="J2" s="2241"/>
      <c r="K2" s="2241"/>
      <c r="L2" s="2241"/>
      <c r="M2" s="2241"/>
      <c r="N2" s="2241"/>
      <c r="O2" s="2241"/>
      <c r="P2" s="2241"/>
      <c r="Q2" s="2241"/>
      <c r="R2" s="2241"/>
      <c r="S2" s="2241"/>
      <c r="T2" s="2241"/>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c r="AT2" s="2241"/>
      <c r="AU2" s="2241"/>
      <c r="AV2" s="2241"/>
      <c r="AW2" s="2241"/>
      <c r="AX2" s="2241"/>
      <c r="AY2" s="2241"/>
      <c r="AZ2" s="2241"/>
      <c r="BA2" s="725"/>
    </row>
    <row r="3" spans="1:53" ht="18" customHeight="1">
      <c r="A3" s="2220" t="s">
        <v>24</v>
      </c>
      <c r="B3" s="2222" t="s">
        <v>25</v>
      </c>
      <c r="C3" s="2240" t="s">
        <v>2</v>
      </c>
      <c r="D3" s="2240"/>
      <c r="E3" s="2240"/>
      <c r="F3" s="2240"/>
      <c r="G3" s="2240" t="s">
        <v>3</v>
      </c>
      <c r="H3" s="2240"/>
      <c r="I3" s="2240"/>
      <c r="J3" s="2240"/>
      <c r="K3" s="2240" t="s">
        <v>4</v>
      </c>
      <c r="L3" s="2240"/>
      <c r="M3" s="2240"/>
      <c r="N3" s="2240"/>
      <c r="O3" s="2240" t="s">
        <v>5</v>
      </c>
      <c r="P3" s="2240"/>
      <c r="Q3" s="2240"/>
      <c r="R3" s="2240"/>
      <c r="S3" s="2240" t="s">
        <v>6</v>
      </c>
      <c r="T3" s="2240"/>
      <c r="U3" s="2240"/>
      <c r="V3" s="2240"/>
      <c r="W3" s="2240" t="s">
        <v>7</v>
      </c>
      <c r="X3" s="2240"/>
      <c r="Y3" s="2240"/>
      <c r="Z3" s="2240"/>
      <c r="AA3" s="2240" t="s">
        <v>8</v>
      </c>
      <c r="AB3" s="2240"/>
      <c r="AC3" s="2240"/>
      <c r="AD3" s="2240"/>
      <c r="AE3" s="2240" t="s">
        <v>9</v>
      </c>
      <c r="AF3" s="2240"/>
      <c r="AG3" s="2240"/>
      <c r="AH3" s="2240"/>
      <c r="AI3" s="2240" t="s">
        <v>10</v>
      </c>
      <c r="AJ3" s="2240"/>
      <c r="AK3" s="2240"/>
      <c r="AL3" s="2240"/>
      <c r="AM3" s="2240" t="s">
        <v>11</v>
      </c>
      <c r="AN3" s="2240"/>
      <c r="AO3" s="2240"/>
      <c r="AP3" s="2240"/>
      <c r="AQ3" s="2240" t="s">
        <v>12</v>
      </c>
      <c r="AR3" s="2240"/>
      <c r="AS3" s="2240"/>
      <c r="AT3" s="2240"/>
      <c r="AU3" s="2240" t="s">
        <v>13</v>
      </c>
      <c r="AV3" s="2240"/>
      <c r="AW3" s="2240"/>
      <c r="AX3" s="2240"/>
      <c r="AY3" s="2245" t="s">
        <v>56</v>
      </c>
      <c r="AZ3" s="2245" t="s">
        <v>659</v>
      </c>
      <c r="BA3" s="725"/>
    </row>
    <row r="4" spans="1:53" ht="15.75" customHeight="1">
      <c r="A4" s="2249"/>
      <c r="B4" s="2250"/>
      <c r="C4" s="123" t="s">
        <v>83</v>
      </c>
      <c r="D4" s="124" t="s">
        <v>82</v>
      </c>
      <c r="E4" s="864" t="s">
        <v>15</v>
      </c>
      <c r="F4" s="870" t="s">
        <v>120</v>
      </c>
      <c r="G4" s="123" t="s">
        <v>83</v>
      </c>
      <c r="H4" s="124" t="s">
        <v>82</v>
      </c>
      <c r="I4" s="864" t="s">
        <v>15</v>
      </c>
      <c r="J4" s="870" t="s">
        <v>120</v>
      </c>
      <c r="K4" s="123" t="s">
        <v>83</v>
      </c>
      <c r="L4" s="124" t="s">
        <v>82</v>
      </c>
      <c r="M4" s="864" t="s">
        <v>15</v>
      </c>
      <c r="N4" s="870" t="s">
        <v>120</v>
      </c>
      <c r="O4" s="123" t="s">
        <v>83</v>
      </c>
      <c r="P4" s="124" t="s">
        <v>82</v>
      </c>
      <c r="Q4" s="864" t="s">
        <v>15</v>
      </c>
      <c r="R4" s="870" t="s">
        <v>120</v>
      </c>
      <c r="S4" s="123" t="s">
        <v>83</v>
      </c>
      <c r="T4" s="124" t="s">
        <v>82</v>
      </c>
      <c r="U4" s="864" t="s">
        <v>15</v>
      </c>
      <c r="V4" s="870" t="s">
        <v>120</v>
      </c>
      <c r="W4" s="123" t="s">
        <v>83</v>
      </c>
      <c r="X4" s="124" t="s">
        <v>82</v>
      </c>
      <c r="Y4" s="864" t="s">
        <v>15</v>
      </c>
      <c r="Z4" s="870" t="s">
        <v>120</v>
      </c>
      <c r="AA4" s="123" t="s">
        <v>83</v>
      </c>
      <c r="AB4" s="124" t="s">
        <v>82</v>
      </c>
      <c r="AC4" s="864" t="s">
        <v>15</v>
      </c>
      <c r="AD4" s="870" t="s">
        <v>120</v>
      </c>
      <c r="AE4" s="123" t="s">
        <v>83</v>
      </c>
      <c r="AF4" s="124" t="s">
        <v>82</v>
      </c>
      <c r="AG4" s="864" t="s">
        <v>15</v>
      </c>
      <c r="AH4" s="870" t="s">
        <v>120</v>
      </c>
      <c r="AI4" s="123" t="s">
        <v>83</v>
      </c>
      <c r="AJ4" s="124" t="s">
        <v>82</v>
      </c>
      <c r="AK4" s="864" t="s">
        <v>15</v>
      </c>
      <c r="AL4" s="870" t="s">
        <v>120</v>
      </c>
      <c r="AM4" s="123" t="s">
        <v>83</v>
      </c>
      <c r="AN4" s="124" t="s">
        <v>82</v>
      </c>
      <c r="AO4" s="864" t="s">
        <v>15</v>
      </c>
      <c r="AP4" s="870" t="s">
        <v>120</v>
      </c>
      <c r="AQ4" s="123" t="s">
        <v>83</v>
      </c>
      <c r="AR4" s="124" t="s">
        <v>82</v>
      </c>
      <c r="AS4" s="864" t="s">
        <v>15</v>
      </c>
      <c r="AT4" s="870" t="s">
        <v>120</v>
      </c>
      <c r="AU4" s="123" t="s">
        <v>83</v>
      </c>
      <c r="AV4" s="124" t="s">
        <v>82</v>
      </c>
      <c r="AW4" s="864" t="s">
        <v>15</v>
      </c>
      <c r="AX4" s="870" t="s">
        <v>120</v>
      </c>
      <c r="AY4" s="2246"/>
      <c r="AZ4" s="2246"/>
      <c r="BA4" s="725"/>
    </row>
    <row r="5" spans="1:53" ht="31.5" customHeight="1">
      <c r="A5" s="119" t="s">
        <v>98</v>
      </c>
      <c r="B5" s="120" t="s">
        <v>532</v>
      </c>
      <c r="C5" s="121">
        <v>58</v>
      </c>
      <c r="D5" s="122">
        <v>115</v>
      </c>
      <c r="E5" s="865">
        <v>227</v>
      </c>
      <c r="F5" s="871">
        <f>SUM(C5:E5)</f>
        <v>400</v>
      </c>
      <c r="G5" s="121"/>
      <c r="H5" s="122"/>
      <c r="I5" s="865"/>
      <c r="J5" s="871"/>
      <c r="K5" s="121"/>
      <c r="L5" s="122"/>
      <c r="M5" s="865"/>
      <c r="N5" s="871"/>
      <c r="O5" s="121"/>
      <c r="P5" s="122"/>
      <c r="Q5" s="865"/>
      <c r="R5" s="871"/>
      <c r="S5" s="121"/>
      <c r="T5" s="122"/>
      <c r="U5" s="865"/>
      <c r="V5" s="871"/>
      <c r="W5" s="121"/>
      <c r="X5" s="122"/>
      <c r="Y5" s="865"/>
      <c r="Z5" s="871"/>
      <c r="AA5" s="121"/>
      <c r="AB5" s="122"/>
      <c r="AC5" s="865"/>
      <c r="AD5" s="871"/>
      <c r="AE5" s="121"/>
      <c r="AF5" s="122"/>
      <c r="AG5" s="865"/>
      <c r="AH5" s="871"/>
      <c r="AI5" s="121"/>
      <c r="AJ5" s="122"/>
      <c r="AK5" s="865"/>
      <c r="AL5" s="871"/>
      <c r="AM5" s="121"/>
      <c r="AN5" s="122"/>
      <c r="AO5" s="865"/>
      <c r="AP5" s="871"/>
      <c r="AQ5" s="121"/>
      <c r="AR5" s="122"/>
      <c r="AS5" s="865"/>
      <c r="AT5" s="871"/>
      <c r="AU5" s="121"/>
      <c r="AV5" s="122"/>
      <c r="AW5" s="865"/>
      <c r="AX5" s="871"/>
      <c r="AY5" s="877">
        <f>F5+J5+N5+R5+V5+Z5+AD5+AH5+AL5+AP5+AT5+AX5</f>
        <v>400</v>
      </c>
      <c r="AZ5" s="877">
        <f>AVERAGE(F5,J5,N5,R5,V5,Z5,AD5,AH5,AL5,AP5,AT5,AX5)</f>
        <v>400</v>
      </c>
      <c r="BA5" s="725" t="s">
        <v>2</v>
      </c>
    </row>
    <row r="6" spans="1:53" ht="31.5" customHeight="1">
      <c r="A6" s="117" t="s">
        <v>98</v>
      </c>
      <c r="B6" s="118" t="s">
        <v>533</v>
      </c>
      <c r="C6" s="106">
        <v>4</v>
      </c>
      <c r="D6" s="107">
        <v>54</v>
      </c>
      <c r="E6" s="866">
        <v>47</v>
      </c>
      <c r="F6" s="872">
        <f t="shared" ref="F6:F16" si="0">SUM(C6:E6)</f>
        <v>105</v>
      </c>
      <c r="G6" s="106"/>
      <c r="H6" s="107"/>
      <c r="I6" s="866"/>
      <c r="J6" s="872"/>
      <c r="K6" s="106"/>
      <c r="L6" s="107"/>
      <c r="M6" s="866"/>
      <c r="N6" s="872"/>
      <c r="O6" s="106"/>
      <c r="P6" s="107"/>
      <c r="Q6" s="866"/>
      <c r="R6" s="872"/>
      <c r="S6" s="106"/>
      <c r="T6" s="107"/>
      <c r="U6" s="866"/>
      <c r="V6" s="872"/>
      <c r="W6" s="106"/>
      <c r="X6" s="107"/>
      <c r="Y6" s="866"/>
      <c r="Z6" s="872"/>
      <c r="AA6" s="106"/>
      <c r="AB6" s="107"/>
      <c r="AC6" s="866"/>
      <c r="AD6" s="872"/>
      <c r="AE6" s="106"/>
      <c r="AF6" s="107"/>
      <c r="AG6" s="866"/>
      <c r="AH6" s="872"/>
      <c r="AI6" s="106"/>
      <c r="AJ6" s="107"/>
      <c r="AK6" s="866"/>
      <c r="AL6" s="872"/>
      <c r="AM6" s="106"/>
      <c r="AN6" s="107"/>
      <c r="AO6" s="866"/>
      <c r="AP6" s="872"/>
      <c r="AQ6" s="106"/>
      <c r="AR6" s="107"/>
      <c r="AS6" s="866"/>
      <c r="AT6" s="872"/>
      <c r="AU6" s="106"/>
      <c r="AV6" s="107"/>
      <c r="AW6" s="866"/>
      <c r="AX6" s="872"/>
      <c r="AY6" s="658">
        <f t="shared" ref="AY6:AY16" si="1">F6+J6+N6+R6+V6+Z6+AD6+AH6+AL6+AP6+AT6+AX6</f>
        <v>105</v>
      </c>
      <c r="AZ6" s="658">
        <f t="shared" ref="AZ6:AZ19" si="2">AVERAGE(F6,J6,N6,R6,V6,Z6,AD6,AH6,AL6,AP6,AT6,AX6)</f>
        <v>105</v>
      </c>
      <c r="BA6" s="725" t="s">
        <v>3</v>
      </c>
    </row>
    <row r="7" spans="1:53" ht="31.5" customHeight="1">
      <c r="A7" s="117" t="s">
        <v>99</v>
      </c>
      <c r="B7" s="118" t="s">
        <v>462</v>
      </c>
      <c r="C7" s="106">
        <v>7</v>
      </c>
      <c r="D7" s="107">
        <v>21</v>
      </c>
      <c r="E7" s="866">
        <v>6</v>
      </c>
      <c r="F7" s="872">
        <f t="shared" si="0"/>
        <v>34</v>
      </c>
      <c r="G7" s="106"/>
      <c r="H7" s="107"/>
      <c r="I7" s="866"/>
      <c r="J7" s="872"/>
      <c r="K7" s="106"/>
      <c r="L7" s="107"/>
      <c r="M7" s="866"/>
      <c r="N7" s="872"/>
      <c r="O7" s="106"/>
      <c r="P7" s="107"/>
      <c r="Q7" s="866"/>
      <c r="R7" s="872"/>
      <c r="S7" s="106"/>
      <c r="T7" s="107"/>
      <c r="U7" s="866"/>
      <c r="V7" s="872"/>
      <c r="W7" s="106"/>
      <c r="X7" s="107"/>
      <c r="Y7" s="866"/>
      <c r="Z7" s="872"/>
      <c r="AA7" s="106"/>
      <c r="AB7" s="107"/>
      <c r="AC7" s="866"/>
      <c r="AD7" s="872"/>
      <c r="AE7" s="106"/>
      <c r="AF7" s="107"/>
      <c r="AG7" s="866"/>
      <c r="AH7" s="872"/>
      <c r="AI7" s="106"/>
      <c r="AJ7" s="107"/>
      <c r="AK7" s="866"/>
      <c r="AL7" s="872"/>
      <c r="AM7" s="106"/>
      <c r="AN7" s="107"/>
      <c r="AO7" s="866"/>
      <c r="AP7" s="872"/>
      <c r="AQ7" s="106"/>
      <c r="AR7" s="107"/>
      <c r="AS7" s="866"/>
      <c r="AT7" s="872"/>
      <c r="AU7" s="106"/>
      <c r="AV7" s="107"/>
      <c r="AW7" s="866"/>
      <c r="AX7" s="872"/>
      <c r="AY7" s="658">
        <f t="shared" si="1"/>
        <v>34</v>
      </c>
      <c r="AZ7" s="658">
        <f t="shared" si="2"/>
        <v>34</v>
      </c>
      <c r="BA7" s="725" t="s">
        <v>4</v>
      </c>
    </row>
    <row r="8" spans="1:53" ht="31.5" customHeight="1">
      <c r="A8" s="117" t="s">
        <v>100</v>
      </c>
      <c r="B8" s="118" t="s">
        <v>534</v>
      </c>
      <c r="C8" s="106">
        <v>0</v>
      </c>
      <c r="D8" s="107">
        <v>0</v>
      </c>
      <c r="E8" s="866">
        <v>3</v>
      </c>
      <c r="F8" s="872">
        <f t="shared" si="0"/>
        <v>3</v>
      </c>
      <c r="G8" s="106"/>
      <c r="H8" s="107"/>
      <c r="I8" s="866"/>
      <c r="J8" s="872"/>
      <c r="K8" s="106"/>
      <c r="L8" s="107"/>
      <c r="M8" s="866"/>
      <c r="N8" s="872"/>
      <c r="O8" s="106"/>
      <c r="P8" s="107"/>
      <c r="Q8" s="866"/>
      <c r="R8" s="872"/>
      <c r="S8" s="106"/>
      <c r="T8" s="107"/>
      <c r="U8" s="866"/>
      <c r="V8" s="872"/>
      <c r="W8" s="106"/>
      <c r="X8" s="107"/>
      <c r="Y8" s="866"/>
      <c r="Z8" s="872"/>
      <c r="AA8" s="106"/>
      <c r="AB8" s="107"/>
      <c r="AC8" s="866"/>
      <c r="AD8" s="872"/>
      <c r="AE8" s="106"/>
      <c r="AF8" s="107"/>
      <c r="AG8" s="866"/>
      <c r="AH8" s="872"/>
      <c r="AI8" s="106"/>
      <c r="AJ8" s="107"/>
      <c r="AK8" s="866"/>
      <c r="AL8" s="872"/>
      <c r="AM8" s="106"/>
      <c r="AN8" s="107"/>
      <c r="AO8" s="866"/>
      <c r="AP8" s="872"/>
      <c r="AQ8" s="106"/>
      <c r="AR8" s="107"/>
      <c r="AS8" s="866"/>
      <c r="AT8" s="872"/>
      <c r="AU8" s="106"/>
      <c r="AV8" s="107"/>
      <c r="AW8" s="866"/>
      <c r="AX8" s="872"/>
      <c r="AY8" s="658">
        <f t="shared" si="1"/>
        <v>3</v>
      </c>
      <c r="AZ8" s="658">
        <f t="shared" si="2"/>
        <v>3</v>
      </c>
      <c r="BA8" s="725" t="s">
        <v>5</v>
      </c>
    </row>
    <row r="9" spans="1:53" ht="31.5" customHeight="1">
      <c r="A9" s="117"/>
      <c r="B9" s="118" t="s">
        <v>637</v>
      </c>
      <c r="C9" s="106">
        <v>0</v>
      </c>
      <c r="D9" s="107">
        <v>0</v>
      </c>
      <c r="E9" s="866">
        <v>0</v>
      </c>
      <c r="F9" s="872">
        <f t="shared" si="0"/>
        <v>0</v>
      </c>
      <c r="G9" s="106"/>
      <c r="H9" s="107"/>
      <c r="I9" s="866"/>
      <c r="J9" s="872"/>
      <c r="K9" s="106"/>
      <c r="L9" s="107"/>
      <c r="M9" s="866"/>
      <c r="N9" s="872"/>
      <c r="O9" s="106"/>
      <c r="P9" s="107"/>
      <c r="Q9" s="866"/>
      <c r="R9" s="872"/>
      <c r="S9" s="106"/>
      <c r="T9" s="107"/>
      <c r="U9" s="866"/>
      <c r="V9" s="872"/>
      <c r="W9" s="106"/>
      <c r="X9" s="107"/>
      <c r="Y9" s="866"/>
      <c r="Z9" s="872"/>
      <c r="AA9" s="106"/>
      <c r="AB9" s="107"/>
      <c r="AC9" s="866"/>
      <c r="AD9" s="872"/>
      <c r="AE9" s="106"/>
      <c r="AF9" s="107"/>
      <c r="AG9" s="866"/>
      <c r="AH9" s="872"/>
      <c r="AI9" s="106"/>
      <c r="AJ9" s="107"/>
      <c r="AK9" s="866"/>
      <c r="AL9" s="872"/>
      <c r="AM9" s="106"/>
      <c r="AN9" s="107"/>
      <c r="AO9" s="866"/>
      <c r="AP9" s="872"/>
      <c r="AQ9" s="106"/>
      <c r="AR9" s="107"/>
      <c r="AS9" s="866"/>
      <c r="AT9" s="872"/>
      <c r="AU9" s="106"/>
      <c r="AV9" s="107"/>
      <c r="AW9" s="866"/>
      <c r="AX9" s="872"/>
      <c r="AY9" s="658">
        <f t="shared" si="1"/>
        <v>0</v>
      </c>
      <c r="AZ9" s="658">
        <f t="shared" si="2"/>
        <v>0</v>
      </c>
      <c r="BA9" s="725" t="s">
        <v>6</v>
      </c>
    </row>
    <row r="10" spans="1:53" ht="31.5" customHeight="1">
      <c r="A10" s="117" t="s">
        <v>99</v>
      </c>
      <c r="B10" s="118" t="s">
        <v>463</v>
      </c>
      <c r="C10" s="106">
        <v>0</v>
      </c>
      <c r="D10" s="107">
        <v>0</v>
      </c>
      <c r="E10" s="866">
        <v>0</v>
      </c>
      <c r="F10" s="872">
        <f t="shared" si="0"/>
        <v>0</v>
      </c>
      <c r="G10" s="106"/>
      <c r="H10" s="107"/>
      <c r="I10" s="866"/>
      <c r="J10" s="872"/>
      <c r="K10" s="106"/>
      <c r="L10" s="107"/>
      <c r="M10" s="866"/>
      <c r="N10" s="872"/>
      <c r="O10" s="106"/>
      <c r="P10" s="107"/>
      <c r="Q10" s="866"/>
      <c r="R10" s="872"/>
      <c r="S10" s="106"/>
      <c r="T10" s="107"/>
      <c r="U10" s="866"/>
      <c r="V10" s="872"/>
      <c r="W10" s="106"/>
      <c r="X10" s="107"/>
      <c r="Y10" s="866"/>
      <c r="Z10" s="872"/>
      <c r="AA10" s="106"/>
      <c r="AB10" s="107"/>
      <c r="AC10" s="866"/>
      <c r="AD10" s="872"/>
      <c r="AE10" s="106"/>
      <c r="AF10" s="107"/>
      <c r="AG10" s="866"/>
      <c r="AH10" s="872"/>
      <c r="AI10" s="106"/>
      <c r="AJ10" s="107"/>
      <c r="AK10" s="866"/>
      <c r="AL10" s="872"/>
      <c r="AM10" s="106"/>
      <c r="AN10" s="107"/>
      <c r="AO10" s="866"/>
      <c r="AP10" s="872"/>
      <c r="AQ10" s="106"/>
      <c r="AR10" s="107"/>
      <c r="AS10" s="866"/>
      <c r="AT10" s="872"/>
      <c r="AU10" s="106"/>
      <c r="AV10" s="107"/>
      <c r="AW10" s="866"/>
      <c r="AX10" s="872"/>
      <c r="AY10" s="658">
        <f t="shared" si="1"/>
        <v>0</v>
      </c>
      <c r="AZ10" s="658">
        <f t="shared" si="2"/>
        <v>0</v>
      </c>
      <c r="BA10" s="725" t="s">
        <v>7</v>
      </c>
    </row>
    <row r="11" spans="1:53" ht="31.5" customHeight="1">
      <c r="A11" s="117" t="s">
        <v>101</v>
      </c>
      <c r="B11" s="118" t="s">
        <v>536</v>
      </c>
      <c r="C11" s="106">
        <v>19</v>
      </c>
      <c r="D11" s="107">
        <v>21</v>
      </c>
      <c r="E11" s="866">
        <v>96</v>
      </c>
      <c r="F11" s="872">
        <f t="shared" si="0"/>
        <v>136</v>
      </c>
      <c r="G11" s="106"/>
      <c r="H11" s="107"/>
      <c r="I11" s="866"/>
      <c r="J11" s="872"/>
      <c r="K11" s="106"/>
      <c r="L11" s="107"/>
      <c r="M11" s="866"/>
      <c r="N11" s="872"/>
      <c r="O11" s="106"/>
      <c r="P11" s="107"/>
      <c r="Q11" s="866"/>
      <c r="R11" s="872"/>
      <c r="S11" s="106"/>
      <c r="T11" s="107"/>
      <c r="U11" s="866"/>
      <c r="V11" s="872"/>
      <c r="W11" s="106"/>
      <c r="X11" s="107"/>
      <c r="Y11" s="866"/>
      <c r="Z11" s="872"/>
      <c r="AA11" s="106"/>
      <c r="AB11" s="107"/>
      <c r="AC11" s="866"/>
      <c r="AD11" s="872"/>
      <c r="AE11" s="106"/>
      <c r="AF11" s="107"/>
      <c r="AG11" s="866"/>
      <c r="AH11" s="872"/>
      <c r="AI11" s="106"/>
      <c r="AJ11" s="107"/>
      <c r="AK11" s="866"/>
      <c r="AL11" s="872"/>
      <c r="AM11" s="106"/>
      <c r="AN11" s="107"/>
      <c r="AO11" s="866"/>
      <c r="AP11" s="872"/>
      <c r="AQ11" s="106"/>
      <c r="AR11" s="107"/>
      <c r="AS11" s="866"/>
      <c r="AT11" s="872"/>
      <c r="AU11" s="106"/>
      <c r="AV11" s="107"/>
      <c r="AW11" s="866"/>
      <c r="AX11" s="872"/>
      <c r="AY11" s="658">
        <f t="shared" si="1"/>
        <v>136</v>
      </c>
      <c r="AZ11" s="658">
        <f t="shared" si="2"/>
        <v>136</v>
      </c>
      <c r="BA11" s="725" t="s">
        <v>8</v>
      </c>
    </row>
    <row r="12" spans="1:53" ht="31.5" customHeight="1">
      <c r="A12" s="117" t="s">
        <v>101</v>
      </c>
      <c r="B12" s="118" t="s">
        <v>535</v>
      </c>
      <c r="C12" s="106">
        <v>0</v>
      </c>
      <c r="D12" s="107">
        <v>0</v>
      </c>
      <c r="E12" s="866">
        <v>21</v>
      </c>
      <c r="F12" s="872">
        <f t="shared" si="0"/>
        <v>21</v>
      </c>
      <c r="G12" s="106"/>
      <c r="H12" s="107"/>
      <c r="I12" s="866"/>
      <c r="J12" s="872"/>
      <c r="K12" s="106"/>
      <c r="L12" s="107"/>
      <c r="M12" s="866"/>
      <c r="N12" s="872"/>
      <c r="O12" s="106"/>
      <c r="P12" s="107"/>
      <c r="Q12" s="866"/>
      <c r="R12" s="872"/>
      <c r="S12" s="106"/>
      <c r="T12" s="107"/>
      <c r="U12" s="866"/>
      <c r="V12" s="872"/>
      <c r="W12" s="106"/>
      <c r="X12" s="107"/>
      <c r="Y12" s="866"/>
      <c r="Z12" s="872"/>
      <c r="AA12" s="106"/>
      <c r="AB12" s="107"/>
      <c r="AC12" s="866"/>
      <c r="AD12" s="872"/>
      <c r="AE12" s="106"/>
      <c r="AF12" s="107"/>
      <c r="AG12" s="866"/>
      <c r="AH12" s="872"/>
      <c r="AI12" s="106"/>
      <c r="AJ12" s="107"/>
      <c r="AK12" s="866"/>
      <c r="AL12" s="872"/>
      <c r="AM12" s="106"/>
      <c r="AN12" s="107"/>
      <c r="AO12" s="866"/>
      <c r="AP12" s="872"/>
      <c r="AQ12" s="106"/>
      <c r="AR12" s="107"/>
      <c r="AS12" s="866"/>
      <c r="AT12" s="872"/>
      <c r="AU12" s="106"/>
      <c r="AV12" s="107"/>
      <c r="AW12" s="866"/>
      <c r="AX12" s="872"/>
      <c r="AY12" s="658">
        <f t="shared" si="1"/>
        <v>21</v>
      </c>
      <c r="AZ12" s="658">
        <f t="shared" si="2"/>
        <v>21</v>
      </c>
      <c r="BA12" s="725" t="s">
        <v>9</v>
      </c>
    </row>
    <row r="13" spans="1:53" ht="31.5" customHeight="1">
      <c r="A13" s="117" t="s">
        <v>102</v>
      </c>
      <c r="B13" s="112" t="s">
        <v>364</v>
      </c>
      <c r="C13" s="106">
        <v>0</v>
      </c>
      <c r="D13" s="107">
        <v>1</v>
      </c>
      <c r="E13" s="866">
        <v>50</v>
      </c>
      <c r="F13" s="872">
        <f t="shared" si="0"/>
        <v>51</v>
      </c>
      <c r="G13" s="106"/>
      <c r="H13" s="107"/>
      <c r="I13" s="866"/>
      <c r="J13" s="872"/>
      <c r="K13" s="106"/>
      <c r="L13" s="107"/>
      <c r="M13" s="866"/>
      <c r="N13" s="872"/>
      <c r="O13" s="106"/>
      <c r="P13" s="107"/>
      <c r="Q13" s="866"/>
      <c r="R13" s="872"/>
      <c r="S13" s="106"/>
      <c r="T13" s="107"/>
      <c r="U13" s="866"/>
      <c r="V13" s="872"/>
      <c r="W13" s="106"/>
      <c r="X13" s="107"/>
      <c r="Y13" s="866"/>
      <c r="Z13" s="872"/>
      <c r="AA13" s="106"/>
      <c r="AB13" s="107"/>
      <c r="AC13" s="866"/>
      <c r="AD13" s="872"/>
      <c r="AE13" s="106"/>
      <c r="AF13" s="107"/>
      <c r="AG13" s="866"/>
      <c r="AH13" s="872"/>
      <c r="AI13" s="106"/>
      <c r="AJ13" s="107"/>
      <c r="AK13" s="866"/>
      <c r="AL13" s="872"/>
      <c r="AM13" s="106"/>
      <c r="AN13" s="107"/>
      <c r="AO13" s="866"/>
      <c r="AP13" s="872"/>
      <c r="AQ13" s="106"/>
      <c r="AR13" s="107"/>
      <c r="AS13" s="866"/>
      <c r="AT13" s="872"/>
      <c r="AU13" s="106"/>
      <c r="AV13" s="107"/>
      <c r="AW13" s="866"/>
      <c r="AX13" s="872"/>
      <c r="AY13" s="658">
        <f t="shared" si="1"/>
        <v>51</v>
      </c>
      <c r="AZ13" s="658">
        <f t="shared" si="2"/>
        <v>51</v>
      </c>
      <c r="BA13" s="725" t="s">
        <v>10</v>
      </c>
    </row>
    <row r="14" spans="1:53" ht="31.5" customHeight="1">
      <c r="A14" s="117" t="s">
        <v>103</v>
      </c>
      <c r="B14" s="112" t="s">
        <v>537</v>
      </c>
      <c r="C14" s="106">
        <v>0</v>
      </c>
      <c r="D14" s="107">
        <v>0</v>
      </c>
      <c r="E14" s="866">
        <v>36</v>
      </c>
      <c r="F14" s="872">
        <f t="shared" si="0"/>
        <v>36</v>
      </c>
      <c r="G14" s="106"/>
      <c r="H14" s="107"/>
      <c r="I14" s="866"/>
      <c r="J14" s="872"/>
      <c r="K14" s="106"/>
      <c r="L14" s="107"/>
      <c r="M14" s="866"/>
      <c r="N14" s="872"/>
      <c r="O14" s="106"/>
      <c r="P14" s="107"/>
      <c r="Q14" s="866"/>
      <c r="R14" s="872"/>
      <c r="S14" s="106"/>
      <c r="T14" s="107"/>
      <c r="U14" s="866"/>
      <c r="V14" s="872"/>
      <c r="W14" s="106"/>
      <c r="X14" s="107"/>
      <c r="Y14" s="866"/>
      <c r="Z14" s="872"/>
      <c r="AA14" s="106"/>
      <c r="AB14" s="107"/>
      <c r="AC14" s="866"/>
      <c r="AD14" s="872"/>
      <c r="AE14" s="106"/>
      <c r="AF14" s="107"/>
      <c r="AG14" s="866"/>
      <c r="AH14" s="872"/>
      <c r="AI14" s="106"/>
      <c r="AJ14" s="107"/>
      <c r="AK14" s="866"/>
      <c r="AL14" s="872"/>
      <c r="AM14" s="106"/>
      <c r="AN14" s="107"/>
      <c r="AO14" s="866"/>
      <c r="AP14" s="872"/>
      <c r="AQ14" s="106"/>
      <c r="AR14" s="107"/>
      <c r="AS14" s="866"/>
      <c r="AT14" s="872"/>
      <c r="AU14" s="106"/>
      <c r="AV14" s="107"/>
      <c r="AW14" s="866"/>
      <c r="AX14" s="872"/>
      <c r="AY14" s="658">
        <f t="shared" si="1"/>
        <v>36</v>
      </c>
      <c r="AZ14" s="658">
        <f t="shared" si="2"/>
        <v>36</v>
      </c>
      <c r="BA14" s="725" t="s">
        <v>11</v>
      </c>
    </row>
    <row r="15" spans="1:53" ht="31.5" customHeight="1">
      <c r="A15" s="117" t="s">
        <v>104</v>
      </c>
      <c r="B15" s="112" t="s">
        <v>538</v>
      </c>
      <c r="C15" s="106">
        <v>6</v>
      </c>
      <c r="D15" s="107">
        <v>10</v>
      </c>
      <c r="E15" s="866">
        <v>91</v>
      </c>
      <c r="F15" s="872">
        <f t="shared" si="0"/>
        <v>107</v>
      </c>
      <c r="G15" s="106"/>
      <c r="H15" s="107"/>
      <c r="I15" s="866"/>
      <c r="J15" s="872"/>
      <c r="K15" s="106"/>
      <c r="L15" s="107"/>
      <c r="M15" s="866"/>
      <c r="N15" s="872"/>
      <c r="O15" s="106"/>
      <c r="P15" s="107"/>
      <c r="Q15" s="866"/>
      <c r="R15" s="872"/>
      <c r="S15" s="106"/>
      <c r="T15" s="107"/>
      <c r="U15" s="866"/>
      <c r="V15" s="872"/>
      <c r="W15" s="106"/>
      <c r="X15" s="107"/>
      <c r="Y15" s="866"/>
      <c r="Z15" s="872"/>
      <c r="AA15" s="106"/>
      <c r="AB15" s="107"/>
      <c r="AC15" s="866"/>
      <c r="AD15" s="872"/>
      <c r="AE15" s="106"/>
      <c r="AF15" s="107"/>
      <c r="AG15" s="866"/>
      <c r="AH15" s="872"/>
      <c r="AI15" s="106"/>
      <c r="AJ15" s="107"/>
      <c r="AK15" s="866"/>
      <c r="AL15" s="872"/>
      <c r="AM15" s="106"/>
      <c r="AN15" s="107"/>
      <c r="AO15" s="866"/>
      <c r="AP15" s="872"/>
      <c r="AQ15" s="106"/>
      <c r="AR15" s="107"/>
      <c r="AS15" s="866"/>
      <c r="AT15" s="872"/>
      <c r="AU15" s="106"/>
      <c r="AV15" s="107"/>
      <c r="AW15" s="866"/>
      <c r="AX15" s="872"/>
      <c r="AY15" s="658">
        <f t="shared" si="1"/>
        <v>107</v>
      </c>
      <c r="AZ15" s="658">
        <f t="shared" si="2"/>
        <v>107</v>
      </c>
      <c r="BA15" s="725" t="s">
        <v>12</v>
      </c>
    </row>
    <row r="16" spans="1:53" s="102" customFormat="1" ht="31.5" customHeight="1">
      <c r="A16" s="127" t="s">
        <v>458</v>
      </c>
      <c r="B16" s="128" t="s">
        <v>539</v>
      </c>
      <c r="C16" s="114">
        <v>13</v>
      </c>
      <c r="D16" s="115">
        <v>25</v>
      </c>
      <c r="E16" s="867">
        <v>250</v>
      </c>
      <c r="F16" s="873">
        <f t="shared" si="0"/>
        <v>288</v>
      </c>
      <c r="G16" s="114"/>
      <c r="H16" s="115"/>
      <c r="I16" s="867"/>
      <c r="J16" s="873"/>
      <c r="K16" s="114"/>
      <c r="L16" s="115"/>
      <c r="M16" s="867"/>
      <c r="N16" s="873"/>
      <c r="O16" s="114"/>
      <c r="P16" s="115"/>
      <c r="Q16" s="867"/>
      <c r="R16" s="873"/>
      <c r="S16" s="114"/>
      <c r="T16" s="115"/>
      <c r="U16" s="867"/>
      <c r="V16" s="873"/>
      <c r="W16" s="114"/>
      <c r="X16" s="115"/>
      <c r="Y16" s="867"/>
      <c r="Z16" s="873"/>
      <c r="AA16" s="114"/>
      <c r="AB16" s="115"/>
      <c r="AC16" s="867"/>
      <c r="AD16" s="873"/>
      <c r="AE16" s="114"/>
      <c r="AF16" s="115"/>
      <c r="AG16" s="867"/>
      <c r="AH16" s="873"/>
      <c r="AI16" s="114"/>
      <c r="AJ16" s="115"/>
      <c r="AK16" s="867"/>
      <c r="AL16" s="873"/>
      <c r="AM16" s="114"/>
      <c r="AN16" s="115"/>
      <c r="AO16" s="867"/>
      <c r="AP16" s="873"/>
      <c r="AQ16" s="114"/>
      <c r="AR16" s="115"/>
      <c r="AS16" s="867"/>
      <c r="AT16" s="873"/>
      <c r="AU16" s="114"/>
      <c r="AV16" s="115"/>
      <c r="AW16" s="867"/>
      <c r="AX16" s="873"/>
      <c r="AY16" s="659">
        <f t="shared" si="1"/>
        <v>288</v>
      </c>
      <c r="AZ16" s="659">
        <f t="shared" si="2"/>
        <v>288</v>
      </c>
      <c r="BA16" s="725" t="s">
        <v>13</v>
      </c>
    </row>
    <row r="17" spans="1:53">
      <c r="A17" s="2247" t="s">
        <v>55</v>
      </c>
      <c r="B17" s="2248"/>
      <c r="C17" s="1163">
        <f t="shared" ref="C17:F17" si="3">SUM(C5:C16)</f>
        <v>107</v>
      </c>
      <c r="D17" s="195">
        <f t="shared" si="3"/>
        <v>247</v>
      </c>
      <c r="E17" s="1164">
        <f t="shared" si="3"/>
        <v>827</v>
      </c>
      <c r="F17" s="1165">
        <f t="shared" si="3"/>
        <v>1181</v>
      </c>
      <c r="G17" s="1163"/>
      <c r="H17" s="195"/>
      <c r="I17" s="1164"/>
      <c r="J17" s="1165"/>
      <c r="K17" s="1163"/>
      <c r="L17" s="195"/>
      <c r="M17" s="1164"/>
      <c r="N17" s="1165"/>
      <c r="O17" s="1163"/>
      <c r="P17" s="195"/>
      <c r="Q17" s="1164"/>
      <c r="R17" s="1165"/>
      <c r="S17" s="1163"/>
      <c r="T17" s="195"/>
      <c r="U17" s="1164"/>
      <c r="V17" s="1165"/>
      <c r="W17" s="1163"/>
      <c r="X17" s="195"/>
      <c r="Y17" s="1164"/>
      <c r="Z17" s="1165"/>
      <c r="AA17" s="1163"/>
      <c r="AB17" s="195"/>
      <c r="AC17" s="1164"/>
      <c r="AD17" s="1165"/>
      <c r="AE17" s="1163"/>
      <c r="AF17" s="195"/>
      <c r="AG17" s="1164"/>
      <c r="AH17" s="1165"/>
      <c r="AI17" s="1163"/>
      <c r="AJ17" s="195"/>
      <c r="AK17" s="1164"/>
      <c r="AL17" s="1165"/>
      <c r="AM17" s="1163"/>
      <c r="AN17" s="195"/>
      <c r="AO17" s="1164"/>
      <c r="AP17" s="1165"/>
      <c r="AQ17" s="1163"/>
      <c r="AR17" s="195"/>
      <c r="AS17" s="1164"/>
      <c r="AT17" s="1165"/>
      <c r="AU17" s="1163"/>
      <c r="AV17" s="195"/>
      <c r="AW17" s="1164"/>
      <c r="AX17" s="1165"/>
      <c r="AY17" s="2242">
        <f>SUM(AY5:AY16)</f>
        <v>1181</v>
      </c>
      <c r="AZ17" s="2242">
        <f t="shared" si="2"/>
        <v>1181</v>
      </c>
      <c r="BA17" s="725"/>
    </row>
    <row r="18" spans="1:53">
      <c r="A18" s="2247" t="s">
        <v>548</v>
      </c>
      <c r="B18" s="2248"/>
      <c r="C18" s="2215">
        <f>SUM(C17:E17)</f>
        <v>1181</v>
      </c>
      <c r="D18" s="2216"/>
      <c r="E18" s="2216"/>
      <c r="F18" s="2217"/>
      <c r="G18" s="2215"/>
      <c r="H18" s="2216"/>
      <c r="I18" s="2216"/>
      <c r="J18" s="2217"/>
      <c r="K18" s="2215"/>
      <c r="L18" s="2216"/>
      <c r="M18" s="2216"/>
      <c r="N18" s="2217"/>
      <c r="O18" s="2215"/>
      <c r="P18" s="2216"/>
      <c r="Q18" s="2216"/>
      <c r="R18" s="2217"/>
      <c r="S18" s="2215"/>
      <c r="T18" s="2216"/>
      <c r="U18" s="2216"/>
      <c r="V18" s="2217"/>
      <c r="W18" s="2215"/>
      <c r="X18" s="2216"/>
      <c r="Y18" s="2216"/>
      <c r="Z18" s="2217"/>
      <c r="AA18" s="2215"/>
      <c r="AB18" s="2216"/>
      <c r="AC18" s="2216"/>
      <c r="AD18" s="2217"/>
      <c r="AE18" s="2215"/>
      <c r="AF18" s="2216"/>
      <c r="AG18" s="2216"/>
      <c r="AH18" s="2217"/>
      <c r="AI18" s="2215"/>
      <c r="AJ18" s="2216"/>
      <c r="AK18" s="2216"/>
      <c r="AL18" s="2217"/>
      <c r="AM18" s="2215"/>
      <c r="AN18" s="2216"/>
      <c r="AO18" s="2216"/>
      <c r="AP18" s="2217"/>
      <c r="AQ18" s="2215"/>
      <c r="AR18" s="2216"/>
      <c r="AS18" s="2216"/>
      <c r="AT18" s="2217"/>
      <c r="AU18" s="2215"/>
      <c r="AV18" s="2216"/>
      <c r="AW18" s="2216"/>
      <c r="AX18" s="2217"/>
      <c r="AY18" s="2243"/>
      <c r="AZ18" s="2243" t="e">
        <f t="shared" si="2"/>
        <v>#DIV/0!</v>
      </c>
      <c r="BA18" s="725"/>
    </row>
    <row r="19" spans="1:53" ht="16.5" thickBot="1">
      <c r="A19" s="2213" t="s">
        <v>456</v>
      </c>
      <c r="B19" s="2214"/>
      <c r="C19" s="879">
        <f>C17/(C$17+D$17+E$17)</f>
        <v>9.0601185436071124E-2</v>
      </c>
      <c r="D19" s="881">
        <f>D17/(C$17+D$17+E$17)</f>
        <v>0.20914479254868756</v>
      </c>
      <c r="E19" s="880">
        <f>E17/(C$17+D$17+E$17)</f>
        <v>0.70025402201524134</v>
      </c>
      <c r="F19" s="116">
        <f>SUM(C19:E19)</f>
        <v>1</v>
      </c>
      <c r="G19" s="879"/>
      <c r="H19" s="881"/>
      <c r="I19" s="880"/>
      <c r="J19" s="116"/>
      <c r="K19" s="879"/>
      <c r="L19" s="881"/>
      <c r="M19" s="880"/>
      <c r="N19" s="116"/>
      <c r="O19" s="879"/>
      <c r="P19" s="881"/>
      <c r="Q19" s="880"/>
      <c r="R19" s="116"/>
      <c r="S19" s="879"/>
      <c r="T19" s="881"/>
      <c r="U19" s="880"/>
      <c r="V19" s="116"/>
      <c r="W19" s="879"/>
      <c r="X19" s="881"/>
      <c r="Y19" s="880"/>
      <c r="Z19" s="116"/>
      <c r="AA19" s="879"/>
      <c r="AB19" s="881"/>
      <c r="AC19" s="880"/>
      <c r="AD19" s="116"/>
      <c r="AE19" s="879"/>
      <c r="AF19" s="881"/>
      <c r="AG19" s="880"/>
      <c r="AH19" s="116"/>
      <c r="AI19" s="879"/>
      <c r="AJ19" s="881"/>
      <c r="AK19" s="880"/>
      <c r="AL19" s="116"/>
      <c r="AM19" s="879"/>
      <c r="AN19" s="881"/>
      <c r="AO19" s="880"/>
      <c r="AP19" s="116"/>
      <c r="AQ19" s="879"/>
      <c r="AR19" s="881"/>
      <c r="AS19" s="880"/>
      <c r="AT19" s="116"/>
      <c r="AU19" s="879"/>
      <c r="AV19" s="881"/>
      <c r="AW19" s="880"/>
      <c r="AX19" s="116"/>
      <c r="AY19" s="2244"/>
      <c r="AZ19" s="2244">
        <f t="shared" si="2"/>
        <v>1</v>
      </c>
      <c r="BA19" s="726"/>
    </row>
    <row r="20" spans="1:53" s="94" customFormat="1">
      <c r="C20" s="538"/>
      <c r="D20" s="538"/>
      <c r="E20" s="538"/>
      <c r="F20" s="538"/>
      <c r="G20" s="538"/>
      <c r="H20" s="538"/>
      <c r="I20" s="538"/>
      <c r="J20" s="874"/>
      <c r="K20" s="538"/>
      <c r="L20" s="538"/>
      <c r="M20" s="538"/>
      <c r="N20" s="874"/>
      <c r="O20" s="538"/>
      <c r="P20" s="538"/>
      <c r="Q20" s="538"/>
      <c r="R20" s="874"/>
      <c r="S20" s="538"/>
      <c r="T20" s="538"/>
      <c r="U20" s="538"/>
      <c r="V20" s="874"/>
      <c r="W20" s="538"/>
      <c r="X20" s="538"/>
      <c r="Y20" s="538"/>
      <c r="Z20" s="874"/>
      <c r="AA20" s="538"/>
      <c r="AB20" s="538"/>
      <c r="AC20" s="538"/>
      <c r="AD20" s="874"/>
      <c r="AE20" s="538"/>
      <c r="AF20" s="538"/>
      <c r="AG20" s="538"/>
      <c r="AH20" s="874"/>
      <c r="AI20" s="538"/>
      <c r="AJ20" s="538"/>
      <c r="AK20" s="538"/>
      <c r="AL20" s="874"/>
      <c r="AM20" s="538"/>
      <c r="AN20" s="538"/>
      <c r="AO20" s="538"/>
      <c r="AP20" s="874"/>
      <c r="AQ20" s="538"/>
      <c r="AR20" s="538"/>
      <c r="AS20" s="538"/>
      <c r="AT20" s="874"/>
      <c r="AU20" s="538"/>
      <c r="AV20" s="538"/>
      <c r="AW20" s="538"/>
      <c r="AX20" s="874"/>
      <c r="AY20" s="878"/>
      <c r="AZ20" s="878"/>
      <c r="BA20" s="726"/>
    </row>
    <row r="21" spans="1:53" s="94" customFormat="1">
      <c r="C21" s="538"/>
      <c r="D21" s="538"/>
      <c r="E21" s="538"/>
      <c r="F21" s="538"/>
      <c r="G21" s="538"/>
      <c r="H21" s="538"/>
      <c r="I21" s="538"/>
      <c r="J21" s="874"/>
      <c r="K21" s="538"/>
      <c r="L21" s="538"/>
      <c r="M21" s="538"/>
      <c r="N21" s="874"/>
      <c r="O21" s="538"/>
      <c r="P21" s="538"/>
      <c r="Q21" s="538"/>
      <c r="R21" s="874"/>
      <c r="S21" s="538"/>
      <c r="T21" s="538"/>
      <c r="U21" s="538"/>
      <c r="V21" s="874"/>
      <c r="W21" s="538"/>
      <c r="X21" s="538"/>
      <c r="Y21" s="538"/>
      <c r="Z21" s="874"/>
      <c r="AA21" s="538"/>
      <c r="AB21" s="538"/>
      <c r="AC21" s="538"/>
      <c r="AD21" s="874"/>
      <c r="AE21" s="538"/>
      <c r="AF21" s="538"/>
      <c r="AG21" s="538"/>
      <c r="AH21" s="874"/>
      <c r="AI21" s="538"/>
      <c r="AJ21" s="538"/>
      <c r="AK21" s="538"/>
      <c r="AL21" s="874"/>
      <c r="AM21" s="538"/>
      <c r="AN21" s="538"/>
      <c r="AO21" s="538"/>
      <c r="AP21" s="874"/>
      <c r="AQ21" s="538"/>
      <c r="AR21" s="538"/>
      <c r="AS21" s="538"/>
      <c r="AT21" s="874"/>
      <c r="AU21" s="538"/>
      <c r="AV21" s="538"/>
      <c r="AW21" s="538"/>
      <c r="AX21" s="874"/>
      <c r="BA21" s="726"/>
    </row>
    <row r="22" spans="1:53" s="94" customFormat="1">
      <c r="C22" s="538"/>
      <c r="D22" s="538"/>
      <c r="E22" s="538"/>
      <c r="F22" s="538"/>
      <c r="G22" s="538"/>
      <c r="H22" s="538"/>
      <c r="I22" s="538"/>
      <c r="J22" s="874"/>
      <c r="K22" s="538"/>
      <c r="L22" s="538"/>
      <c r="M22" s="538"/>
      <c r="N22" s="874"/>
      <c r="O22" s="538"/>
      <c r="P22" s="538"/>
      <c r="Q22" s="538"/>
      <c r="R22" s="874"/>
      <c r="S22" s="538"/>
      <c r="T22" s="538"/>
      <c r="U22" s="538"/>
      <c r="V22" s="874"/>
      <c r="W22" s="538"/>
      <c r="X22" s="538"/>
      <c r="Y22" s="538"/>
      <c r="Z22" s="874"/>
      <c r="AA22" s="538"/>
      <c r="AB22" s="538"/>
      <c r="AC22" s="538"/>
      <c r="AD22" s="874"/>
      <c r="AE22" s="538"/>
      <c r="AF22" s="538"/>
      <c r="AG22" s="538"/>
      <c r="AH22" s="874"/>
      <c r="AI22" s="538"/>
      <c r="AJ22" s="538"/>
      <c r="AK22" s="538"/>
      <c r="AL22" s="874"/>
      <c r="AM22" s="538"/>
      <c r="AN22" s="538"/>
      <c r="AO22" s="538"/>
      <c r="AP22" s="874"/>
      <c r="AQ22" s="538"/>
      <c r="AR22" s="538"/>
      <c r="AS22" s="538"/>
      <c r="AT22" s="874"/>
      <c r="AU22" s="538"/>
      <c r="AV22" s="538"/>
      <c r="AW22" s="538"/>
      <c r="AX22" s="874"/>
      <c r="BA22" s="726"/>
    </row>
    <row r="23" spans="1:53" s="94" customFormat="1">
      <c r="C23" s="538"/>
      <c r="D23" s="538"/>
      <c r="E23" s="538"/>
      <c r="F23" s="538"/>
      <c r="G23" s="538"/>
      <c r="H23" s="538"/>
      <c r="I23" s="538"/>
      <c r="J23" s="874"/>
      <c r="K23" s="538"/>
      <c r="L23" s="538"/>
      <c r="M23" s="538"/>
      <c r="N23" s="874"/>
      <c r="O23" s="538"/>
      <c r="P23" s="538"/>
      <c r="Q23" s="538"/>
      <c r="R23" s="874"/>
      <c r="S23" s="538"/>
      <c r="T23" s="538"/>
      <c r="U23" s="538"/>
      <c r="V23" s="874"/>
      <c r="W23" s="538"/>
      <c r="X23" s="538"/>
      <c r="Y23" s="538"/>
      <c r="Z23" s="874"/>
      <c r="AA23" s="538"/>
      <c r="AB23" s="538"/>
      <c r="AC23" s="538"/>
      <c r="AD23" s="874"/>
      <c r="AE23" s="538"/>
      <c r="AF23" s="538"/>
      <c r="AG23" s="538"/>
      <c r="AH23" s="874"/>
      <c r="AI23" s="538"/>
      <c r="AJ23" s="538"/>
      <c r="AK23" s="538"/>
      <c r="AL23" s="874"/>
      <c r="AM23" s="538"/>
      <c r="AN23" s="538"/>
      <c r="AO23" s="538"/>
      <c r="AP23" s="874"/>
      <c r="AQ23" s="538"/>
      <c r="AR23" s="538"/>
      <c r="AS23" s="538"/>
      <c r="AT23" s="874"/>
      <c r="AU23" s="538"/>
      <c r="AV23" s="538"/>
      <c r="AW23" s="538"/>
      <c r="AX23" s="874"/>
      <c r="BA23" s="725"/>
    </row>
    <row r="24" spans="1:53">
      <c r="BA24" s="725"/>
    </row>
    <row r="25" spans="1:53">
      <c r="BA25" s="725"/>
    </row>
    <row r="26" spans="1:53">
      <c r="BA26" s="725"/>
    </row>
    <row r="27" spans="1:53">
      <c r="BA27" s="725"/>
    </row>
    <row r="28" spans="1:53">
      <c r="BA28" s="725"/>
    </row>
    <row r="29" spans="1:53">
      <c r="BA29" s="725"/>
    </row>
    <row r="30" spans="1:53">
      <c r="BA30" s="725"/>
    </row>
    <row r="31" spans="1:53">
      <c r="BA31" s="725"/>
    </row>
    <row r="32" spans="1:53">
      <c r="BA32" s="725"/>
    </row>
    <row r="33" spans="1:53">
      <c r="BA33" s="725"/>
    </row>
    <row r="34" spans="1:53">
      <c r="BA34" s="725"/>
    </row>
    <row r="35" spans="1:53">
      <c r="BA35" s="725"/>
    </row>
    <row r="36" spans="1:53">
      <c r="BA36" s="725"/>
    </row>
    <row r="37" spans="1:53">
      <c r="BA37" s="725"/>
    </row>
    <row r="38" spans="1:53">
      <c r="BA38" s="725"/>
    </row>
    <row r="39" spans="1:53">
      <c r="BA39" s="725"/>
    </row>
    <row r="40" spans="1:53">
      <c r="BA40" s="725"/>
    </row>
    <row r="41" spans="1:53">
      <c r="BA41" s="725"/>
    </row>
    <row r="42" spans="1:53" ht="16.5" thickBot="1">
      <c r="BA42" s="7"/>
    </row>
    <row r="43" spans="1:53" s="6" customFormat="1" ht="47.25">
      <c r="A43" s="399" t="s">
        <v>69</v>
      </c>
      <c r="B43" s="400" t="s">
        <v>553</v>
      </c>
      <c r="C43" s="2267" t="s">
        <v>2</v>
      </c>
      <c r="D43" s="2268"/>
      <c r="E43" s="2268"/>
      <c r="F43" s="2269"/>
      <c r="G43" s="2267" t="s">
        <v>3</v>
      </c>
      <c r="H43" s="2268"/>
      <c r="I43" s="2268"/>
      <c r="J43" s="2269"/>
      <c r="K43" s="2267" t="s">
        <v>4</v>
      </c>
      <c r="L43" s="2268"/>
      <c r="M43" s="2268"/>
      <c r="N43" s="2269"/>
      <c r="O43" s="2267" t="s">
        <v>121</v>
      </c>
      <c r="P43" s="2268"/>
      <c r="Q43" s="2268"/>
      <c r="R43" s="2269"/>
      <c r="S43" s="2267" t="s">
        <v>6</v>
      </c>
      <c r="T43" s="2268"/>
      <c r="U43" s="2268"/>
      <c r="V43" s="2269"/>
      <c r="W43" s="2267" t="s">
        <v>7</v>
      </c>
      <c r="X43" s="2268"/>
      <c r="Y43" s="2268"/>
      <c r="Z43" s="2269"/>
      <c r="AA43" s="2267" t="s">
        <v>8</v>
      </c>
      <c r="AB43" s="2268"/>
      <c r="AC43" s="2268"/>
      <c r="AD43" s="2269"/>
      <c r="AE43" s="2267" t="s">
        <v>9</v>
      </c>
      <c r="AF43" s="2268"/>
      <c r="AG43" s="2268"/>
      <c r="AH43" s="2269"/>
      <c r="AI43" s="2267" t="s">
        <v>10</v>
      </c>
      <c r="AJ43" s="2268"/>
      <c r="AK43" s="2268"/>
      <c r="AL43" s="2269"/>
      <c r="AM43" s="2267" t="s">
        <v>11</v>
      </c>
      <c r="AN43" s="2268"/>
      <c r="AO43" s="2268"/>
      <c r="AP43" s="2269"/>
      <c r="AQ43" s="2267" t="s">
        <v>12</v>
      </c>
      <c r="AR43" s="2268"/>
      <c r="AS43" s="2268"/>
      <c r="AT43" s="2269"/>
      <c r="AU43" s="2267" t="s">
        <v>13</v>
      </c>
      <c r="AV43" s="2268"/>
      <c r="AW43" s="2268"/>
      <c r="AX43" s="2269"/>
      <c r="AY43" s="653" t="s">
        <v>122</v>
      </c>
      <c r="AZ43" s="653" t="s">
        <v>657</v>
      </c>
      <c r="BA43" s="7"/>
    </row>
    <row r="44" spans="1:53" s="6" customFormat="1" ht="15" customHeight="1">
      <c r="A44" s="496" t="s">
        <v>553</v>
      </c>
      <c r="B44" s="497"/>
      <c r="C44" s="2015"/>
      <c r="D44" s="2015"/>
      <c r="E44" s="2015"/>
      <c r="F44" s="2015"/>
      <c r="G44" s="2015"/>
      <c r="H44" s="2015"/>
      <c r="I44" s="2015"/>
      <c r="J44" s="2015"/>
      <c r="K44" s="2015"/>
      <c r="L44" s="2015"/>
      <c r="M44" s="2015"/>
      <c r="N44" s="2015"/>
      <c r="O44" s="2015"/>
      <c r="P44" s="2015"/>
      <c r="Q44" s="2015"/>
      <c r="R44" s="2015"/>
      <c r="S44" s="2015"/>
      <c r="T44" s="2015"/>
      <c r="U44" s="2015"/>
      <c r="V44" s="2015"/>
      <c r="W44" s="2015"/>
      <c r="X44" s="2015"/>
      <c r="Y44" s="2015"/>
      <c r="Z44" s="2015"/>
      <c r="AA44" s="2015"/>
      <c r="AB44" s="2015"/>
      <c r="AC44" s="2015"/>
      <c r="AD44" s="2015"/>
      <c r="AE44" s="2015"/>
      <c r="AF44" s="2015"/>
      <c r="AG44" s="2015"/>
      <c r="AH44" s="2015"/>
      <c r="AI44" s="2015"/>
      <c r="AJ44" s="2015"/>
      <c r="AK44" s="2015"/>
      <c r="AL44" s="2015"/>
      <c r="AM44" s="2015"/>
      <c r="AN44" s="2015"/>
      <c r="AO44" s="2015"/>
      <c r="AP44" s="2015"/>
      <c r="AQ44" s="2015"/>
      <c r="AR44" s="2015"/>
      <c r="AS44" s="2015"/>
      <c r="AT44" s="2015"/>
      <c r="AU44" s="2015"/>
      <c r="AV44" s="2015"/>
      <c r="AW44" s="2015"/>
      <c r="AX44" s="2015"/>
      <c r="AY44" s="654"/>
      <c r="AZ44" s="719"/>
      <c r="BA44" s="7"/>
    </row>
    <row r="45" spans="1:53" s="6" customFormat="1" ht="15" customHeight="1">
      <c r="A45" s="401" t="s">
        <v>137</v>
      </c>
      <c r="B45" s="176" t="s">
        <v>138</v>
      </c>
      <c r="C45" s="2270">
        <f>'UNID CCI'!C5+'UNID CCI'!C80</f>
        <v>0</v>
      </c>
      <c r="D45" s="2271"/>
      <c r="E45" s="2271"/>
      <c r="F45" s="2272"/>
      <c r="G45" s="2024"/>
      <c r="H45" s="2271"/>
      <c r="I45" s="2271"/>
      <c r="J45" s="2272"/>
      <c r="K45" s="2024"/>
      <c r="L45" s="2271"/>
      <c r="M45" s="2271"/>
      <c r="N45" s="2272"/>
      <c r="O45" s="2024"/>
      <c r="P45" s="2271"/>
      <c r="Q45" s="2271"/>
      <c r="R45" s="2272"/>
      <c r="S45" s="2024"/>
      <c r="T45" s="2271"/>
      <c r="U45" s="2271"/>
      <c r="V45" s="2272"/>
      <c r="W45" s="2024"/>
      <c r="X45" s="2271"/>
      <c r="Y45" s="2271"/>
      <c r="Z45" s="2272"/>
      <c r="AA45" s="2024"/>
      <c r="AB45" s="2271"/>
      <c r="AC45" s="2271"/>
      <c r="AD45" s="2272"/>
      <c r="AE45" s="2024"/>
      <c r="AF45" s="2271"/>
      <c r="AG45" s="2271"/>
      <c r="AH45" s="2272"/>
      <c r="AI45" s="2024"/>
      <c r="AJ45" s="2271"/>
      <c r="AK45" s="2271"/>
      <c r="AL45" s="2272"/>
      <c r="AM45" s="2024"/>
      <c r="AN45" s="2271"/>
      <c r="AO45" s="2271"/>
      <c r="AP45" s="2272"/>
      <c r="AQ45" s="2024"/>
      <c r="AR45" s="2271"/>
      <c r="AS45" s="2271"/>
      <c r="AT45" s="2272"/>
      <c r="AU45" s="2024"/>
      <c r="AV45" s="2271"/>
      <c r="AW45" s="2271"/>
      <c r="AX45" s="2272"/>
      <c r="AY45" s="1437">
        <f>SUM(C45:AU45)</f>
        <v>0</v>
      </c>
      <c r="AZ45" s="1438">
        <f>AVERAGE(C45:AX45)</f>
        <v>0</v>
      </c>
      <c r="BA45" s="7"/>
    </row>
    <row r="46" spans="1:53" s="6" customFormat="1" ht="15" hidden="1" customHeight="1">
      <c r="A46" s="402" t="s">
        <v>140</v>
      </c>
      <c r="B46" s="181" t="s">
        <v>141</v>
      </c>
      <c r="C46" s="152">
        <f>'UNID CCI'!C6</f>
        <v>0</v>
      </c>
      <c r="D46" s="507"/>
      <c r="E46" s="507"/>
      <c r="F46" s="508"/>
      <c r="G46" s="213"/>
      <c r="H46" s="507"/>
      <c r="I46" s="507"/>
      <c r="J46" s="508"/>
      <c r="K46" s="213"/>
      <c r="L46" s="507"/>
      <c r="M46" s="507"/>
      <c r="N46" s="508"/>
      <c r="O46" s="213"/>
      <c r="P46" s="507"/>
      <c r="Q46" s="507"/>
      <c r="R46" s="508"/>
      <c r="S46" s="213"/>
      <c r="T46" s="507"/>
      <c r="U46" s="507"/>
      <c r="V46" s="508"/>
      <c r="W46" s="213"/>
      <c r="X46" s="507"/>
      <c r="Y46" s="507"/>
      <c r="Z46" s="508"/>
      <c r="AA46" s="213"/>
      <c r="AB46" s="507"/>
      <c r="AC46" s="507"/>
      <c r="AD46" s="508"/>
      <c r="AE46" s="213"/>
      <c r="AF46" s="507"/>
      <c r="AG46" s="507"/>
      <c r="AH46" s="508"/>
      <c r="AI46" s="213"/>
      <c r="AJ46" s="507"/>
      <c r="AK46" s="507"/>
      <c r="AL46" s="508"/>
      <c r="AM46" s="213"/>
      <c r="AN46" s="507"/>
      <c r="AO46" s="507"/>
      <c r="AP46" s="508"/>
      <c r="AQ46" s="213"/>
      <c r="AR46" s="507"/>
      <c r="AS46" s="507"/>
      <c r="AT46" s="508"/>
      <c r="AU46" s="213"/>
      <c r="AV46" s="507"/>
      <c r="AW46" s="507"/>
      <c r="AX46" s="508"/>
      <c r="AY46" s="1432">
        <f>SUM(C46:AU46)</f>
        <v>0</v>
      </c>
      <c r="AZ46" s="1435">
        <f>AY46/12</f>
        <v>0</v>
      </c>
      <c r="BA46" s="7"/>
    </row>
    <row r="47" spans="1:53" s="6" customFormat="1">
      <c r="A47" s="402"/>
      <c r="B47" s="181" t="s">
        <v>765</v>
      </c>
      <c r="C47" s="1904">
        <f>'UNID CCI'!C12+'UNID CCI'!C86</f>
        <v>0</v>
      </c>
      <c r="D47" s="1905"/>
      <c r="E47" s="1905"/>
      <c r="F47" s="1906"/>
      <c r="G47" s="1904"/>
      <c r="H47" s="1905"/>
      <c r="I47" s="1905"/>
      <c r="J47" s="1906"/>
      <c r="K47" s="1904"/>
      <c r="L47" s="1905"/>
      <c r="M47" s="1905"/>
      <c r="N47" s="1906"/>
      <c r="O47" s="1904"/>
      <c r="P47" s="1905"/>
      <c r="Q47" s="1905"/>
      <c r="R47" s="1906"/>
      <c r="S47" s="1904"/>
      <c r="T47" s="1905"/>
      <c r="U47" s="1905"/>
      <c r="V47" s="1906"/>
      <c r="W47" s="1904"/>
      <c r="X47" s="1905"/>
      <c r="Y47" s="1905"/>
      <c r="Z47" s="1906"/>
      <c r="AA47" s="1904"/>
      <c r="AB47" s="1905"/>
      <c r="AC47" s="1905"/>
      <c r="AD47" s="1906"/>
      <c r="AE47" s="1904"/>
      <c r="AF47" s="1905"/>
      <c r="AG47" s="1905"/>
      <c r="AH47" s="1906"/>
      <c r="AI47" s="1904"/>
      <c r="AJ47" s="1905"/>
      <c r="AK47" s="1905"/>
      <c r="AL47" s="1906"/>
      <c r="AM47" s="1904"/>
      <c r="AN47" s="1905"/>
      <c r="AO47" s="1905"/>
      <c r="AP47" s="1906"/>
      <c r="AQ47" s="1904"/>
      <c r="AR47" s="1905"/>
      <c r="AS47" s="1905"/>
      <c r="AT47" s="1906"/>
      <c r="AU47" s="1904"/>
      <c r="AV47" s="1905"/>
      <c r="AW47" s="1905"/>
      <c r="AX47" s="1906"/>
      <c r="AY47" s="1432">
        <f>SUM(C47:AU47)</f>
        <v>0</v>
      </c>
      <c r="AZ47" s="1435">
        <f>AVERAGE(C47:AX47)</f>
        <v>0</v>
      </c>
      <c r="BA47" s="7"/>
    </row>
    <row r="48" spans="1:53" s="6" customFormat="1">
      <c r="A48" s="402" t="s">
        <v>148</v>
      </c>
      <c r="B48" s="181" t="s">
        <v>149</v>
      </c>
      <c r="C48" s="1904">
        <f>'UNID CCI'!C11+'UNID CCI'!C83</f>
        <v>0</v>
      </c>
      <c r="D48" s="1905"/>
      <c r="E48" s="1905"/>
      <c r="F48" s="1906"/>
      <c r="G48" s="1904"/>
      <c r="H48" s="1905"/>
      <c r="I48" s="1905"/>
      <c r="J48" s="1906"/>
      <c r="K48" s="1904"/>
      <c r="L48" s="1905"/>
      <c r="M48" s="1905"/>
      <c r="N48" s="1906"/>
      <c r="O48" s="1904"/>
      <c r="P48" s="1905"/>
      <c r="Q48" s="1905"/>
      <c r="R48" s="1906"/>
      <c r="S48" s="1904"/>
      <c r="T48" s="1905"/>
      <c r="U48" s="1905"/>
      <c r="V48" s="1906"/>
      <c r="W48" s="1904"/>
      <c r="X48" s="1905"/>
      <c r="Y48" s="1905"/>
      <c r="Z48" s="1906"/>
      <c r="AA48" s="1904"/>
      <c r="AB48" s="1905"/>
      <c r="AC48" s="1905"/>
      <c r="AD48" s="1906"/>
      <c r="AE48" s="1904"/>
      <c r="AF48" s="1905"/>
      <c r="AG48" s="1905"/>
      <c r="AH48" s="1906"/>
      <c r="AI48" s="1904"/>
      <c r="AJ48" s="1905"/>
      <c r="AK48" s="1905"/>
      <c r="AL48" s="1906"/>
      <c r="AM48" s="1904"/>
      <c r="AN48" s="1905"/>
      <c r="AO48" s="1905"/>
      <c r="AP48" s="1906"/>
      <c r="AQ48" s="1904"/>
      <c r="AR48" s="1905"/>
      <c r="AS48" s="1905"/>
      <c r="AT48" s="1906"/>
      <c r="AU48" s="1904"/>
      <c r="AV48" s="1905"/>
      <c r="AW48" s="1905"/>
      <c r="AX48" s="1906"/>
      <c r="AY48" s="1432">
        <f>SUM(C48:AU48)</f>
        <v>0</v>
      </c>
      <c r="AZ48" s="1435">
        <f>AVERAGE(C48:AX48)</f>
        <v>0</v>
      </c>
      <c r="BA48" s="7"/>
    </row>
    <row r="49" spans="1:53" s="6" customFormat="1">
      <c r="A49" s="402" t="s">
        <v>163</v>
      </c>
      <c r="B49" s="181" t="s">
        <v>164</v>
      </c>
      <c r="C49" s="1904">
        <f>'UNID CCI'!C13</f>
        <v>0</v>
      </c>
      <c r="D49" s="1905"/>
      <c r="E49" s="1905"/>
      <c r="F49" s="1906"/>
      <c r="G49" s="1904"/>
      <c r="H49" s="1905"/>
      <c r="I49" s="1905"/>
      <c r="J49" s="1906"/>
      <c r="K49" s="1904"/>
      <c r="L49" s="1905"/>
      <c r="M49" s="1905"/>
      <c r="N49" s="1906"/>
      <c r="O49" s="1904"/>
      <c r="P49" s="1905"/>
      <c r="Q49" s="1905"/>
      <c r="R49" s="1906"/>
      <c r="S49" s="1904"/>
      <c r="T49" s="1905"/>
      <c r="U49" s="1905"/>
      <c r="V49" s="1906"/>
      <c r="W49" s="1904"/>
      <c r="X49" s="1905"/>
      <c r="Y49" s="1905"/>
      <c r="Z49" s="1906"/>
      <c r="AA49" s="1904"/>
      <c r="AB49" s="1905"/>
      <c r="AC49" s="1905"/>
      <c r="AD49" s="1906"/>
      <c r="AE49" s="1904"/>
      <c r="AF49" s="1905"/>
      <c r="AG49" s="1905"/>
      <c r="AH49" s="1906"/>
      <c r="AI49" s="1904"/>
      <c r="AJ49" s="1905"/>
      <c r="AK49" s="1905"/>
      <c r="AL49" s="1906"/>
      <c r="AM49" s="1904"/>
      <c r="AN49" s="1905"/>
      <c r="AO49" s="1905"/>
      <c r="AP49" s="1906"/>
      <c r="AQ49" s="1904"/>
      <c r="AR49" s="1905"/>
      <c r="AS49" s="1905"/>
      <c r="AT49" s="1906"/>
      <c r="AU49" s="1904"/>
      <c r="AV49" s="1905"/>
      <c r="AW49" s="1905"/>
      <c r="AX49" s="1906"/>
      <c r="AY49" s="1432">
        <f>SUM(C49:AU49)</f>
        <v>0</v>
      </c>
      <c r="AZ49" s="1435">
        <f>AVERAGE(C49:AX49)</f>
        <v>0</v>
      </c>
      <c r="BA49" s="7"/>
    </row>
    <row r="50" spans="1:53" s="6" customFormat="1">
      <c r="A50" s="2198" t="s">
        <v>655</v>
      </c>
      <c r="B50" s="2199"/>
      <c r="C50" s="2251">
        <f>SUM(C45:C49)</f>
        <v>0</v>
      </c>
      <c r="D50" s="2252"/>
      <c r="E50" s="2252"/>
      <c r="F50" s="2253"/>
      <c r="G50" s="2251"/>
      <c r="H50" s="2252"/>
      <c r="I50" s="2252"/>
      <c r="J50" s="2253"/>
      <c r="K50" s="2251"/>
      <c r="L50" s="2252"/>
      <c r="M50" s="2252"/>
      <c r="N50" s="2253"/>
      <c r="O50" s="2251"/>
      <c r="P50" s="2252"/>
      <c r="Q50" s="2252"/>
      <c r="R50" s="2253"/>
      <c r="S50" s="2251"/>
      <c r="T50" s="2252"/>
      <c r="U50" s="2252"/>
      <c r="V50" s="2253"/>
      <c r="W50" s="2251"/>
      <c r="X50" s="2252"/>
      <c r="Y50" s="2252"/>
      <c r="Z50" s="2253"/>
      <c r="AA50" s="2251"/>
      <c r="AB50" s="2252"/>
      <c r="AC50" s="2252"/>
      <c r="AD50" s="2253"/>
      <c r="AE50" s="2251"/>
      <c r="AF50" s="2252"/>
      <c r="AG50" s="2252"/>
      <c r="AH50" s="2253"/>
      <c r="AI50" s="2251"/>
      <c r="AJ50" s="2252"/>
      <c r="AK50" s="2252"/>
      <c r="AL50" s="2253"/>
      <c r="AM50" s="2251"/>
      <c r="AN50" s="2252"/>
      <c r="AO50" s="2252"/>
      <c r="AP50" s="2253"/>
      <c r="AQ50" s="2251"/>
      <c r="AR50" s="2252"/>
      <c r="AS50" s="2252"/>
      <c r="AT50" s="2253"/>
      <c r="AU50" s="2251"/>
      <c r="AV50" s="2252"/>
      <c r="AW50" s="2252"/>
      <c r="AX50" s="2253"/>
      <c r="AY50" s="644">
        <f>SUM(AY44:AY49)</f>
        <v>0</v>
      </c>
      <c r="AZ50" s="1431">
        <f>AVERAGE(C50:AX50)</f>
        <v>0</v>
      </c>
      <c r="BA50" s="7"/>
    </row>
    <row r="51" spans="1:53" s="6" customFormat="1" ht="15" customHeight="1">
      <c r="A51" s="496" t="s">
        <v>134</v>
      </c>
      <c r="B51" s="497"/>
      <c r="C51" s="2015"/>
      <c r="D51" s="2015"/>
      <c r="E51" s="2015"/>
      <c r="F51" s="2015"/>
      <c r="G51" s="2015"/>
      <c r="H51" s="2015"/>
      <c r="I51" s="2015"/>
      <c r="J51" s="2015"/>
      <c r="K51" s="2015"/>
      <c r="L51" s="2015"/>
      <c r="M51" s="2015"/>
      <c r="N51" s="2015"/>
      <c r="O51" s="2015"/>
      <c r="P51" s="2015"/>
      <c r="Q51" s="2015"/>
      <c r="R51" s="2015"/>
      <c r="S51" s="2015"/>
      <c r="T51" s="2015"/>
      <c r="U51" s="2015"/>
      <c r="V51" s="2015"/>
      <c r="W51" s="2015"/>
      <c r="X51" s="2015"/>
      <c r="Y51" s="2015"/>
      <c r="Z51" s="2015"/>
      <c r="AA51" s="2015"/>
      <c r="AB51" s="2015"/>
      <c r="AC51" s="2015"/>
      <c r="AD51" s="2015"/>
      <c r="AE51" s="2015"/>
      <c r="AF51" s="2015"/>
      <c r="AG51" s="2015"/>
      <c r="AH51" s="2015"/>
      <c r="AI51" s="2015"/>
      <c r="AJ51" s="2015"/>
      <c r="AK51" s="2015"/>
      <c r="AL51" s="2015"/>
      <c r="AM51" s="2015"/>
      <c r="AN51" s="2015"/>
      <c r="AO51" s="2015"/>
      <c r="AP51" s="2015"/>
      <c r="AQ51" s="2015"/>
      <c r="AR51" s="2015"/>
      <c r="AS51" s="2015"/>
      <c r="AT51" s="2015"/>
      <c r="AU51" s="2015"/>
      <c r="AV51" s="2015"/>
      <c r="AW51" s="2015"/>
      <c r="AX51" s="2015"/>
      <c r="AY51" s="1442"/>
      <c r="AZ51" s="1442"/>
      <c r="BA51" s="7"/>
    </row>
    <row r="52" spans="1:53" s="6" customFormat="1">
      <c r="A52" s="401" t="s">
        <v>137</v>
      </c>
      <c r="B52" s="176" t="s">
        <v>138</v>
      </c>
      <c r="C52" s="2020">
        <f>'UNID CCI'!C46</f>
        <v>0</v>
      </c>
      <c r="D52" s="2021"/>
      <c r="E52" s="2021"/>
      <c r="F52" s="2041"/>
      <c r="G52" s="2020"/>
      <c r="H52" s="2021"/>
      <c r="I52" s="2021"/>
      <c r="J52" s="2041"/>
      <c r="K52" s="2020"/>
      <c r="L52" s="2021"/>
      <c r="M52" s="2021"/>
      <c r="N52" s="2041"/>
      <c r="O52" s="2020"/>
      <c r="P52" s="2021"/>
      <c r="Q52" s="2021"/>
      <c r="R52" s="2041"/>
      <c r="S52" s="2020"/>
      <c r="T52" s="2021"/>
      <c r="U52" s="2021"/>
      <c r="V52" s="2041"/>
      <c r="W52" s="2020"/>
      <c r="X52" s="2021"/>
      <c r="Y52" s="2021"/>
      <c r="Z52" s="2041"/>
      <c r="AA52" s="2020"/>
      <c r="AB52" s="2021"/>
      <c r="AC52" s="2021"/>
      <c r="AD52" s="2041"/>
      <c r="AE52" s="2020"/>
      <c r="AF52" s="2021"/>
      <c r="AG52" s="2021"/>
      <c r="AH52" s="2041"/>
      <c r="AI52" s="2020"/>
      <c r="AJ52" s="2021"/>
      <c r="AK52" s="2021"/>
      <c r="AL52" s="2041"/>
      <c r="AM52" s="2020"/>
      <c r="AN52" s="2021"/>
      <c r="AO52" s="2021"/>
      <c r="AP52" s="2041"/>
      <c r="AQ52" s="2020"/>
      <c r="AR52" s="2021"/>
      <c r="AS52" s="2021"/>
      <c r="AT52" s="2041"/>
      <c r="AU52" s="2020"/>
      <c r="AV52" s="2021"/>
      <c r="AW52" s="2021"/>
      <c r="AX52" s="2041"/>
      <c r="AY52" s="1443">
        <f t="shared" ref="AY52:AY57" si="4">SUM(C52:AU52)</f>
        <v>0</v>
      </c>
      <c r="AZ52" s="661">
        <f t="shared" ref="AZ52:AZ57" si="5">AVERAGE(C52:AX52)</f>
        <v>0</v>
      </c>
      <c r="BA52" s="7"/>
    </row>
    <row r="53" spans="1:53" s="6" customFormat="1" ht="15.75" hidden="1" customHeight="1">
      <c r="A53" s="402" t="s">
        <v>140</v>
      </c>
      <c r="B53" s="181" t="s">
        <v>141</v>
      </c>
      <c r="C53" s="182"/>
      <c r="D53" s="507"/>
      <c r="E53" s="507"/>
      <c r="F53" s="508"/>
      <c r="G53" s="182"/>
      <c r="H53" s="507"/>
      <c r="I53" s="507"/>
      <c r="J53" s="508"/>
      <c r="K53" s="182"/>
      <c r="L53" s="507"/>
      <c r="M53" s="507"/>
      <c r="N53" s="508"/>
      <c r="O53" s="182"/>
      <c r="P53" s="507"/>
      <c r="Q53" s="507"/>
      <c r="R53" s="508"/>
      <c r="S53" s="182"/>
      <c r="T53" s="507"/>
      <c r="U53" s="507"/>
      <c r="V53" s="508"/>
      <c r="W53" s="182"/>
      <c r="X53" s="507"/>
      <c r="Y53" s="507"/>
      <c r="Z53" s="508"/>
      <c r="AA53" s="182"/>
      <c r="AB53" s="507"/>
      <c r="AC53" s="507"/>
      <c r="AD53" s="508"/>
      <c r="AE53" s="182"/>
      <c r="AF53" s="507"/>
      <c r="AG53" s="507"/>
      <c r="AH53" s="508"/>
      <c r="AI53" s="182"/>
      <c r="AJ53" s="507"/>
      <c r="AK53" s="507"/>
      <c r="AL53" s="508"/>
      <c r="AM53" s="182"/>
      <c r="AN53" s="507"/>
      <c r="AO53" s="507"/>
      <c r="AP53" s="508"/>
      <c r="AQ53" s="182"/>
      <c r="AR53" s="507"/>
      <c r="AS53" s="507"/>
      <c r="AT53" s="508"/>
      <c r="AU53" s="182"/>
      <c r="AV53" s="507"/>
      <c r="AW53" s="507"/>
      <c r="AX53" s="508"/>
      <c r="AY53" s="1432">
        <f t="shared" si="4"/>
        <v>0</v>
      </c>
      <c r="AZ53" s="1432" t="e">
        <f t="shared" si="5"/>
        <v>#DIV/0!</v>
      </c>
      <c r="BA53" s="7"/>
    </row>
    <row r="54" spans="1:53" s="6" customFormat="1">
      <c r="A54" s="923"/>
      <c r="B54" s="181" t="s">
        <v>765</v>
      </c>
      <c r="C54" s="1904">
        <f>'UNID CCI'!C57</f>
        <v>0</v>
      </c>
      <c r="D54" s="1905"/>
      <c r="E54" s="1905"/>
      <c r="F54" s="1906"/>
      <c r="G54" s="1904"/>
      <c r="H54" s="1905"/>
      <c r="I54" s="1905"/>
      <c r="J54" s="1906"/>
      <c r="K54" s="1904"/>
      <c r="L54" s="1905"/>
      <c r="M54" s="1905"/>
      <c r="N54" s="1906"/>
      <c r="O54" s="1904"/>
      <c r="P54" s="1905"/>
      <c r="Q54" s="1905"/>
      <c r="R54" s="1906"/>
      <c r="S54" s="1904"/>
      <c r="T54" s="1905"/>
      <c r="U54" s="1905"/>
      <c r="V54" s="1906"/>
      <c r="W54" s="1904"/>
      <c r="X54" s="1905"/>
      <c r="Y54" s="1905"/>
      <c r="Z54" s="1906"/>
      <c r="AA54" s="1904"/>
      <c r="AB54" s="1905"/>
      <c r="AC54" s="1905"/>
      <c r="AD54" s="1906"/>
      <c r="AE54" s="1904"/>
      <c r="AF54" s="1905"/>
      <c r="AG54" s="1905"/>
      <c r="AH54" s="1906"/>
      <c r="AI54" s="1904"/>
      <c r="AJ54" s="1905"/>
      <c r="AK54" s="1905"/>
      <c r="AL54" s="1906"/>
      <c r="AM54" s="1904"/>
      <c r="AN54" s="1905"/>
      <c r="AO54" s="1905"/>
      <c r="AP54" s="1906"/>
      <c r="AQ54" s="1904"/>
      <c r="AR54" s="1905"/>
      <c r="AS54" s="1905"/>
      <c r="AT54" s="1906"/>
      <c r="AU54" s="1904"/>
      <c r="AV54" s="1905"/>
      <c r="AW54" s="1905"/>
      <c r="AX54" s="1906"/>
      <c r="AY54" s="1432">
        <f t="shared" si="4"/>
        <v>0</v>
      </c>
      <c r="AZ54" s="1435">
        <f t="shared" si="5"/>
        <v>0</v>
      </c>
      <c r="BA54" s="7"/>
    </row>
    <row r="55" spans="1:53" s="6" customFormat="1">
      <c r="A55" s="402" t="s">
        <v>148</v>
      </c>
      <c r="B55" s="181" t="s">
        <v>149</v>
      </c>
      <c r="C55" s="1904">
        <f>'UNID CCI'!C48</f>
        <v>0</v>
      </c>
      <c r="D55" s="1905"/>
      <c r="E55" s="1905"/>
      <c r="F55" s="1906"/>
      <c r="G55" s="1904"/>
      <c r="H55" s="1905"/>
      <c r="I55" s="1905"/>
      <c r="J55" s="1906"/>
      <c r="K55" s="1904"/>
      <c r="L55" s="1905"/>
      <c r="M55" s="1905"/>
      <c r="N55" s="1906"/>
      <c r="O55" s="1904"/>
      <c r="P55" s="1905"/>
      <c r="Q55" s="1905"/>
      <c r="R55" s="1906"/>
      <c r="S55" s="1904"/>
      <c r="T55" s="1905"/>
      <c r="U55" s="1905"/>
      <c r="V55" s="1906"/>
      <c r="W55" s="1904"/>
      <c r="X55" s="1905"/>
      <c r="Y55" s="1905"/>
      <c r="Z55" s="1906"/>
      <c r="AA55" s="1904"/>
      <c r="AB55" s="1905"/>
      <c r="AC55" s="1905"/>
      <c r="AD55" s="1906"/>
      <c r="AE55" s="1904"/>
      <c r="AF55" s="1905"/>
      <c r="AG55" s="1905"/>
      <c r="AH55" s="1906"/>
      <c r="AI55" s="1904"/>
      <c r="AJ55" s="1905"/>
      <c r="AK55" s="1905"/>
      <c r="AL55" s="1906"/>
      <c r="AM55" s="1904"/>
      <c r="AN55" s="1905"/>
      <c r="AO55" s="1905"/>
      <c r="AP55" s="1906"/>
      <c r="AQ55" s="1904"/>
      <c r="AR55" s="1905"/>
      <c r="AS55" s="1905"/>
      <c r="AT55" s="1906"/>
      <c r="AU55" s="1904"/>
      <c r="AV55" s="1905"/>
      <c r="AW55" s="1905"/>
      <c r="AX55" s="1906"/>
      <c r="AY55" s="1432">
        <f t="shared" si="4"/>
        <v>0</v>
      </c>
      <c r="AZ55" s="1435">
        <f t="shared" si="5"/>
        <v>0</v>
      </c>
      <c r="BA55" s="7"/>
    </row>
    <row r="56" spans="1:53" s="6" customFormat="1">
      <c r="A56" s="402" t="s">
        <v>163</v>
      </c>
      <c r="B56" s="181" t="s">
        <v>164</v>
      </c>
      <c r="C56" s="1904">
        <f>'UNID CCI'!C73</f>
        <v>0</v>
      </c>
      <c r="D56" s="1905"/>
      <c r="E56" s="1905"/>
      <c r="F56" s="1906"/>
      <c r="G56" s="1904"/>
      <c r="H56" s="1905"/>
      <c r="I56" s="1905"/>
      <c r="J56" s="1906"/>
      <c r="K56" s="1904"/>
      <c r="L56" s="1905"/>
      <c r="M56" s="1905"/>
      <c r="N56" s="1906"/>
      <c r="O56" s="1904"/>
      <c r="P56" s="1905"/>
      <c r="Q56" s="1905"/>
      <c r="R56" s="1906"/>
      <c r="S56" s="1904"/>
      <c r="T56" s="1905"/>
      <c r="U56" s="1905"/>
      <c r="V56" s="1906"/>
      <c r="W56" s="1904"/>
      <c r="X56" s="1905"/>
      <c r="Y56" s="1905"/>
      <c r="Z56" s="1906"/>
      <c r="AA56" s="1904"/>
      <c r="AB56" s="1905"/>
      <c r="AC56" s="1905"/>
      <c r="AD56" s="1906"/>
      <c r="AE56" s="1904"/>
      <c r="AF56" s="1905"/>
      <c r="AG56" s="1905"/>
      <c r="AH56" s="1906"/>
      <c r="AI56" s="1904"/>
      <c r="AJ56" s="1905"/>
      <c r="AK56" s="1905"/>
      <c r="AL56" s="1906"/>
      <c r="AM56" s="1904"/>
      <c r="AN56" s="1905"/>
      <c r="AO56" s="1905"/>
      <c r="AP56" s="1906"/>
      <c r="AQ56" s="1904"/>
      <c r="AR56" s="1905"/>
      <c r="AS56" s="1905"/>
      <c r="AT56" s="1906"/>
      <c r="AU56" s="1904"/>
      <c r="AV56" s="1905"/>
      <c r="AW56" s="1905"/>
      <c r="AX56" s="1906"/>
      <c r="AY56" s="1432">
        <f t="shared" si="4"/>
        <v>0</v>
      </c>
      <c r="AZ56" s="1435">
        <f t="shared" si="5"/>
        <v>0</v>
      </c>
      <c r="BA56" s="7"/>
    </row>
    <row r="57" spans="1:53" s="6" customFormat="1">
      <c r="A57" s="2200" t="s">
        <v>584</v>
      </c>
      <c r="B57" s="2201"/>
      <c r="C57" s="2251">
        <f>SUM(C52:C56)</f>
        <v>0</v>
      </c>
      <c r="D57" s="2252"/>
      <c r="E57" s="2252"/>
      <c r="F57" s="2253"/>
      <c r="G57" s="2251"/>
      <c r="H57" s="2252"/>
      <c r="I57" s="2252"/>
      <c r="J57" s="2253"/>
      <c r="K57" s="2251"/>
      <c r="L57" s="2252"/>
      <c r="M57" s="2252"/>
      <c r="N57" s="2253"/>
      <c r="O57" s="2251"/>
      <c r="P57" s="2252"/>
      <c r="Q57" s="2252"/>
      <c r="R57" s="2253"/>
      <c r="S57" s="2251"/>
      <c r="T57" s="2252"/>
      <c r="U57" s="2252"/>
      <c r="V57" s="2253"/>
      <c r="W57" s="2251"/>
      <c r="X57" s="2252"/>
      <c r="Y57" s="2252"/>
      <c r="Z57" s="2253"/>
      <c r="AA57" s="2251"/>
      <c r="AB57" s="2252"/>
      <c r="AC57" s="2252"/>
      <c r="AD57" s="2253"/>
      <c r="AE57" s="2251"/>
      <c r="AF57" s="2252"/>
      <c r="AG57" s="2252"/>
      <c r="AH57" s="2253"/>
      <c r="AI57" s="2251"/>
      <c r="AJ57" s="2252"/>
      <c r="AK57" s="2252"/>
      <c r="AL57" s="2253"/>
      <c r="AM57" s="2251"/>
      <c r="AN57" s="2252"/>
      <c r="AO57" s="2252"/>
      <c r="AP57" s="2253"/>
      <c r="AQ57" s="2251"/>
      <c r="AR57" s="2252"/>
      <c r="AS57" s="2252"/>
      <c r="AT57" s="2253"/>
      <c r="AU57" s="2251"/>
      <c r="AV57" s="2252"/>
      <c r="AW57" s="2252"/>
      <c r="AX57" s="2253"/>
      <c r="AY57" s="1433">
        <f t="shared" si="4"/>
        <v>0</v>
      </c>
      <c r="AZ57" s="1434">
        <f t="shared" si="5"/>
        <v>0</v>
      </c>
      <c r="BA57" s="7"/>
    </row>
    <row r="58" spans="1:53">
      <c r="J58" s="102"/>
      <c r="Z58" s="1537"/>
      <c r="BA58" s="725"/>
    </row>
    <row r="59" spans="1:53">
      <c r="BA59" s="725"/>
    </row>
    <row r="60" spans="1:53" ht="16.5" thickBot="1">
      <c r="A60" s="1952" t="s">
        <v>347</v>
      </c>
      <c r="B60" s="1952"/>
      <c r="C60" s="1952"/>
      <c r="D60" s="1952"/>
      <c r="E60" s="1952"/>
      <c r="F60" s="1952"/>
      <c r="G60" s="1952"/>
      <c r="H60" s="1952"/>
      <c r="I60" s="1952"/>
      <c r="J60" s="1952"/>
      <c r="K60" s="1952"/>
      <c r="L60" s="1952"/>
      <c r="M60" s="1952"/>
      <c r="N60" s="1952"/>
      <c r="O60" s="1952"/>
      <c r="P60" s="1952"/>
      <c r="Q60" s="1952"/>
      <c r="R60" s="1952"/>
      <c r="S60" s="1952"/>
      <c r="T60" s="1952"/>
      <c r="U60" s="1952"/>
      <c r="V60" s="1952"/>
      <c r="W60" s="1952"/>
      <c r="X60" s="1952"/>
      <c r="Y60" s="1952"/>
      <c r="Z60" s="1952"/>
      <c r="AA60" s="1952"/>
      <c r="AB60" s="1952"/>
      <c r="AC60" s="1952"/>
      <c r="AD60" s="1952"/>
      <c r="AE60" s="1952"/>
      <c r="AF60" s="1952"/>
      <c r="AG60" s="1952"/>
      <c r="AH60" s="1952"/>
      <c r="AI60" s="1952"/>
      <c r="AJ60" s="1952"/>
      <c r="AK60" s="1952"/>
      <c r="AL60" s="1952"/>
      <c r="AM60" s="1952"/>
      <c r="AN60" s="1952"/>
      <c r="AO60" s="1952"/>
      <c r="AP60" s="1952"/>
      <c r="AQ60" s="1952"/>
      <c r="AR60" s="1952"/>
      <c r="AS60" s="1952"/>
      <c r="AT60" s="1952"/>
      <c r="AU60" s="1952"/>
      <c r="AV60" s="1952"/>
      <c r="AW60" s="1952"/>
      <c r="AX60" s="1952"/>
      <c r="AY60" s="1952"/>
      <c r="BA60" s="725"/>
    </row>
    <row r="61" spans="1:53">
      <c r="A61" s="2108" t="s">
        <v>348</v>
      </c>
      <c r="B61" s="2222" t="s">
        <v>25</v>
      </c>
      <c r="C61" s="2240" t="s">
        <v>1531</v>
      </c>
      <c r="D61" s="2240"/>
      <c r="E61" s="2240"/>
      <c r="F61" s="2240"/>
      <c r="G61" s="2240" t="s">
        <v>1535</v>
      </c>
      <c r="H61" s="2240"/>
      <c r="I61" s="2240"/>
      <c r="J61" s="2240"/>
      <c r="K61" s="2240" t="s">
        <v>1215</v>
      </c>
      <c r="L61" s="2240"/>
      <c r="M61" s="2240"/>
      <c r="N61" s="2240"/>
      <c r="O61" s="2240" t="s">
        <v>1218</v>
      </c>
      <c r="P61" s="2240"/>
      <c r="Q61" s="2240"/>
      <c r="R61" s="2240"/>
      <c r="S61" s="2261" t="s">
        <v>1246</v>
      </c>
      <c r="T61" s="2262"/>
      <c r="U61" s="2262"/>
      <c r="V61" s="2263"/>
      <c r="W61" s="2240" t="s">
        <v>1247</v>
      </c>
      <c r="X61" s="2240"/>
      <c r="Y61" s="2240"/>
      <c r="Z61" s="2240"/>
      <c r="AA61" s="2240" t="s">
        <v>1335</v>
      </c>
      <c r="AB61" s="2240"/>
      <c r="AC61" s="2240"/>
      <c r="AD61" s="2240"/>
      <c r="AE61" s="2240" t="s">
        <v>1474</v>
      </c>
      <c r="AF61" s="2240"/>
      <c r="AG61" s="2240"/>
      <c r="AH61" s="2240"/>
      <c r="AI61" s="2240" t="s">
        <v>1476</v>
      </c>
      <c r="AJ61" s="2240"/>
      <c r="AK61" s="2240"/>
      <c r="AL61" s="2240"/>
      <c r="AM61" s="2240" t="s">
        <v>1370</v>
      </c>
      <c r="AN61" s="2240"/>
      <c r="AO61" s="2240"/>
      <c r="AP61" s="2240"/>
      <c r="AQ61" s="2240" t="s">
        <v>12</v>
      </c>
      <c r="AR61" s="2240"/>
      <c r="AS61" s="2240"/>
      <c r="AT61" s="2240"/>
      <c r="AU61" s="2240" t="s">
        <v>13</v>
      </c>
      <c r="AV61" s="2240"/>
      <c r="AW61" s="2240"/>
      <c r="AX61" s="2240"/>
      <c r="AY61" s="1973" t="s">
        <v>56</v>
      </c>
      <c r="AZ61" s="1973" t="s">
        <v>659</v>
      </c>
      <c r="BA61" s="725"/>
    </row>
    <row r="62" spans="1:53">
      <c r="A62" s="2260"/>
      <c r="B62" s="2250"/>
      <c r="C62" s="123" t="s">
        <v>82</v>
      </c>
      <c r="D62" s="1038" t="s">
        <v>15</v>
      </c>
      <c r="E62" s="1039" t="s">
        <v>468</v>
      </c>
      <c r="F62" s="1038" t="s">
        <v>456</v>
      </c>
      <c r="G62" s="123" t="s">
        <v>82</v>
      </c>
      <c r="H62" s="1038" t="s">
        <v>15</v>
      </c>
      <c r="I62" s="1039" t="s">
        <v>468</v>
      </c>
      <c r="J62" s="1038" t="s">
        <v>456</v>
      </c>
      <c r="K62" s="123" t="s">
        <v>82</v>
      </c>
      <c r="L62" s="1038" t="s">
        <v>15</v>
      </c>
      <c r="M62" s="1039" t="s">
        <v>468</v>
      </c>
      <c r="N62" s="1038" t="s">
        <v>456</v>
      </c>
      <c r="O62" s="123" t="s">
        <v>82</v>
      </c>
      <c r="P62" s="1038" t="s">
        <v>15</v>
      </c>
      <c r="Q62" s="1039" t="s">
        <v>468</v>
      </c>
      <c r="R62" s="1038" t="s">
        <v>456</v>
      </c>
      <c r="S62" s="123" t="s">
        <v>82</v>
      </c>
      <c r="T62" s="1038" t="s">
        <v>15</v>
      </c>
      <c r="U62" s="1039" t="s">
        <v>468</v>
      </c>
      <c r="V62" s="1038" t="s">
        <v>456</v>
      </c>
      <c r="W62" s="123" t="s">
        <v>82</v>
      </c>
      <c r="X62" s="1038" t="s">
        <v>15</v>
      </c>
      <c r="Y62" s="1039" t="s">
        <v>468</v>
      </c>
      <c r="Z62" s="1038" t="s">
        <v>456</v>
      </c>
      <c r="AA62" s="123" t="s">
        <v>82</v>
      </c>
      <c r="AB62" s="1038" t="s">
        <v>15</v>
      </c>
      <c r="AC62" s="1039" t="s">
        <v>468</v>
      </c>
      <c r="AD62" s="1038" t="s">
        <v>456</v>
      </c>
      <c r="AE62" s="123" t="s">
        <v>82</v>
      </c>
      <c r="AF62" s="1038" t="s">
        <v>15</v>
      </c>
      <c r="AG62" s="1039" t="s">
        <v>468</v>
      </c>
      <c r="AH62" s="1038" t="s">
        <v>456</v>
      </c>
      <c r="AI62" s="123" t="s">
        <v>82</v>
      </c>
      <c r="AJ62" s="1038" t="s">
        <v>15</v>
      </c>
      <c r="AK62" s="1039" t="s">
        <v>468</v>
      </c>
      <c r="AL62" s="1038" t="s">
        <v>456</v>
      </c>
      <c r="AM62" s="123" t="s">
        <v>82</v>
      </c>
      <c r="AN62" s="1038" t="s">
        <v>15</v>
      </c>
      <c r="AO62" s="1039" t="s">
        <v>468</v>
      </c>
      <c r="AP62" s="1038" t="s">
        <v>456</v>
      </c>
      <c r="AQ62" s="123" t="s">
        <v>82</v>
      </c>
      <c r="AR62" s="1038" t="s">
        <v>15</v>
      </c>
      <c r="AS62" s="1039" t="s">
        <v>468</v>
      </c>
      <c r="AT62" s="1038" t="s">
        <v>456</v>
      </c>
      <c r="AU62" s="123" t="s">
        <v>82</v>
      </c>
      <c r="AV62" s="1038" t="s">
        <v>15</v>
      </c>
      <c r="AW62" s="1039" t="s">
        <v>468</v>
      </c>
      <c r="AX62" s="1038" t="s">
        <v>456</v>
      </c>
      <c r="AY62" s="2004"/>
      <c r="AZ62" s="2004"/>
      <c r="BA62" s="725"/>
    </row>
    <row r="63" spans="1:53" ht="31.5" customHeight="1">
      <c r="A63" s="125" t="s">
        <v>349</v>
      </c>
      <c r="B63" s="126" t="s">
        <v>540</v>
      </c>
      <c r="C63" s="121"/>
      <c r="D63" s="865"/>
      <c r="E63" s="1040">
        <f t="shared" ref="E63:E68" si="6">C63+D63</f>
        <v>0</v>
      </c>
      <c r="F63" s="1034" t="e">
        <f>E63/E$68</f>
        <v>#DIV/0!</v>
      </c>
      <c r="G63" s="121"/>
      <c r="H63" s="865"/>
      <c r="I63" s="1040"/>
      <c r="J63" s="1034"/>
      <c r="K63" s="121"/>
      <c r="L63" s="865"/>
      <c r="M63" s="1040"/>
      <c r="N63" s="1034"/>
      <c r="O63" s="121"/>
      <c r="P63" s="865"/>
      <c r="Q63" s="1040"/>
      <c r="R63" s="1034"/>
      <c r="S63" s="121"/>
      <c r="T63" s="865"/>
      <c r="U63" s="1040"/>
      <c r="V63" s="1034"/>
      <c r="W63" s="121"/>
      <c r="X63" s="865"/>
      <c r="Y63" s="1040"/>
      <c r="Z63" s="1034"/>
      <c r="AA63" s="121"/>
      <c r="AB63" s="865"/>
      <c r="AC63" s="1040"/>
      <c r="AD63" s="1034"/>
      <c r="AE63" s="121"/>
      <c r="AF63" s="865"/>
      <c r="AG63" s="1040"/>
      <c r="AH63" s="1034"/>
      <c r="AI63" s="121"/>
      <c r="AJ63" s="865"/>
      <c r="AK63" s="1040"/>
      <c r="AL63" s="1034"/>
      <c r="AM63" s="121"/>
      <c r="AN63" s="865"/>
      <c r="AO63" s="1040"/>
      <c r="AP63" s="1034"/>
      <c r="AQ63" s="121"/>
      <c r="AR63" s="865"/>
      <c r="AS63" s="1040"/>
      <c r="AT63" s="1034"/>
      <c r="AU63" s="121"/>
      <c r="AV63" s="865"/>
      <c r="AW63" s="1040"/>
      <c r="AX63" s="1034"/>
      <c r="AY63" s="657">
        <f t="shared" ref="AY63:AY68" si="7">E63+I63+M63+Q63+U63+Y63+AC63+AG63+AK63+AO63+AS63+AW63</f>
        <v>0</v>
      </c>
      <c r="AZ63" s="657">
        <f t="shared" ref="AZ63:AZ68" si="8">AVERAGE(E63,I63,M63,Q63,U63,Y63,AC63,AG63,AK63,AO63,AS63,AW63)</f>
        <v>0</v>
      </c>
      <c r="BA63" s="725"/>
    </row>
    <row r="64" spans="1:53" ht="31.5" customHeight="1">
      <c r="A64" s="110" t="s">
        <v>349</v>
      </c>
      <c r="B64" s="112" t="s">
        <v>541</v>
      </c>
      <c r="C64" s="106"/>
      <c r="D64" s="866"/>
      <c r="E64" s="1041">
        <f t="shared" si="6"/>
        <v>0</v>
      </c>
      <c r="F64" s="1035" t="e">
        <f>E64/E$68</f>
        <v>#DIV/0!</v>
      </c>
      <c r="G64" s="106"/>
      <c r="H64" s="866"/>
      <c r="I64" s="1041"/>
      <c r="J64" s="1035"/>
      <c r="K64" s="106"/>
      <c r="L64" s="866"/>
      <c r="M64" s="1041"/>
      <c r="N64" s="1035"/>
      <c r="O64" s="106"/>
      <c r="P64" s="866"/>
      <c r="Q64" s="1041"/>
      <c r="R64" s="1035"/>
      <c r="S64" s="106"/>
      <c r="T64" s="866"/>
      <c r="U64" s="1041"/>
      <c r="V64" s="1035"/>
      <c r="W64" s="106"/>
      <c r="X64" s="866"/>
      <c r="Y64" s="1041"/>
      <c r="Z64" s="1035"/>
      <c r="AA64" s="106"/>
      <c r="AB64" s="866"/>
      <c r="AC64" s="1041"/>
      <c r="AD64" s="1035"/>
      <c r="AE64" s="106"/>
      <c r="AF64" s="866"/>
      <c r="AG64" s="1041"/>
      <c r="AH64" s="1035"/>
      <c r="AI64" s="106"/>
      <c r="AJ64" s="866"/>
      <c r="AK64" s="1041"/>
      <c r="AL64" s="1035"/>
      <c r="AM64" s="106"/>
      <c r="AN64" s="866"/>
      <c r="AO64" s="1041"/>
      <c r="AP64" s="1035"/>
      <c r="AQ64" s="106"/>
      <c r="AR64" s="866"/>
      <c r="AS64" s="1041"/>
      <c r="AT64" s="1035"/>
      <c r="AU64" s="106"/>
      <c r="AV64" s="866"/>
      <c r="AW64" s="1041"/>
      <c r="AX64" s="1035"/>
      <c r="AY64" s="658">
        <f t="shared" si="7"/>
        <v>0</v>
      </c>
      <c r="AZ64" s="658">
        <f t="shared" si="8"/>
        <v>0</v>
      </c>
      <c r="BA64" s="725"/>
    </row>
    <row r="65" spans="1:53" ht="31.5" customHeight="1">
      <c r="A65" s="110" t="s">
        <v>349</v>
      </c>
      <c r="B65" s="112" t="s">
        <v>350</v>
      </c>
      <c r="C65" s="106"/>
      <c r="D65" s="866"/>
      <c r="E65" s="1041">
        <f t="shared" si="6"/>
        <v>0</v>
      </c>
      <c r="F65" s="1035" t="e">
        <f>E65/E$68</f>
        <v>#DIV/0!</v>
      </c>
      <c r="G65" s="106"/>
      <c r="H65" s="866"/>
      <c r="I65" s="1041"/>
      <c r="J65" s="1035"/>
      <c r="K65" s="106"/>
      <c r="L65" s="866"/>
      <c r="M65" s="1041"/>
      <c r="N65" s="1035"/>
      <c r="O65" s="106"/>
      <c r="P65" s="866"/>
      <c r="Q65" s="1041"/>
      <c r="R65" s="1035"/>
      <c r="S65" s="106"/>
      <c r="T65" s="866"/>
      <c r="U65" s="1041"/>
      <c r="V65" s="1035"/>
      <c r="W65" s="106"/>
      <c r="X65" s="866"/>
      <c r="Y65" s="1041"/>
      <c r="Z65" s="1035"/>
      <c r="AA65" s="106"/>
      <c r="AB65" s="866"/>
      <c r="AC65" s="1041"/>
      <c r="AD65" s="1035"/>
      <c r="AE65" s="106"/>
      <c r="AF65" s="866"/>
      <c r="AG65" s="1041"/>
      <c r="AH65" s="1035"/>
      <c r="AI65" s="106"/>
      <c r="AJ65" s="866"/>
      <c r="AK65" s="1041"/>
      <c r="AL65" s="1035"/>
      <c r="AM65" s="106"/>
      <c r="AN65" s="866"/>
      <c r="AO65" s="1041"/>
      <c r="AP65" s="1035"/>
      <c r="AQ65" s="106"/>
      <c r="AR65" s="866"/>
      <c r="AS65" s="1041"/>
      <c r="AT65" s="1035"/>
      <c r="AU65" s="106"/>
      <c r="AV65" s="866"/>
      <c r="AW65" s="1041"/>
      <c r="AX65" s="1035"/>
      <c r="AY65" s="658">
        <f t="shared" si="7"/>
        <v>0</v>
      </c>
      <c r="AZ65" s="658">
        <f t="shared" si="8"/>
        <v>0</v>
      </c>
      <c r="BA65" s="725"/>
    </row>
    <row r="66" spans="1:53" ht="31.5" customHeight="1">
      <c r="A66" s="110" t="s">
        <v>349</v>
      </c>
      <c r="B66" s="112" t="s">
        <v>542</v>
      </c>
      <c r="C66" s="106"/>
      <c r="D66" s="866"/>
      <c r="E66" s="1041">
        <f t="shared" si="6"/>
        <v>0</v>
      </c>
      <c r="F66" s="1035" t="e">
        <f>E66/E$68</f>
        <v>#DIV/0!</v>
      </c>
      <c r="G66" s="106"/>
      <c r="H66" s="866"/>
      <c r="I66" s="1041"/>
      <c r="J66" s="1035"/>
      <c r="K66" s="106"/>
      <c r="L66" s="866"/>
      <c r="M66" s="1041"/>
      <c r="N66" s="1035"/>
      <c r="O66" s="106"/>
      <c r="P66" s="866"/>
      <c r="Q66" s="1041"/>
      <c r="R66" s="1035"/>
      <c r="S66" s="106"/>
      <c r="T66" s="866"/>
      <c r="U66" s="1041"/>
      <c r="V66" s="1035"/>
      <c r="W66" s="106"/>
      <c r="X66" s="866"/>
      <c r="Y66" s="1041"/>
      <c r="Z66" s="1035"/>
      <c r="AA66" s="106"/>
      <c r="AB66" s="866"/>
      <c r="AC66" s="1041"/>
      <c r="AD66" s="1035"/>
      <c r="AE66" s="106"/>
      <c r="AF66" s="866"/>
      <c r="AG66" s="1041"/>
      <c r="AH66" s="1035"/>
      <c r="AI66" s="106"/>
      <c r="AJ66" s="866"/>
      <c r="AK66" s="1041"/>
      <c r="AL66" s="1035"/>
      <c r="AM66" s="106"/>
      <c r="AN66" s="866"/>
      <c r="AO66" s="1041"/>
      <c r="AP66" s="1035"/>
      <c r="AQ66" s="106"/>
      <c r="AR66" s="866"/>
      <c r="AS66" s="1041"/>
      <c r="AT66" s="1035"/>
      <c r="AU66" s="106"/>
      <c r="AV66" s="866"/>
      <c r="AW66" s="1041"/>
      <c r="AX66" s="1035"/>
      <c r="AY66" s="658">
        <f t="shared" si="7"/>
        <v>0</v>
      </c>
      <c r="AZ66" s="658">
        <f t="shared" si="8"/>
        <v>0</v>
      </c>
      <c r="BA66" s="725"/>
    </row>
    <row r="67" spans="1:53" ht="31.5" customHeight="1">
      <c r="A67" s="111" t="s">
        <v>349</v>
      </c>
      <c r="B67" s="113" t="s">
        <v>351</v>
      </c>
      <c r="C67" s="109"/>
      <c r="D67" s="868"/>
      <c r="E67" s="1042">
        <f t="shared" si="6"/>
        <v>0</v>
      </c>
      <c r="F67" s="1036" t="e">
        <f>E67/E$68</f>
        <v>#DIV/0!</v>
      </c>
      <c r="G67" s="109"/>
      <c r="H67" s="868"/>
      <c r="I67" s="1042"/>
      <c r="J67" s="1036"/>
      <c r="K67" s="109"/>
      <c r="L67" s="868"/>
      <c r="M67" s="1042"/>
      <c r="N67" s="1036"/>
      <c r="O67" s="109"/>
      <c r="P67" s="868"/>
      <c r="Q67" s="1042"/>
      <c r="R67" s="1036"/>
      <c r="S67" s="109"/>
      <c r="T67" s="868"/>
      <c r="U67" s="1042"/>
      <c r="V67" s="1036"/>
      <c r="W67" s="109"/>
      <c r="X67" s="868"/>
      <c r="Y67" s="1042"/>
      <c r="Z67" s="1036"/>
      <c r="AA67" s="109"/>
      <c r="AB67" s="868"/>
      <c r="AC67" s="1042"/>
      <c r="AD67" s="1036"/>
      <c r="AE67" s="109"/>
      <c r="AF67" s="868"/>
      <c r="AG67" s="1042"/>
      <c r="AH67" s="1036"/>
      <c r="AI67" s="109"/>
      <c r="AJ67" s="868"/>
      <c r="AK67" s="1042"/>
      <c r="AL67" s="1036"/>
      <c r="AM67" s="109"/>
      <c r="AN67" s="868"/>
      <c r="AO67" s="1042"/>
      <c r="AP67" s="1036"/>
      <c r="AQ67" s="109"/>
      <c r="AR67" s="868"/>
      <c r="AS67" s="1042"/>
      <c r="AT67" s="1036"/>
      <c r="AU67" s="109"/>
      <c r="AV67" s="868"/>
      <c r="AW67" s="1042"/>
      <c r="AX67" s="1036"/>
      <c r="AY67" s="659">
        <f t="shared" si="7"/>
        <v>0</v>
      </c>
      <c r="AZ67" s="659">
        <f t="shared" si="8"/>
        <v>0</v>
      </c>
      <c r="BA67" s="725"/>
    </row>
    <row r="68" spans="1:53" ht="16.5" thickBot="1">
      <c r="A68" s="2213" t="s">
        <v>55</v>
      </c>
      <c r="B68" s="2214"/>
      <c r="C68" s="108">
        <f>SUM(C63:C67)</f>
        <v>0</v>
      </c>
      <c r="D68" s="869">
        <f>SUM(D63:D67)</f>
        <v>0</v>
      </c>
      <c r="E68" s="108">
        <f t="shared" si="6"/>
        <v>0</v>
      </c>
      <c r="F68" s="1037" t="e">
        <f>SUM(F63:F67)</f>
        <v>#DIV/0!</v>
      </c>
      <c r="G68" s="108"/>
      <c r="H68" s="869"/>
      <c r="I68" s="108"/>
      <c r="J68" s="1037"/>
      <c r="K68" s="108"/>
      <c r="L68" s="869"/>
      <c r="M68" s="108"/>
      <c r="N68" s="1037"/>
      <c r="O68" s="108"/>
      <c r="P68" s="869"/>
      <c r="Q68" s="108"/>
      <c r="R68" s="1037"/>
      <c r="S68" s="108"/>
      <c r="T68" s="869"/>
      <c r="U68" s="108"/>
      <c r="V68" s="1037"/>
      <c r="W68" s="108"/>
      <c r="X68" s="869"/>
      <c r="Y68" s="108"/>
      <c r="Z68" s="1037"/>
      <c r="AA68" s="108"/>
      <c r="AB68" s="869"/>
      <c r="AC68" s="108"/>
      <c r="AD68" s="1037"/>
      <c r="AE68" s="108"/>
      <c r="AF68" s="869"/>
      <c r="AG68" s="108"/>
      <c r="AH68" s="1037"/>
      <c r="AI68" s="108"/>
      <c r="AJ68" s="869"/>
      <c r="AK68" s="108"/>
      <c r="AL68" s="1037"/>
      <c r="AM68" s="108"/>
      <c r="AN68" s="869"/>
      <c r="AO68" s="108"/>
      <c r="AP68" s="1037"/>
      <c r="AQ68" s="108"/>
      <c r="AR68" s="869"/>
      <c r="AS68" s="108"/>
      <c r="AT68" s="1037"/>
      <c r="AU68" s="108"/>
      <c r="AV68" s="869"/>
      <c r="AW68" s="108"/>
      <c r="AX68" s="1037"/>
      <c r="AY68" s="660">
        <f t="shared" si="7"/>
        <v>0</v>
      </c>
      <c r="AZ68" s="660">
        <f t="shared" si="8"/>
        <v>0</v>
      </c>
      <c r="BA68" s="725"/>
    </row>
    <row r="69" spans="1:53" ht="18.75">
      <c r="A69" s="1291" t="s">
        <v>1427</v>
      </c>
      <c r="AD69" s="876"/>
      <c r="BA69" s="725"/>
    </row>
    <row r="70" spans="1:53">
      <c r="BA70" s="725"/>
    </row>
    <row r="71" spans="1:53">
      <c r="BA71" s="725"/>
    </row>
    <row r="72" spans="1:53">
      <c r="BA72" s="725"/>
    </row>
    <row r="73" spans="1:53">
      <c r="BA73" s="725"/>
    </row>
    <row r="74" spans="1:53">
      <c r="BA74" s="725"/>
    </row>
    <row r="75" spans="1:53">
      <c r="BA75" s="725"/>
    </row>
    <row r="76" spans="1:53">
      <c r="BA76" s="725"/>
    </row>
    <row r="77" spans="1:53">
      <c r="BA77" s="725"/>
    </row>
    <row r="78" spans="1:53">
      <c r="BA78" s="725"/>
    </row>
    <row r="79" spans="1:53">
      <c r="BA79" s="725"/>
    </row>
    <row r="80" spans="1:53">
      <c r="BA80" s="725"/>
    </row>
    <row r="81" spans="1:53">
      <c r="BA81" s="725"/>
    </row>
    <row r="82" spans="1:53" ht="16.5" thickBot="1">
      <c r="BA82" s="725"/>
    </row>
    <row r="83" spans="1:53">
      <c r="A83" s="2256" t="s">
        <v>467</v>
      </c>
      <c r="B83" s="2257"/>
      <c r="C83" s="2240" t="s">
        <v>1531</v>
      </c>
      <c r="D83" s="2240"/>
      <c r="E83" s="2240"/>
      <c r="F83" s="2240"/>
      <c r="G83" s="2240" t="s">
        <v>1535</v>
      </c>
      <c r="H83" s="2240"/>
      <c r="I83" s="2240"/>
      <c r="J83" s="2240"/>
      <c r="K83" s="2240" t="s">
        <v>1215</v>
      </c>
      <c r="L83" s="2240"/>
      <c r="M83" s="2240"/>
      <c r="N83" s="2240"/>
      <c r="O83" s="2240" t="s">
        <v>1218</v>
      </c>
      <c r="P83" s="2240"/>
      <c r="Q83" s="2240"/>
      <c r="R83" s="2240"/>
      <c r="S83" s="2261" t="s">
        <v>1246</v>
      </c>
      <c r="T83" s="2262"/>
      <c r="U83" s="2262"/>
      <c r="V83" s="2263"/>
      <c r="W83" s="2240" t="s">
        <v>1247</v>
      </c>
      <c r="X83" s="2240"/>
      <c r="Y83" s="2240"/>
      <c r="Z83" s="2240"/>
      <c r="AA83" s="2240" t="s">
        <v>1335</v>
      </c>
      <c r="AB83" s="2240"/>
      <c r="AC83" s="2240"/>
      <c r="AD83" s="2240"/>
      <c r="AE83" s="2240" t="s">
        <v>1474</v>
      </c>
      <c r="AF83" s="2240"/>
      <c r="AG83" s="2240"/>
      <c r="AH83" s="2240"/>
      <c r="AI83" s="2240" t="s">
        <v>1476</v>
      </c>
      <c r="AJ83" s="2240"/>
      <c r="AK83" s="2240"/>
      <c r="AL83" s="2240"/>
      <c r="AM83" s="2240" t="s">
        <v>1370</v>
      </c>
      <c r="AN83" s="2240"/>
      <c r="AO83" s="2240"/>
      <c r="AP83" s="2240"/>
      <c r="AQ83" s="2261" t="s">
        <v>12</v>
      </c>
      <c r="AR83" s="2262"/>
      <c r="AS83" s="2262"/>
      <c r="AT83" s="2263"/>
      <c r="AU83" s="2240" t="s">
        <v>13</v>
      </c>
      <c r="AV83" s="2240"/>
      <c r="AW83" s="2240"/>
      <c r="AX83" s="2240"/>
      <c r="AY83" s="1954" t="s">
        <v>56</v>
      </c>
      <c r="AZ83" s="1954" t="s">
        <v>659</v>
      </c>
      <c r="BA83" s="725"/>
    </row>
    <row r="84" spans="1:53">
      <c r="A84" s="2258"/>
      <c r="B84" s="2259"/>
      <c r="C84" s="123" t="s">
        <v>116</v>
      </c>
      <c r="D84" s="124" t="s">
        <v>352</v>
      </c>
      <c r="E84" s="2232" t="s">
        <v>456</v>
      </c>
      <c r="F84" s="2233"/>
      <c r="G84" s="123" t="s">
        <v>116</v>
      </c>
      <c r="H84" s="124" t="s">
        <v>352</v>
      </c>
      <c r="I84" s="2232" t="s">
        <v>456</v>
      </c>
      <c r="J84" s="2233"/>
      <c r="K84" s="123" t="s">
        <v>116</v>
      </c>
      <c r="L84" s="124" t="s">
        <v>352</v>
      </c>
      <c r="M84" s="2232" t="s">
        <v>456</v>
      </c>
      <c r="N84" s="2233"/>
      <c r="O84" s="123" t="s">
        <v>116</v>
      </c>
      <c r="P84" s="124" t="s">
        <v>352</v>
      </c>
      <c r="Q84" s="2232" t="s">
        <v>456</v>
      </c>
      <c r="R84" s="2233"/>
      <c r="S84" s="123" t="s">
        <v>116</v>
      </c>
      <c r="T84" s="124" t="s">
        <v>352</v>
      </c>
      <c r="U84" s="2232" t="s">
        <v>456</v>
      </c>
      <c r="V84" s="2233"/>
      <c r="W84" s="123" t="s">
        <v>116</v>
      </c>
      <c r="X84" s="124" t="s">
        <v>352</v>
      </c>
      <c r="Y84" s="2232" t="s">
        <v>456</v>
      </c>
      <c r="Z84" s="2233"/>
      <c r="AA84" s="123" t="s">
        <v>116</v>
      </c>
      <c r="AB84" s="124" t="s">
        <v>352</v>
      </c>
      <c r="AC84" s="2232" t="s">
        <v>456</v>
      </c>
      <c r="AD84" s="2233"/>
      <c r="AE84" s="123" t="s">
        <v>116</v>
      </c>
      <c r="AF84" s="124" t="s">
        <v>352</v>
      </c>
      <c r="AG84" s="2232" t="s">
        <v>456</v>
      </c>
      <c r="AH84" s="2233"/>
      <c r="AI84" s="123" t="s">
        <v>116</v>
      </c>
      <c r="AJ84" s="124" t="s">
        <v>352</v>
      </c>
      <c r="AK84" s="2232" t="s">
        <v>456</v>
      </c>
      <c r="AL84" s="2233"/>
      <c r="AM84" s="123" t="s">
        <v>116</v>
      </c>
      <c r="AN84" s="124" t="s">
        <v>352</v>
      </c>
      <c r="AO84" s="2232" t="s">
        <v>456</v>
      </c>
      <c r="AP84" s="2233"/>
      <c r="AQ84" s="123" t="s">
        <v>116</v>
      </c>
      <c r="AR84" s="124" t="s">
        <v>352</v>
      </c>
      <c r="AS84" s="2232" t="s">
        <v>456</v>
      </c>
      <c r="AT84" s="2233"/>
      <c r="AU84" s="123" t="s">
        <v>116</v>
      </c>
      <c r="AV84" s="124" t="s">
        <v>352</v>
      </c>
      <c r="AW84" s="2232" t="s">
        <v>456</v>
      </c>
      <c r="AX84" s="2233"/>
      <c r="AY84" s="2266"/>
      <c r="AZ84" s="2266"/>
      <c r="BA84" s="725"/>
    </row>
    <row r="85" spans="1:53">
      <c r="A85" s="2264" t="s">
        <v>461</v>
      </c>
      <c r="B85" s="2265"/>
      <c r="C85" s="121"/>
      <c r="D85" s="122"/>
      <c r="E85" s="2238" t="e">
        <f>C85/(C85+C86)</f>
        <v>#DIV/0!</v>
      </c>
      <c r="F85" s="2239"/>
      <c r="G85" s="121"/>
      <c r="H85" s="1043"/>
      <c r="I85" s="2238"/>
      <c r="J85" s="2239"/>
      <c r="K85" s="121"/>
      <c r="L85" s="1043"/>
      <c r="M85" s="2238"/>
      <c r="N85" s="2239"/>
      <c r="O85" s="121"/>
      <c r="P85" s="1043"/>
      <c r="Q85" s="2238"/>
      <c r="R85" s="2239"/>
      <c r="S85" s="121"/>
      <c r="T85" s="1043"/>
      <c r="U85" s="2238"/>
      <c r="V85" s="2239"/>
      <c r="W85" s="121"/>
      <c r="X85" s="1043"/>
      <c r="Y85" s="2234"/>
      <c r="Z85" s="2235"/>
      <c r="AA85" s="121"/>
      <c r="AB85" s="1043"/>
      <c r="AC85" s="2234"/>
      <c r="AD85" s="2235"/>
      <c r="AE85" s="121"/>
      <c r="AF85" s="1043"/>
      <c r="AG85" s="2234"/>
      <c r="AH85" s="2235"/>
      <c r="AI85" s="121"/>
      <c r="AJ85" s="1043"/>
      <c r="AK85" s="2234"/>
      <c r="AL85" s="2235"/>
      <c r="AM85" s="121"/>
      <c r="AN85" s="1043"/>
      <c r="AO85" s="2234"/>
      <c r="AP85" s="2235"/>
      <c r="AQ85" s="121"/>
      <c r="AR85" s="1043"/>
      <c r="AS85" s="2234"/>
      <c r="AT85" s="2235"/>
      <c r="AU85" s="121"/>
      <c r="AV85" s="1043"/>
      <c r="AW85" s="2234"/>
      <c r="AX85" s="2235"/>
      <c r="AY85" s="655">
        <f>C85+G85+K85+O85+S85+W85+AA85+AE85+AI85+AM85+AQ85+AU85</f>
        <v>0</v>
      </c>
      <c r="AZ85" s="655" t="e">
        <f>AVERAGE(C85,G85,K85,O85,S85,W85,AA85,AE85,AI85,AM85,AQ85,AU85)</f>
        <v>#DIV/0!</v>
      </c>
      <c r="BA85" s="725"/>
    </row>
    <row r="86" spans="1:53" ht="16.5" thickBot="1">
      <c r="A86" s="2254" t="s">
        <v>353</v>
      </c>
      <c r="B86" s="2255"/>
      <c r="C86" s="104"/>
      <c r="D86" s="105"/>
      <c r="E86" s="2236" t="e">
        <f>C86/(C86+C85)</f>
        <v>#DIV/0!</v>
      </c>
      <c r="F86" s="2237"/>
      <c r="G86" s="104"/>
      <c r="H86" s="1044"/>
      <c r="I86" s="2236"/>
      <c r="J86" s="2237"/>
      <c r="K86" s="104"/>
      <c r="L86" s="1044"/>
      <c r="M86" s="2236"/>
      <c r="N86" s="2237"/>
      <c r="O86" s="104"/>
      <c r="P86" s="1044"/>
      <c r="Q86" s="2236"/>
      <c r="R86" s="2237"/>
      <c r="S86" s="104"/>
      <c r="T86" s="1044"/>
      <c r="U86" s="2236"/>
      <c r="V86" s="2237"/>
      <c r="W86" s="104"/>
      <c r="X86" s="1044"/>
      <c r="Y86" s="2230"/>
      <c r="Z86" s="2231"/>
      <c r="AA86" s="104"/>
      <c r="AB86" s="1044"/>
      <c r="AC86" s="2230"/>
      <c r="AD86" s="2231"/>
      <c r="AE86" s="104"/>
      <c r="AF86" s="1044"/>
      <c r="AG86" s="2230"/>
      <c r="AH86" s="2231"/>
      <c r="AI86" s="104"/>
      <c r="AJ86" s="1044"/>
      <c r="AK86" s="2230"/>
      <c r="AL86" s="2231"/>
      <c r="AM86" s="104"/>
      <c r="AN86" s="1044"/>
      <c r="AO86" s="2230"/>
      <c r="AP86" s="2231"/>
      <c r="AQ86" s="104"/>
      <c r="AR86" s="1044"/>
      <c r="AS86" s="2230"/>
      <c r="AT86" s="2231"/>
      <c r="AU86" s="104"/>
      <c r="AV86" s="1044"/>
      <c r="AW86" s="2230"/>
      <c r="AX86" s="2231"/>
      <c r="AY86" s="656">
        <f>C86+G86+K86+O86+S86+W86+AA86+AE86+AI86+AM86+AQ86+AU86</f>
        <v>0</v>
      </c>
      <c r="AZ86" s="656" t="e">
        <f>AVERAGE(C86,G86,K86,O86,S86,W86,AA86,AE86,AI86,AM86,AQ86,AU86)</f>
        <v>#DIV/0!</v>
      </c>
      <c r="BA86" s="725"/>
    </row>
    <row r="87" spans="1:53" ht="18.75">
      <c r="A87" s="1291" t="s">
        <v>1427</v>
      </c>
    </row>
    <row r="88" spans="1:53">
      <c r="B88" s="94"/>
      <c r="AZ88" s="139" t="s">
        <v>3</v>
      </c>
    </row>
    <row r="89" spans="1:53">
      <c r="AZ89" s="139" t="s">
        <v>4</v>
      </c>
    </row>
    <row r="90" spans="1:53">
      <c r="AZ90" s="139" t="s">
        <v>5</v>
      </c>
    </row>
    <row r="91" spans="1:53">
      <c r="AZ91" s="139" t="s">
        <v>6</v>
      </c>
    </row>
    <row r="92" spans="1:53">
      <c r="AZ92" s="139" t="s">
        <v>7</v>
      </c>
    </row>
    <row r="93" spans="1:53">
      <c r="AZ93" s="139" t="s">
        <v>8</v>
      </c>
    </row>
    <row r="94" spans="1:53">
      <c r="AZ94" s="139" t="s">
        <v>9</v>
      </c>
    </row>
    <row r="95" spans="1:53">
      <c r="AZ95" s="139" t="s">
        <v>10</v>
      </c>
    </row>
    <row r="96" spans="1:53">
      <c r="AZ96" s="139" t="s">
        <v>11</v>
      </c>
    </row>
    <row r="97" spans="1:53">
      <c r="AZ97" s="139" t="s">
        <v>12</v>
      </c>
    </row>
    <row r="98" spans="1:53">
      <c r="A98" s="616"/>
      <c r="AZ98" s="139" t="s">
        <v>13</v>
      </c>
    </row>
    <row r="99" spans="1:53">
      <c r="C99" s="538"/>
      <c r="D99" s="538"/>
      <c r="E99" s="538"/>
      <c r="F99" s="538"/>
      <c r="G99" s="538"/>
      <c r="H99" s="538"/>
      <c r="I99" s="538"/>
      <c r="J99" s="874"/>
      <c r="K99" s="538"/>
      <c r="L99" s="538"/>
      <c r="M99" s="538"/>
      <c r="N99" s="874"/>
      <c r="O99" s="538"/>
      <c r="P99" s="538"/>
      <c r="Q99" s="538"/>
      <c r="R99" s="874"/>
      <c r="S99" s="538"/>
      <c r="T99" s="538"/>
      <c r="U99" s="538"/>
      <c r="V99" s="874"/>
    </row>
    <row r="100" spans="1:53" ht="19.5">
      <c r="A100" s="389"/>
      <c r="C100" s="538"/>
      <c r="D100" s="538"/>
      <c r="E100" s="538"/>
      <c r="F100" s="538"/>
      <c r="G100" s="538"/>
      <c r="H100" s="538"/>
      <c r="I100" s="538"/>
      <c r="J100" s="874"/>
      <c r="K100" s="538"/>
      <c r="L100" s="538"/>
      <c r="M100" s="538"/>
      <c r="N100" s="874"/>
      <c r="O100" s="538"/>
      <c r="P100" s="538"/>
      <c r="Q100" s="538"/>
      <c r="R100" s="874"/>
      <c r="S100" s="538"/>
      <c r="T100" s="538"/>
      <c r="U100" s="538"/>
      <c r="V100" s="874"/>
    </row>
    <row r="101" spans="1:53">
      <c r="C101" s="538"/>
      <c r="D101" s="538"/>
      <c r="E101" s="538"/>
      <c r="F101" s="538"/>
      <c r="G101" s="538"/>
      <c r="H101" s="538"/>
      <c r="I101" s="538"/>
      <c r="J101" s="874"/>
      <c r="K101" s="538"/>
      <c r="L101" s="538"/>
      <c r="M101" s="538"/>
      <c r="N101" s="874"/>
      <c r="O101" s="538"/>
      <c r="P101" s="538"/>
      <c r="Q101" s="538"/>
      <c r="R101" s="874"/>
      <c r="S101" s="538"/>
      <c r="T101" s="538"/>
      <c r="U101" s="538"/>
      <c r="V101" s="874"/>
    </row>
    <row r="102" spans="1:53" s="1156" customFormat="1" hidden="1">
      <c r="A102" s="2247" t="s">
        <v>548</v>
      </c>
      <c r="B102" s="2248"/>
      <c r="C102" s="2215">
        <f>C18+E68</f>
        <v>1181</v>
      </c>
      <c r="D102" s="2216"/>
      <c r="E102" s="2216"/>
      <c r="F102" s="2217"/>
      <c r="G102" s="2215">
        <f>G18+I68</f>
        <v>0</v>
      </c>
      <c r="H102" s="2216"/>
      <c r="I102" s="2216"/>
      <c r="J102" s="2217"/>
      <c r="K102" s="2215">
        <f>K18+M68</f>
        <v>0</v>
      </c>
      <c r="L102" s="2216"/>
      <c r="M102" s="2216"/>
      <c r="N102" s="2217"/>
      <c r="O102" s="2215">
        <f>O18+Q68</f>
        <v>0</v>
      </c>
      <c r="P102" s="2216"/>
      <c r="Q102" s="2216"/>
      <c r="R102" s="2217"/>
      <c r="S102" s="2215">
        <f>S18+U68</f>
        <v>0</v>
      </c>
      <c r="T102" s="2216"/>
      <c r="U102" s="2216"/>
      <c r="V102" s="2217"/>
      <c r="W102" s="2215">
        <f>W18+Y68</f>
        <v>0</v>
      </c>
      <c r="X102" s="2216"/>
      <c r="Y102" s="2216"/>
      <c r="Z102" s="2217"/>
      <c r="AA102" s="2215">
        <f>AA18+AC68</f>
        <v>0</v>
      </c>
      <c r="AB102" s="2216"/>
      <c r="AC102" s="2216"/>
      <c r="AD102" s="2217"/>
      <c r="AE102" s="2215">
        <f>AE18+AG68</f>
        <v>0</v>
      </c>
      <c r="AF102" s="2216"/>
      <c r="AG102" s="2216"/>
      <c r="AH102" s="2217"/>
      <c r="AI102" s="2215">
        <f>AI18+AK68</f>
        <v>0</v>
      </c>
      <c r="AJ102" s="2216"/>
      <c r="AK102" s="2216"/>
      <c r="AL102" s="2217"/>
      <c r="AM102" s="2215">
        <f>AM18+AO68</f>
        <v>0</v>
      </c>
      <c r="AN102" s="2216"/>
      <c r="AO102" s="2216"/>
      <c r="AP102" s="2217"/>
      <c r="AQ102" s="2215">
        <f>AQ18+AS68</f>
        <v>0</v>
      </c>
      <c r="AR102" s="2216"/>
      <c r="AS102" s="2216"/>
      <c r="AT102" s="2217"/>
      <c r="AU102" s="2215">
        <f>AU18+AW68</f>
        <v>0</v>
      </c>
      <c r="AV102" s="2216"/>
      <c r="AW102" s="2216"/>
      <c r="AX102" s="2217"/>
      <c r="AY102" s="94"/>
      <c r="AZ102" s="94"/>
      <c r="BA102" s="725"/>
    </row>
    <row r="103" spans="1:53" s="94" customFormat="1">
      <c r="B103" s="139" t="str">
        <f>A85</f>
        <v>Pacientes atendidos</v>
      </c>
      <c r="C103" s="1089" t="e">
        <f>E85</f>
        <v>#DIV/0!</v>
      </c>
      <c r="D103" s="1089">
        <f>I85</f>
        <v>0</v>
      </c>
      <c r="E103" s="1089">
        <f>M85</f>
        <v>0</v>
      </c>
      <c r="F103" s="1089">
        <f>Q85</f>
        <v>0</v>
      </c>
      <c r="G103" s="1089">
        <f>U85</f>
        <v>0</v>
      </c>
      <c r="H103" s="1089">
        <f>Y85</f>
        <v>0</v>
      </c>
      <c r="I103" s="1089">
        <f>AC85</f>
        <v>0</v>
      </c>
      <c r="J103" s="1090">
        <f>AG85</f>
        <v>0</v>
      </c>
      <c r="K103" s="1089">
        <f>AK85</f>
        <v>0</v>
      </c>
      <c r="L103" s="1089">
        <f>AO85</f>
        <v>0</v>
      </c>
      <c r="M103" s="1089">
        <f>AS85</f>
        <v>0</v>
      </c>
      <c r="N103" s="1090">
        <f>AW85</f>
        <v>0</v>
      </c>
      <c r="O103" s="538"/>
      <c r="P103" s="538"/>
      <c r="Q103" s="538"/>
      <c r="R103" s="874"/>
      <c r="S103" s="538"/>
      <c r="T103" s="538"/>
      <c r="U103" s="538"/>
      <c r="V103" s="874"/>
      <c r="W103" s="538"/>
      <c r="X103" s="538"/>
      <c r="Y103" s="538"/>
      <c r="Z103" s="874"/>
      <c r="AA103" s="538"/>
      <c r="AB103" s="538"/>
      <c r="AC103" s="538"/>
      <c r="AD103" s="874"/>
      <c r="AE103" s="538"/>
      <c r="AF103" s="538"/>
      <c r="AG103" s="538"/>
      <c r="AH103" s="874"/>
      <c r="AI103" s="538"/>
      <c r="AJ103" s="538"/>
      <c r="AK103" s="538"/>
      <c r="AL103" s="874"/>
      <c r="AM103" s="538"/>
      <c r="AN103" s="538"/>
      <c r="AO103" s="538"/>
      <c r="AP103" s="874"/>
      <c r="AQ103" s="538"/>
      <c r="AR103" s="538"/>
      <c r="AS103" s="538"/>
      <c r="AT103" s="874"/>
      <c r="AU103" s="538"/>
      <c r="AV103" s="538"/>
      <c r="AW103" s="538"/>
      <c r="AX103" s="874"/>
    </row>
    <row r="104" spans="1:53" s="94" customFormat="1">
      <c r="B104" s="139" t="str">
        <f>A86</f>
        <v>Pacientes que não compareceram</v>
      </c>
      <c r="C104" s="1089" t="e">
        <f>E86</f>
        <v>#DIV/0!</v>
      </c>
      <c r="D104" s="1089">
        <f>I86</f>
        <v>0</v>
      </c>
      <c r="E104" s="1089">
        <f>M86</f>
        <v>0</v>
      </c>
      <c r="F104" s="1089">
        <f>Q86</f>
        <v>0</v>
      </c>
      <c r="G104" s="1089">
        <f>U86</f>
        <v>0</v>
      </c>
      <c r="H104" s="1089">
        <f>Y86</f>
        <v>0</v>
      </c>
      <c r="I104" s="1089">
        <f>AC86</f>
        <v>0</v>
      </c>
      <c r="J104" s="1090">
        <f>AG86</f>
        <v>0</v>
      </c>
      <c r="K104" s="1089">
        <f>AK86</f>
        <v>0</v>
      </c>
      <c r="L104" s="1089">
        <f>AO86</f>
        <v>0</v>
      </c>
      <c r="M104" s="1089">
        <f>AS86</f>
        <v>0</v>
      </c>
      <c r="N104" s="1090">
        <f>AW86</f>
        <v>0</v>
      </c>
      <c r="O104" s="538"/>
      <c r="P104" s="538"/>
      <c r="Q104" s="538"/>
      <c r="R104" s="874"/>
      <c r="S104" s="538"/>
      <c r="T104" s="538"/>
      <c r="U104" s="538"/>
      <c r="V104" s="874"/>
      <c r="W104" s="538"/>
      <c r="X104" s="538"/>
      <c r="Y104" s="538"/>
      <c r="Z104" s="874"/>
      <c r="AA104" s="538"/>
      <c r="AB104" s="538"/>
      <c r="AC104" s="538"/>
      <c r="AD104" s="874"/>
      <c r="AE104" s="538"/>
      <c r="AF104" s="538"/>
      <c r="AG104" s="538"/>
      <c r="AH104" s="874"/>
      <c r="AI104" s="538"/>
      <c r="AJ104" s="538"/>
      <c r="AK104" s="538"/>
      <c r="AL104" s="874"/>
      <c r="AM104" s="538"/>
      <c r="AN104" s="538"/>
      <c r="AO104" s="538"/>
      <c r="AP104" s="874"/>
      <c r="AQ104" s="538"/>
      <c r="AR104" s="538"/>
      <c r="AS104" s="538"/>
      <c r="AT104" s="874"/>
      <c r="AU104" s="538"/>
      <c r="AV104" s="538"/>
      <c r="AW104" s="538"/>
      <c r="AX104" s="874"/>
    </row>
    <row r="105" spans="1:53" s="94" customFormat="1">
      <c r="C105" s="538"/>
      <c r="D105" s="538"/>
      <c r="E105" s="538"/>
      <c r="F105" s="538"/>
      <c r="G105" s="538"/>
      <c r="H105" s="538"/>
      <c r="I105" s="538"/>
      <c r="J105" s="874"/>
      <c r="K105" s="538"/>
      <c r="L105" s="538"/>
      <c r="M105" s="538"/>
      <c r="N105" s="874"/>
      <c r="O105" s="538"/>
      <c r="P105" s="538"/>
      <c r="Q105" s="538"/>
      <c r="R105" s="874"/>
      <c r="S105" s="538"/>
      <c r="T105" s="538"/>
      <c r="U105" s="538"/>
      <c r="V105" s="874"/>
      <c r="W105" s="538"/>
      <c r="X105" s="538"/>
      <c r="Y105" s="538"/>
      <c r="Z105" s="874"/>
      <c r="AA105" s="538"/>
      <c r="AB105" s="538"/>
      <c r="AC105" s="538"/>
      <c r="AD105" s="874"/>
      <c r="AE105" s="538"/>
      <c r="AF105" s="538"/>
      <c r="AG105" s="538"/>
      <c r="AH105" s="874"/>
      <c r="AI105" s="538"/>
      <c r="AJ105" s="538"/>
      <c r="AK105" s="538"/>
      <c r="AL105" s="874"/>
      <c r="AM105" s="538"/>
      <c r="AN105" s="538"/>
      <c r="AO105" s="538"/>
      <c r="AP105" s="874"/>
      <c r="AQ105" s="538"/>
      <c r="AR105" s="538"/>
      <c r="AS105" s="538"/>
      <c r="AT105" s="874"/>
      <c r="AU105" s="538"/>
      <c r="AV105" s="538"/>
      <c r="AW105" s="538"/>
      <c r="AX105" s="874"/>
    </row>
  </sheetData>
  <sheetProtection algorithmName="SHA-512" hashValue="j3mvDWlxVmDGu8xWNkv8rLKCqo41QYgvmjUwwmjMI0F9VN2z0/TBGf1VVxE42eu40m04+oR8kAe7pjq9f66QCw==" saltValue="dYfmpe/CcEZgB8bYt7TawQ==" spinCount="100000" sheet="1" objects="1" scenarios="1"/>
  <mergeCells count="277">
    <mergeCell ref="AI102:AL102"/>
    <mergeCell ref="AM102:AP102"/>
    <mergeCell ref="AQ102:AT102"/>
    <mergeCell ref="AU102:AX102"/>
    <mergeCell ref="A102:B102"/>
    <mergeCell ref="C102:F102"/>
    <mergeCell ref="G102:J102"/>
    <mergeCell ref="K102:N102"/>
    <mergeCell ref="O102:R102"/>
    <mergeCell ref="S102:V102"/>
    <mergeCell ref="W102:Z102"/>
    <mergeCell ref="AA102:AD102"/>
    <mergeCell ref="AE102:AH102"/>
    <mergeCell ref="E86:F86"/>
    <mergeCell ref="AZ3:AZ4"/>
    <mergeCell ref="AZ17:AZ19"/>
    <mergeCell ref="AZ61:AZ62"/>
    <mergeCell ref="AZ83:AZ84"/>
    <mergeCell ref="AU54:AX54"/>
    <mergeCell ref="AU55:AX55"/>
    <mergeCell ref="AU56:AX56"/>
    <mergeCell ref="AU57:AX57"/>
    <mergeCell ref="AQ54:AT54"/>
    <mergeCell ref="AQ55:AT55"/>
    <mergeCell ref="AQ56:AT56"/>
    <mergeCell ref="AQ43:AT43"/>
    <mergeCell ref="AQ44:AT44"/>
    <mergeCell ref="AQ45:AT45"/>
    <mergeCell ref="AQ47:AT47"/>
    <mergeCell ref="AQ48:AT48"/>
    <mergeCell ref="AU43:AX43"/>
    <mergeCell ref="AU44:AX44"/>
    <mergeCell ref="AU45:AX45"/>
    <mergeCell ref="AU47:AX47"/>
    <mergeCell ref="AU48:AX48"/>
    <mergeCell ref="AU49:AX49"/>
    <mergeCell ref="AU50:AX50"/>
    <mergeCell ref="AU51:AX51"/>
    <mergeCell ref="AU52:AX52"/>
    <mergeCell ref="AQ49:AT49"/>
    <mergeCell ref="AQ50:AT50"/>
    <mergeCell ref="AQ51:AT51"/>
    <mergeCell ref="AQ52:AT52"/>
    <mergeCell ref="AI57:AL57"/>
    <mergeCell ref="AM49:AP49"/>
    <mergeCell ref="AM50:AP50"/>
    <mergeCell ref="AM51:AP51"/>
    <mergeCell ref="AM52:AP52"/>
    <mergeCell ref="AM54:AP54"/>
    <mergeCell ref="AI49:AL49"/>
    <mergeCell ref="AI50:AL50"/>
    <mergeCell ref="AI51:AL51"/>
    <mergeCell ref="AI52:AL52"/>
    <mergeCell ref="AM55:AP55"/>
    <mergeCell ref="AM56:AP56"/>
    <mergeCell ref="AM57:AP57"/>
    <mergeCell ref="AQ57:AT57"/>
    <mergeCell ref="AI54:AL54"/>
    <mergeCell ref="AI55:AL55"/>
    <mergeCell ref="AI56:AL56"/>
    <mergeCell ref="AA43:AD43"/>
    <mergeCell ref="AA44:AD44"/>
    <mergeCell ref="AA45:AD45"/>
    <mergeCell ref="AE43:AH43"/>
    <mergeCell ref="AE44:AH44"/>
    <mergeCell ref="AE45:AH45"/>
    <mergeCell ref="AE47:AH47"/>
    <mergeCell ref="AE48:AH48"/>
    <mergeCell ref="AM43:AP43"/>
    <mergeCell ref="AM44:AP44"/>
    <mergeCell ref="AM45:AP45"/>
    <mergeCell ref="AM47:AP47"/>
    <mergeCell ref="AM48:AP48"/>
    <mergeCell ref="AI43:AL43"/>
    <mergeCell ref="AI44:AL44"/>
    <mergeCell ref="AI45:AL45"/>
    <mergeCell ref="AI47:AL47"/>
    <mergeCell ref="AI48:AL48"/>
    <mergeCell ref="AE49:AH49"/>
    <mergeCell ref="AA47:AD47"/>
    <mergeCell ref="AA48:AD48"/>
    <mergeCell ref="AE54:AH54"/>
    <mergeCell ref="AE55:AH55"/>
    <mergeCell ref="AE56:AH56"/>
    <mergeCell ref="AA49:AD49"/>
    <mergeCell ref="AA51:AD51"/>
    <mergeCell ref="AA52:AD52"/>
    <mergeCell ref="AA54:AD54"/>
    <mergeCell ref="AE50:AH50"/>
    <mergeCell ref="AE51:AH51"/>
    <mergeCell ref="AE52:AH52"/>
    <mergeCell ref="AA55:AD55"/>
    <mergeCell ref="AA56:AD56"/>
    <mergeCell ref="AA50:AD50"/>
    <mergeCell ref="K43:N43"/>
    <mergeCell ref="W43:Z43"/>
    <mergeCell ref="W44:Z44"/>
    <mergeCell ref="W45:Z45"/>
    <mergeCell ref="W47:Z47"/>
    <mergeCell ref="W48:Z48"/>
    <mergeCell ref="W49:Z49"/>
    <mergeCell ref="W50:Z50"/>
    <mergeCell ref="W51:Z51"/>
    <mergeCell ref="O49:R49"/>
    <mergeCell ref="O50:R50"/>
    <mergeCell ref="O51:R51"/>
    <mergeCell ref="K44:N44"/>
    <mergeCell ref="K45:N45"/>
    <mergeCell ref="K47:N47"/>
    <mergeCell ref="K48:N48"/>
    <mergeCell ref="K49:N49"/>
    <mergeCell ref="K50:N50"/>
    <mergeCell ref="K51:N51"/>
    <mergeCell ref="O43:R43"/>
    <mergeCell ref="O44:R44"/>
    <mergeCell ref="S50:V50"/>
    <mergeCell ref="S51:V51"/>
    <mergeCell ref="C44:F44"/>
    <mergeCell ref="G47:J47"/>
    <mergeCell ref="G48:J48"/>
    <mergeCell ref="G49:J49"/>
    <mergeCell ref="C43:F43"/>
    <mergeCell ref="C45:F45"/>
    <mergeCell ref="C47:F47"/>
    <mergeCell ref="S52:V52"/>
    <mergeCell ref="O47:R47"/>
    <mergeCell ref="O48:R48"/>
    <mergeCell ref="G43:J43"/>
    <mergeCell ref="G44:J44"/>
    <mergeCell ref="G45:J45"/>
    <mergeCell ref="G50:J50"/>
    <mergeCell ref="G51:J51"/>
    <mergeCell ref="G52:J52"/>
    <mergeCell ref="O45:R45"/>
    <mergeCell ref="S43:V43"/>
    <mergeCell ref="S44:V44"/>
    <mergeCell ref="S45:V45"/>
    <mergeCell ref="S47:V47"/>
    <mergeCell ref="S48:V48"/>
    <mergeCell ref="S49:V49"/>
    <mergeCell ref="C50:F50"/>
    <mergeCell ref="G54:J54"/>
    <mergeCell ref="G55:J55"/>
    <mergeCell ref="O56:R56"/>
    <mergeCell ref="O57:R57"/>
    <mergeCell ref="S57:V57"/>
    <mergeCell ref="S54:V54"/>
    <mergeCell ref="S55:V55"/>
    <mergeCell ref="S56:V56"/>
    <mergeCell ref="E84:F84"/>
    <mergeCell ref="M84:N84"/>
    <mergeCell ref="E85:F85"/>
    <mergeCell ref="I84:J84"/>
    <mergeCell ref="I85:J85"/>
    <mergeCell ref="Y84:Z84"/>
    <mergeCell ref="Y85:Z85"/>
    <mergeCell ref="K52:N52"/>
    <mergeCell ref="O55:R55"/>
    <mergeCell ref="O52:R52"/>
    <mergeCell ref="O54:R54"/>
    <mergeCell ref="W54:Z54"/>
    <mergeCell ref="W55:Z55"/>
    <mergeCell ref="W56:Z56"/>
    <mergeCell ref="W57:Z57"/>
    <mergeCell ref="W52:Z52"/>
    <mergeCell ref="K57:N57"/>
    <mergeCell ref="A60:AY60"/>
    <mergeCell ref="A57:B57"/>
    <mergeCell ref="Q85:R85"/>
    <mergeCell ref="AW85:AX85"/>
    <mergeCell ref="C52:F52"/>
    <mergeCell ref="C54:F54"/>
    <mergeCell ref="AA57:AD57"/>
    <mergeCell ref="AE57:AH57"/>
    <mergeCell ref="AY83:AY84"/>
    <mergeCell ref="AQ83:AT83"/>
    <mergeCell ref="AQ61:AT61"/>
    <mergeCell ref="AE61:AH61"/>
    <mergeCell ref="AA83:AD83"/>
    <mergeCell ref="AE83:AH83"/>
    <mergeCell ref="O61:R61"/>
    <mergeCell ref="S61:V61"/>
    <mergeCell ref="W61:Z61"/>
    <mergeCell ref="AA61:AD61"/>
    <mergeCell ref="AU61:AX61"/>
    <mergeCell ref="AY61:AY62"/>
    <mergeCell ref="AU83:AX83"/>
    <mergeCell ref="AW84:AX84"/>
    <mergeCell ref="A86:B86"/>
    <mergeCell ref="AI83:AL83"/>
    <mergeCell ref="AM83:AP83"/>
    <mergeCell ref="A68:B68"/>
    <mergeCell ref="A83:B84"/>
    <mergeCell ref="C83:F83"/>
    <mergeCell ref="G83:J83"/>
    <mergeCell ref="K83:N83"/>
    <mergeCell ref="A61:A62"/>
    <mergeCell ref="B61:B62"/>
    <mergeCell ref="C61:F61"/>
    <mergeCell ref="G61:J61"/>
    <mergeCell ref="K61:N61"/>
    <mergeCell ref="AI61:AL61"/>
    <mergeCell ref="AM61:AP61"/>
    <mergeCell ref="O83:R83"/>
    <mergeCell ref="S83:V83"/>
    <mergeCell ref="W83:Z83"/>
    <mergeCell ref="A85:B85"/>
    <mergeCell ref="I86:J86"/>
    <mergeCell ref="M85:N85"/>
    <mergeCell ref="M86:N86"/>
    <mergeCell ref="Q84:R84"/>
    <mergeCell ref="O18:R18"/>
    <mergeCell ref="S18:V18"/>
    <mergeCell ref="W18:Z18"/>
    <mergeCell ref="AA18:AD18"/>
    <mergeCell ref="AE18:AH18"/>
    <mergeCell ref="A18:B18"/>
    <mergeCell ref="C18:F18"/>
    <mergeCell ref="G18:J18"/>
    <mergeCell ref="K18:N18"/>
    <mergeCell ref="C48:F48"/>
    <mergeCell ref="C49:F49"/>
    <mergeCell ref="A50:B50"/>
    <mergeCell ref="C55:F55"/>
    <mergeCell ref="C56:F56"/>
    <mergeCell ref="C57:F57"/>
    <mergeCell ref="G56:J56"/>
    <mergeCell ref="G57:J57"/>
    <mergeCell ref="K54:N54"/>
    <mergeCell ref="K55:N55"/>
    <mergeCell ref="K56:N56"/>
    <mergeCell ref="C51:F51"/>
    <mergeCell ref="AE3:AH3"/>
    <mergeCell ref="AI3:AL3"/>
    <mergeCell ref="AM3:AP3"/>
    <mergeCell ref="AQ3:AT3"/>
    <mergeCell ref="AU3:AX3"/>
    <mergeCell ref="A2:AZ2"/>
    <mergeCell ref="B1:AZ1"/>
    <mergeCell ref="AY17:AY19"/>
    <mergeCell ref="AY3:AY4"/>
    <mergeCell ref="AI18:AL18"/>
    <mergeCell ref="AM18:AP18"/>
    <mergeCell ref="A17:B17"/>
    <mergeCell ref="A3:A4"/>
    <mergeCell ref="B3:B4"/>
    <mergeCell ref="C3:F3"/>
    <mergeCell ref="G3:J3"/>
    <mergeCell ref="K3:N3"/>
    <mergeCell ref="O3:R3"/>
    <mergeCell ref="S3:V3"/>
    <mergeCell ref="W3:Z3"/>
    <mergeCell ref="AA3:AD3"/>
    <mergeCell ref="AQ18:AT18"/>
    <mergeCell ref="AU18:AX18"/>
    <mergeCell ref="A19:B19"/>
    <mergeCell ref="Q86:R86"/>
    <mergeCell ref="U84:V84"/>
    <mergeCell ref="U85:V85"/>
    <mergeCell ref="U86:V86"/>
    <mergeCell ref="Y86:Z86"/>
    <mergeCell ref="AC84:AD84"/>
    <mergeCell ref="AC85:AD85"/>
    <mergeCell ref="AC86:AD86"/>
    <mergeCell ref="AS84:AT84"/>
    <mergeCell ref="AS85:AT85"/>
    <mergeCell ref="AS86:AT86"/>
    <mergeCell ref="AW86:AX86"/>
    <mergeCell ref="AG84:AH84"/>
    <mergeCell ref="AG85:AH85"/>
    <mergeCell ref="AG86:AH86"/>
    <mergeCell ref="AK84:AL84"/>
    <mergeCell ref="AK85:AL85"/>
    <mergeCell ref="AK86:AL86"/>
    <mergeCell ref="AO84:AP84"/>
    <mergeCell ref="AO85:AP85"/>
    <mergeCell ref="AO86:AP86"/>
  </mergeCells>
  <pageMargins left="0.511811024" right="0.511811024" top="0.78740157499999996" bottom="0.78740157499999996" header="0.31496062000000002" footer="0.31496062000000002"/>
  <pageSetup paperSize="9" orientation="landscape" horizontalDpi="4294967294" verticalDpi="4294967294"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W79"/>
  <sheetViews>
    <sheetView showGridLines="0" showRowColHeaders="0" zoomScaleNormal="100" zoomScaleSheetLayoutView="85" workbookViewId="0">
      <pane xSplit="2" ySplit="3" topLeftCell="C4" activePane="bottomRight" state="frozen"/>
      <selection activeCell="A8" sqref="A9:E9"/>
      <selection pane="topRight" activeCell="A8" sqref="A9:E9"/>
      <selection pane="bottomLeft" activeCell="A8" sqref="A9:E9"/>
      <selection pane="bottomRight" activeCell="C4" sqref="C4"/>
    </sheetView>
  </sheetViews>
  <sheetFormatPr defaultRowHeight="15.75"/>
  <cols>
    <col min="1" max="1" width="16.5703125" style="42" customWidth="1"/>
    <col min="2" max="2" width="28" style="42" customWidth="1"/>
    <col min="3" max="15" width="11.85546875" style="80" customWidth="1"/>
    <col min="16" max="16" width="11.85546875" style="42" customWidth="1"/>
    <col min="17" max="16384" width="9.140625" style="42"/>
  </cols>
  <sheetData>
    <row r="1" spans="1:23" ht="50.25" customHeight="1">
      <c r="A1" s="42" t="s">
        <v>478</v>
      </c>
      <c r="C1" s="1826" t="s">
        <v>737</v>
      </c>
      <c r="D1" s="1826"/>
      <c r="E1" s="1826"/>
      <c r="F1" s="1826"/>
      <c r="G1" s="1826"/>
      <c r="H1" s="1826"/>
      <c r="I1" s="1826"/>
      <c r="J1" s="1826"/>
      <c r="K1" s="1826"/>
      <c r="L1" s="1826"/>
      <c r="M1" s="1826"/>
      <c r="N1" s="1826"/>
      <c r="O1" s="1826"/>
      <c r="P1" s="1826"/>
    </row>
    <row r="2" spans="1:23" ht="21" customHeight="1">
      <c r="A2" s="2276" t="s">
        <v>725</v>
      </c>
      <c r="B2" s="2276"/>
      <c r="C2" s="2276"/>
      <c r="D2" s="2276"/>
      <c r="E2" s="2276"/>
      <c r="F2" s="2276"/>
      <c r="G2" s="2276"/>
      <c r="H2" s="2276"/>
      <c r="I2" s="2276"/>
      <c r="J2" s="2276"/>
      <c r="K2" s="2276"/>
      <c r="L2" s="2276"/>
      <c r="M2" s="2276"/>
      <c r="N2" s="2276"/>
      <c r="O2" s="2276"/>
    </row>
    <row r="3" spans="1:23" ht="8.25" customHeight="1" thickBot="1">
      <c r="A3" s="2275"/>
      <c r="B3" s="2275"/>
      <c r="C3" s="2275"/>
      <c r="D3" s="2275"/>
      <c r="E3" s="2275"/>
      <c r="F3" s="2275"/>
      <c r="G3" s="2275"/>
      <c r="H3" s="2275"/>
      <c r="I3" s="2275"/>
      <c r="J3" s="694"/>
      <c r="K3" s="694"/>
      <c r="L3" s="694"/>
      <c r="M3" s="694"/>
    </row>
    <row r="4" spans="1:23" s="498" customFormat="1" ht="47.25">
      <c r="A4" s="633" t="s">
        <v>69</v>
      </c>
      <c r="B4" s="634" t="s">
        <v>755</v>
      </c>
      <c r="C4" s="1676" t="s">
        <v>2</v>
      </c>
      <c r="D4" s="685" t="s">
        <v>3</v>
      </c>
      <c r="E4" s="685" t="s">
        <v>4</v>
      </c>
      <c r="F4" s="685" t="s">
        <v>121</v>
      </c>
      <c r="G4" s="685" t="s">
        <v>6</v>
      </c>
      <c r="H4" s="685" t="s">
        <v>7</v>
      </c>
      <c r="I4" s="685" t="s">
        <v>8</v>
      </c>
      <c r="J4" s="685" t="s">
        <v>9</v>
      </c>
      <c r="K4" s="685" t="s">
        <v>10</v>
      </c>
      <c r="L4" s="685" t="s">
        <v>11</v>
      </c>
      <c r="M4" s="685" t="s">
        <v>12</v>
      </c>
      <c r="N4" s="685" t="s">
        <v>13</v>
      </c>
      <c r="O4" s="692" t="s">
        <v>56</v>
      </c>
      <c r="P4" s="692" t="s">
        <v>659</v>
      </c>
    </row>
    <row r="5" spans="1:23" s="6" customFormat="1" ht="27.75" customHeight="1">
      <c r="A5" s="496" t="s">
        <v>553</v>
      </c>
      <c r="B5" s="497"/>
      <c r="C5" s="686"/>
      <c r="D5" s="686"/>
      <c r="E5" s="686"/>
      <c r="F5" s="686"/>
      <c r="G5" s="686"/>
      <c r="H5" s="686"/>
      <c r="I5" s="686"/>
      <c r="J5" s="686"/>
      <c r="K5" s="686"/>
      <c r="L5" s="686"/>
      <c r="M5" s="686"/>
      <c r="N5" s="686"/>
      <c r="O5" s="684"/>
      <c r="P5" s="684"/>
    </row>
    <row r="6" spans="1:23" s="6" customFormat="1" ht="15" customHeight="1">
      <c r="A6" s="635" t="s">
        <v>184</v>
      </c>
      <c r="B6" s="176" t="str">
        <f>'UNID CCI'!B33</f>
        <v xml:space="preserve">Cirurgia Pediátrica </v>
      </c>
      <c r="C6" s="688">
        <f>'UNID CCI'!C33+'UNID CCI'!C94</f>
        <v>0</v>
      </c>
      <c r="D6" s="1389"/>
      <c r="E6" s="1393"/>
      <c r="F6" s="1430"/>
      <c r="G6" s="1516"/>
      <c r="H6" s="1540"/>
      <c r="I6" s="1580"/>
      <c r="J6" s="1611"/>
      <c r="K6" s="1621"/>
      <c r="L6" s="1632"/>
      <c r="M6" s="1643"/>
      <c r="N6" s="1655"/>
      <c r="O6" s="662">
        <f>SUM(C6:N6)</f>
        <v>0</v>
      </c>
      <c r="P6" s="706">
        <f>AVERAGE(C6:N6)</f>
        <v>0</v>
      </c>
    </row>
    <row r="7" spans="1:23" s="6" customFormat="1">
      <c r="A7" s="2273" t="s">
        <v>654</v>
      </c>
      <c r="B7" s="2274"/>
      <c r="C7" s="705">
        <f t="shared" ref="C7" si="0">SUM(C6:C6)</f>
        <v>0</v>
      </c>
      <c r="D7" s="705"/>
      <c r="E7" s="705"/>
      <c r="F7" s="705"/>
      <c r="G7" s="705"/>
      <c r="H7" s="705"/>
      <c r="I7" s="705"/>
      <c r="J7" s="705"/>
      <c r="K7" s="705"/>
      <c r="L7" s="705"/>
      <c r="M7" s="705"/>
      <c r="N7" s="705"/>
      <c r="O7" s="706">
        <f>SUM(C7:N7)</f>
        <v>0</v>
      </c>
      <c r="P7" s="706">
        <f>AVERAGE(C7:N7)</f>
        <v>0</v>
      </c>
    </row>
    <row r="8" spans="1:23" s="6" customFormat="1" ht="15" customHeight="1">
      <c r="A8" s="496" t="s">
        <v>134</v>
      </c>
      <c r="B8" s="497"/>
      <c r="C8" s="686"/>
      <c r="D8" s="1387"/>
      <c r="E8" s="1392"/>
      <c r="F8" s="1429"/>
      <c r="G8" s="1515"/>
      <c r="H8" s="1541"/>
      <c r="I8" s="1581"/>
      <c r="J8" s="1612"/>
      <c r="K8" s="1620"/>
      <c r="L8" s="1633"/>
      <c r="M8" s="1644"/>
      <c r="N8" s="1654"/>
      <c r="O8" s="684"/>
      <c r="P8" s="684"/>
    </row>
    <row r="9" spans="1:23" s="6" customFormat="1">
      <c r="A9" s="635" t="s">
        <v>184</v>
      </c>
      <c r="B9" s="176" t="s">
        <v>197</v>
      </c>
      <c r="C9" s="689">
        <f>'UNID CCI'!C63</f>
        <v>0</v>
      </c>
      <c r="D9" s="1386"/>
      <c r="E9" s="1395"/>
      <c r="F9" s="1439"/>
      <c r="G9" s="1519"/>
      <c r="H9" s="1544"/>
      <c r="I9" s="1585"/>
      <c r="J9" s="1613"/>
      <c r="K9" s="1622"/>
      <c r="L9" s="1636"/>
      <c r="M9" s="1647"/>
      <c r="N9" s="1657"/>
      <c r="O9" s="643">
        <f>SUM(C9:N9)</f>
        <v>0</v>
      </c>
      <c r="P9" s="643">
        <f>AVERAGE(C9:N9)</f>
        <v>0</v>
      </c>
    </row>
    <row r="10" spans="1:23" s="6" customFormat="1">
      <c r="A10" s="2200" t="s">
        <v>584</v>
      </c>
      <c r="B10" s="2201"/>
      <c r="C10" s="687">
        <f t="shared" ref="C10" si="1">SUM(C9:C9)</f>
        <v>0</v>
      </c>
      <c r="D10" s="1388"/>
      <c r="E10" s="1394"/>
      <c r="F10" s="1427"/>
      <c r="G10" s="1513"/>
      <c r="H10" s="1547"/>
      <c r="I10" s="1589"/>
      <c r="J10" s="1614"/>
      <c r="K10" s="1626"/>
      <c r="L10" s="1639"/>
      <c r="M10" s="1650"/>
      <c r="N10" s="1660"/>
      <c r="O10" s="698">
        <f>SUM(C10:N10)</f>
        <v>0</v>
      </c>
      <c r="P10" s="698">
        <f>AVERAGE(C10:N10)</f>
        <v>0</v>
      </c>
    </row>
    <row r="13" spans="1:23" ht="31.5">
      <c r="A13" s="1941" t="s">
        <v>676</v>
      </c>
      <c r="B13" s="1848"/>
      <c r="C13" s="1676" t="s">
        <v>2</v>
      </c>
      <c r="D13" s="774" t="s">
        <v>3</v>
      </c>
      <c r="E13" s="774" t="s">
        <v>4</v>
      </c>
      <c r="F13" s="774" t="s">
        <v>5</v>
      </c>
      <c r="G13" s="774" t="s">
        <v>6</v>
      </c>
      <c r="H13" s="774" t="s">
        <v>7</v>
      </c>
      <c r="I13" s="774" t="s">
        <v>8</v>
      </c>
      <c r="J13" s="774" t="s">
        <v>9</v>
      </c>
      <c r="K13" s="774" t="s">
        <v>10</v>
      </c>
      <c r="L13" s="774" t="s">
        <v>11</v>
      </c>
      <c r="M13" s="774" t="s">
        <v>12</v>
      </c>
      <c r="N13" s="1676" t="s">
        <v>13</v>
      </c>
      <c r="O13" s="779" t="s">
        <v>659</v>
      </c>
      <c r="P13" s="1323"/>
    </row>
    <row r="14" spans="1:23" s="1156" customFormat="1">
      <c r="A14" s="2119" t="s">
        <v>1468</v>
      </c>
      <c r="B14" s="2120"/>
      <c r="C14" s="1308">
        <v>29</v>
      </c>
      <c r="D14" s="1308"/>
      <c r="E14" s="1308"/>
      <c r="F14" s="1308"/>
      <c r="G14" s="1308"/>
      <c r="H14" s="1308"/>
      <c r="I14" s="1308"/>
      <c r="J14" s="1308"/>
      <c r="K14" s="1308"/>
      <c r="L14" s="1308"/>
      <c r="M14" s="1308"/>
      <c r="N14" s="1308"/>
      <c r="O14" s="1629">
        <f t="shared" ref="O14:O25" si="2">AVERAGE(C14:N14)</f>
        <v>29</v>
      </c>
      <c r="P14" s="1323"/>
      <c r="Q14" s="1324"/>
      <c r="R14" s="1324"/>
      <c r="S14" s="1324"/>
      <c r="T14" s="1324"/>
      <c r="U14" s="1324"/>
      <c r="V14" s="1324"/>
      <c r="W14" s="1324"/>
    </row>
    <row r="15" spans="1:23" s="1324" customFormat="1">
      <c r="A15" s="2123" t="s">
        <v>1469</v>
      </c>
      <c r="B15" s="2124"/>
      <c r="C15" s="1459">
        <f>C14-C16</f>
        <v>29</v>
      </c>
      <c r="D15" s="1459"/>
      <c r="E15" s="1459"/>
      <c r="F15" s="1459"/>
      <c r="G15" s="1459"/>
      <c r="H15" s="1459"/>
      <c r="I15" s="1459"/>
      <c r="J15" s="1459"/>
      <c r="K15" s="1459"/>
      <c r="L15" s="1459"/>
      <c r="M15" s="1459"/>
      <c r="N15" s="1459"/>
      <c r="O15" s="1583">
        <f t="shared" si="2"/>
        <v>29</v>
      </c>
      <c r="P15" s="1323"/>
    </row>
    <row r="16" spans="1:23" s="1324" customFormat="1">
      <c r="A16" s="2123" t="s">
        <v>1550</v>
      </c>
      <c r="B16" s="2124"/>
      <c r="C16" s="1459"/>
      <c r="D16" s="1459"/>
      <c r="E16" s="1459"/>
      <c r="F16" s="1459"/>
      <c r="G16" s="1459"/>
      <c r="H16" s="1459"/>
      <c r="I16" s="1459"/>
      <c r="J16" s="1459"/>
      <c r="K16" s="1459"/>
      <c r="L16" s="1459"/>
      <c r="M16" s="1459"/>
      <c r="N16" s="1459"/>
      <c r="O16" s="1460" t="e">
        <f t="shared" si="2"/>
        <v>#DIV/0!</v>
      </c>
      <c r="P16" s="1323"/>
    </row>
    <row r="17" spans="1:23" s="1298" customFormat="1">
      <c r="A17" s="2121" t="s">
        <v>1549</v>
      </c>
      <c r="B17" s="2122"/>
      <c r="C17" s="1309">
        <v>31</v>
      </c>
      <c r="D17" s="1309"/>
      <c r="E17" s="1309"/>
      <c r="F17" s="1309"/>
      <c r="G17" s="1309"/>
      <c r="H17" s="1309"/>
      <c r="I17" s="1309"/>
      <c r="J17" s="1309"/>
      <c r="K17" s="1309"/>
      <c r="L17" s="1309"/>
      <c r="M17" s="1309"/>
      <c r="N17" s="1309"/>
      <c r="O17" s="1548">
        <f t="shared" si="2"/>
        <v>31</v>
      </c>
      <c r="P17" s="1323"/>
      <c r="Q17" s="1324"/>
      <c r="R17" s="1324"/>
      <c r="S17" s="1324"/>
      <c r="T17" s="1324"/>
      <c r="U17" s="1324"/>
      <c r="V17" s="1324"/>
      <c r="W17" s="1324"/>
    </row>
    <row r="18" spans="1:23">
      <c r="A18" s="811" t="s">
        <v>679</v>
      </c>
      <c r="B18" s="812"/>
      <c r="C18" s="818"/>
      <c r="D18" s="818"/>
      <c r="E18" s="818"/>
      <c r="F18" s="1222"/>
      <c r="G18" s="1514"/>
      <c r="H18" s="1538"/>
      <c r="I18" s="1578"/>
      <c r="J18" s="1610"/>
      <c r="K18" s="1618"/>
      <c r="L18" s="1631"/>
      <c r="M18" s="1641"/>
      <c r="N18" s="1652"/>
      <c r="O18" s="800" t="e">
        <f t="shared" si="2"/>
        <v>#DIV/0!</v>
      </c>
      <c r="P18" s="1323"/>
      <c r="Q18" s="1324"/>
      <c r="R18" s="1324"/>
      <c r="S18" s="1324"/>
      <c r="T18" s="1324"/>
      <c r="U18" s="1324"/>
      <c r="V18" s="1324"/>
      <c r="W18" s="1324"/>
    </row>
    <row r="19" spans="1:23">
      <c r="A19" s="813" t="s">
        <v>760</v>
      </c>
      <c r="B19" s="814"/>
      <c r="C19" s="819"/>
      <c r="D19" s="819"/>
      <c r="E19" s="819"/>
      <c r="F19" s="819"/>
      <c r="G19" s="819"/>
      <c r="H19" s="819"/>
      <c r="I19" s="819"/>
      <c r="J19" s="819"/>
      <c r="K19" s="819"/>
      <c r="L19" s="819"/>
      <c r="M19" s="819"/>
      <c r="N19" s="819"/>
      <c r="O19" s="802" t="e">
        <f t="shared" si="2"/>
        <v>#DIV/0!</v>
      </c>
      <c r="P19" s="1323"/>
      <c r="Q19" s="1324"/>
      <c r="R19" s="1324"/>
      <c r="S19" s="1324"/>
      <c r="T19" s="1324"/>
      <c r="U19" s="1324"/>
      <c r="V19" s="1324"/>
      <c r="W19" s="1324"/>
    </row>
    <row r="20" spans="1:23">
      <c r="A20" s="813" t="s">
        <v>1548</v>
      </c>
      <c r="B20" s="814"/>
      <c r="C20" s="819"/>
      <c r="D20" s="819"/>
      <c r="E20" s="819"/>
      <c r="F20" s="819"/>
      <c r="G20" s="819"/>
      <c r="H20" s="819"/>
      <c r="I20" s="819"/>
      <c r="J20" s="819"/>
      <c r="K20" s="819"/>
      <c r="L20" s="819"/>
      <c r="M20" s="819"/>
      <c r="N20" s="819"/>
      <c r="O20" s="802" t="e">
        <f t="shared" si="2"/>
        <v>#DIV/0!</v>
      </c>
      <c r="Q20" s="1324"/>
      <c r="R20" s="1324"/>
      <c r="S20" s="1324"/>
      <c r="T20" s="1324"/>
      <c r="U20" s="1324"/>
      <c r="V20" s="1324"/>
      <c r="W20" s="1324"/>
    </row>
    <row r="21" spans="1:23">
      <c r="A21" s="815" t="s">
        <v>579</v>
      </c>
      <c r="B21" s="816"/>
      <c r="C21" s="820">
        <v>1</v>
      </c>
      <c r="D21" s="820"/>
      <c r="E21" s="820"/>
      <c r="F21" s="820"/>
      <c r="G21" s="820"/>
      <c r="H21" s="820"/>
      <c r="I21" s="820"/>
      <c r="J21" s="820"/>
      <c r="K21" s="820"/>
      <c r="L21" s="820"/>
      <c r="M21" s="820"/>
      <c r="N21" s="820"/>
      <c r="O21" s="804">
        <f t="shared" si="2"/>
        <v>1</v>
      </c>
      <c r="Q21" s="1324"/>
      <c r="R21" s="1324"/>
      <c r="S21" s="1324"/>
      <c r="T21" s="1324"/>
      <c r="U21" s="1324"/>
      <c r="V21" s="1324"/>
      <c r="W21" s="1324"/>
    </row>
    <row r="22" spans="1:23">
      <c r="A22" s="813" t="s">
        <v>671</v>
      </c>
      <c r="B22" s="814"/>
      <c r="C22" s="805">
        <f t="shared" ref="C22" si="3">C18/(C14*C17)</f>
        <v>0</v>
      </c>
      <c r="D22" s="805"/>
      <c r="E22" s="805"/>
      <c r="F22" s="805"/>
      <c r="G22" s="805"/>
      <c r="H22" s="805"/>
      <c r="I22" s="805"/>
      <c r="J22" s="805"/>
      <c r="K22" s="805"/>
      <c r="L22" s="805"/>
      <c r="M22" s="805"/>
      <c r="N22" s="805"/>
      <c r="O22" s="806">
        <f t="shared" si="2"/>
        <v>0</v>
      </c>
      <c r="Q22" s="1324"/>
      <c r="R22" s="1324"/>
      <c r="S22" s="1324"/>
      <c r="T22" s="1324"/>
      <c r="U22" s="1324"/>
      <c r="V22" s="1324"/>
      <c r="W22" s="1324"/>
    </row>
    <row r="23" spans="1:23" ht="29.25" customHeight="1">
      <c r="A23" s="2183" t="s">
        <v>757</v>
      </c>
      <c r="B23" s="2184"/>
      <c r="C23" s="805">
        <f t="shared" ref="C23" si="4">C18/(C15*C17)</f>
        <v>0</v>
      </c>
      <c r="D23" s="805"/>
      <c r="E23" s="805"/>
      <c r="F23" s="805"/>
      <c r="G23" s="805"/>
      <c r="H23" s="805"/>
      <c r="I23" s="805"/>
      <c r="J23" s="805"/>
      <c r="K23" s="805"/>
      <c r="L23" s="805"/>
      <c r="M23" s="805"/>
      <c r="N23" s="805"/>
      <c r="O23" s="1138">
        <f t="shared" si="2"/>
        <v>0</v>
      </c>
      <c r="Q23" s="1324"/>
      <c r="R23" s="1324"/>
      <c r="S23" s="1324"/>
      <c r="T23" s="1324"/>
      <c r="U23" s="1324"/>
      <c r="V23" s="1324"/>
      <c r="W23" s="1324"/>
    </row>
    <row r="24" spans="1:23">
      <c r="A24" s="829" t="s">
        <v>672</v>
      </c>
      <c r="B24" s="1083"/>
      <c r="C24" s="807">
        <f t="shared" ref="C24" si="5">C18/(C20+C21)</f>
        <v>0</v>
      </c>
      <c r="D24" s="807"/>
      <c r="E24" s="807"/>
      <c r="F24" s="807"/>
      <c r="G24" s="807"/>
      <c r="H24" s="807"/>
      <c r="I24" s="807"/>
      <c r="J24" s="807"/>
      <c r="K24" s="807"/>
      <c r="L24" s="807"/>
      <c r="M24" s="807"/>
      <c r="N24" s="807"/>
      <c r="O24" s="808">
        <f t="shared" si="2"/>
        <v>0</v>
      </c>
      <c r="Q24" s="1324"/>
      <c r="R24" s="1324"/>
      <c r="S24" s="1324"/>
      <c r="T24" s="1324"/>
      <c r="U24" s="1324"/>
      <c r="V24" s="1324"/>
      <c r="W24" s="1324"/>
    </row>
    <row r="25" spans="1:23">
      <c r="A25" s="1084" t="s">
        <v>673</v>
      </c>
      <c r="B25" s="1085"/>
      <c r="C25" s="809">
        <f t="shared" ref="C25" si="6">C21/(C21+C20)</f>
        <v>1</v>
      </c>
      <c r="D25" s="809"/>
      <c r="E25" s="809"/>
      <c r="F25" s="809"/>
      <c r="G25" s="809"/>
      <c r="H25" s="809"/>
      <c r="I25" s="809"/>
      <c r="J25" s="809"/>
      <c r="K25" s="809"/>
      <c r="L25" s="809"/>
      <c r="M25" s="809"/>
      <c r="N25" s="809"/>
      <c r="O25" s="810">
        <f t="shared" si="2"/>
        <v>1</v>
      </c>
      <c r="Q25" s="1324"/>
      <c r="R25" s="1324"/>
      <c r="S25" s="1324"/>
      <c r="T25" s="1324"/>
      <c r="U25" s="1324"/>
      <c r="V25" s="1324"/>
      <c r="W25" s="1324"/>
    </row>
    <row r="26" spans="1:23" s="6" customFormat="1" ht="18" customHeight="1">
      <c r="A26" s="811" t="s">
        <v>1216</v>
      </c>
      <c r="B26" s="1105"/>
      <c r="C26" s="1114" t="e">
        <f t="shared" ref="C26" si="7">((100%-C23)*C24)/C23</f>
        <v>#DIV/0!</v>
      </c>
      <c r="D26" s="1114"/>
      <c r="E26" s="1114"/>
      <c r="F26" s="1114"/>
      <c r="G26" s="1114"/>
      <c r="H26" s="1114"/>
      <c r="I26" s="1114"/>
      <c r="J26" s="1114"/>
      <c r="K26" s="1114"/>
      <c r="L26" s="1114"/>
      <c r="M26" s="1114"/>
      <c r="N26" s="1114"/>
      <c r="O26" s="1104" t="e">
        <f>AVERAGE(C26:N26)</f>
        <v>#DIV/0!</v>
      </c>
      <c r="Q26" s="1324"/>
      <c r="R26" s="1324"/>
      <c r="S26" s="1324"/>
      <c r="T26" s="1324"/>
      <c r="U26" s="1324"/>
      <c r="V26" s="1324"/>
      <c r="W26" s="1324"/>
    </row>
    <row r="27" spans="1:23" s="6" customFormat="1" ht="18" customHeight="1">
      <c r="A27" s="1084" t="s">
        <v>1217</v>
      </c>
      <c r="B27" s="1085"/>
      <c r="C27" s="1116">
        <f t="shared" ref="C27" si="8">(C20+C21)/(C15)</f>
        <v>3.4482758620689655E-2</v>
      </c>
      <c r="D27" s="1116"/>
      <c r="E27" s="1116"/>
      <c r="F27" s="1116"/>
      <c r="G27" s="1116"/>
      <c r="H27" s="1116"/>
      <c r="I27" s="1116"/>
      <c r="J27" s="1116"/>
      <c r="K27" s="1116"/>
      <c r="L27" s="1116"/>
      <c r="M27" s="1116"/>
      <c r="N27" s="1116"/>
      <c r="O27" s="1115">
        <f>AVERAGE(C27:N27)</f>
        <v>3.4482758620689655E-2</v>
      </c>
      <c r="Q27" s="1324"/>
      <c r="R27" s="1324"/>
      <c r="S27" s="1324"/>
      <c r="T27" s="1324"/>
      <c r="U27" s="1324"/>
      <c r="V27" s="1324"/>
      <c r="W27" s="1324"/>
    </row>
    <row r="28" spans="1:23">
      <c r="A28" s="1086" t="s">
        <v>691</v>
      </c>
      <c r="C28" s="42"/>
      <c r="D28" s="42"/>
      <c r="E28" s="42"/>
      <c r="F28" s="42"/>
      <c r="G28" s="42"/>
      <c r="H28" s="42"/>
      <c r="Q28" s="1324"/>
      <c r="R28" s="1324"/>
      <c r="S28" s="1324"/>
      <c r="T28" s="1324"/>
      <c r="U28" s="1324"/>
      <c r="V28" s="1324"/>
      <c r="W28" s="1324"/>
    </row>
    <row r="29" spans="1:23" ht="16.5" thickBot="1">
      <c r="Q29" s="1324"/>
      <c r="R29" s="1324"/>
      <c r="S29" s="1324"/>
      <c r="T29" s="1324"/>
      <c r="U29" s="1324"/>
      <c r="V29" s="1324"/>
      <c r="W29" s="1324"/>
    </row>
    <row r="30" spans="1:23" ht="31.5">
      <c r="A30" s="1941" t="s">
        <v>681</v>
      </c>
      <c r="B30" s="1848"/>
      <c r="C30" s="1676" t="s">
        <v>2</v>
      </c>
      <c r="D30" s="833" t="s">
        <v>3</v>
      </c>
      <c r="E30" s="833" t="s">
        <v>4</v>
      </c>
      <c r="F30" s="833" t="s">
        <v>5</v>
      </c>
      <c r="G30" s="833" t="s">
        <v>6</v>
      </c>
      <c r="H30" s="833" t="s">
        <v>7</v>
      </c>
      <c r="I30" s="833" t="s">
        <v>8</v>
      </c>
      <c r="J30" s="833" t="s">
        <v>9</v>
      </c>
      <c r="K30" s="833" t="s">
        <v>10</v>
      </c>
      <c r="L30" s="833" t="s">
        <v>11</v>
      </c>
      <c r="M30" s="833" t="s">
        <v>12</v>
      </c>
      <c r="N30" s="1664" t="s">
        <v>13</v>
      </c>
      <c r="O30" s="832" t="s">
        <v>659</v>
      </c>
      <c r="Q30" s="1324"/>
      <c r="R30" s="1324"/>
      <c r="S30" s="1324"/>
      <c r="T30" s="1324"/>
      <c r="U30" s="1324"/>
      <c r="V30" s="1324"/>
      <c r="W30" s="1324"/>
    </row>
    <row r="31" spans="1:23" s="1298" customFormat="1">
      <c r="A31" s="2119" t="s">
        <v>1468</v>
      </c>
      <c r="B31" s="2120"/>
      <c r="C31" s="1308">
        <v>11</v>
      </c>
      <c r="D31" s="1308"/>
      <c r="E31" s="1308"/>
      <c r="F31" s="1308"/>
      <c r="G31" s="1308"/>
      <c r="H31" s="1308"/>
      <c r="I31" s="1308"/>
      <c r="J31" s="1308"/>
      <c r="K31" s="1308"/>
      <c r="L31" s="1308"/>
      <c r="M31" s="1308"/>
      <c r="N31" s="1308"/>
      <c r="O31" s="1454">
        <f t="shared" ref="O31:O42" si="9">AVERAGE(C31:N31)</f>
        <v>11</v>
      </c>
      <c r="Q31" s="1324"/>
      <c r="R31" s="1324"/>
      <c r="S31" s="1324"/>
      <c r="T31" s="1324"/>
      <c r="U31" s="1324"/>
      <c r="V31" s="1324"/>
      <c r="W31" s="1324"/>
    </row>
    <row r="32" spans="1:23" s="1324" customFormat="1">
      <c r="A32" s="2123" t="s">
        <v>1469</v>
      </c>
      <c r="B32" s="2124"/>
      <c r="C32" s="1459">
        <f>C31-C33</f>
        <v>11</v>
      </c>
      <c r="D32" s="1459"/>
      <c r="E32" s="1459"/>
      <c r="F32" s="1459"/>
      <c r="G32" s="1459"/>
      <c r="H32" s="1459"/>
      <c r="I32" s="1459"/>
      <c r="J32" s="1459"/>
      <c r="K32" s="1459"/>
      <c r="L32" s="1459"/>
      <c r="M32" s="1459"/>
      <c r="N32" s="1459"/>
      <c r="O32" s="1583">
        <f t="shared" si="9"/>
        <v>11</v>
      </c>
    </row>
    <row r="33" spans="1:23" s="1324" customFormat="1">
      <c r="A33" s="2123" t="s">
        <v>1550</v>
      </c>
      <c r="B33" s="2124"/>
      <c r="C33" s="1459"/>
      <c r="D33" s="1459"/>
      <c r="E33" s="1459"/>
      <c r="F33" s="1459"/>
      <c r="G33" s="1459"/>
      <c r="H33" s="1459"/>
      <c r="I33" s="1459"/>
      <c r="J33" s="1459"/>
      <c r="K33" s="1459"/>
      <c r="L33" s="1459"/>
      <c r="M33" s="1459"/>
      <c r="N33" s="1459"/>
      <c r="O33" s="1460" t="e">
        <f t="shared" si="9"/>
        <v>#DIV/0!</v>
      </c>
    </row>
    <row r="34" spans="1:23" s="1298" customFormat="1">
      <c r="A34" s="2121" t="s">
        <v>1549</v>
      </c>
      <c r="B34" s="2122"/>
      <c r="C34" s="1309">
        <v>31</v>
      </c>
      <c r="D34" s="1309"/>
      <c r="E34" s="1309"/>
      <c r="F34" s="1309"/>
      <c r="G34" s="1309"/>
      <c r="H34" s="1309"/>
      <c r="I34" s="1309"/>
      <c r="J34" s="1309"/>
      <c r="K34" s="1309"/>
      <c r="L34" s="1309"/>
      <c r="M34" s="1309"/>
      <c r="N34" s="1309"/>
      <c r="O34" s="1548">
        <f t="shared" si="9"/>
        <v>31</v>
      </c>
      <c r="Q34" s="1324"/>
      <c r="R34" s="1324"/>
      <c r="S34" s="1324"/>
      <c r="T34" s="1324"/>
      <c r="U34" s="1324"/>
      <c r="V34" s="1324"/>
      <c r="W34" s="1324"/>
    </row>
    <row r="35" spans="1:23" s="1298" customFormat="1">
      <c r="A35" s="811" t="s">
        <v>679</v>
      </c>
      <c r="B35" s="812"/>
      <c r="C35" s="1447"/>
      <c r="D35" s="1447"/>
      <c r="E35" s="1447"/>
      <c r="F35" s="1447"/>
      <c r="G35" s="1514"/>
      <c r="H35" s="1538"/>
      <c r="I35" s="1578"/>
      <c r="J35" s="1610"/>
      <c r="K35" s="1618"/>
      <c r="L35" s="1631"/>
      <c r="M35" s="1641"/>
      <c r="N35" s="1652"/>
      <c r="O35" s="1452" t="e">
        <f t="shared" si="9"/>
        <v>#DIV/0!</v>
      </c>
      <c r="Q35" s="1324"/>
      <c r="R35" s="1324"/>
      <c r="S35" s="1324"/>
      <c r="T35" s="1324"/>
      <c r="U35" s="1324"/>
      <c r="V35" s="1324"/>
      <c r="W35" s="1324"/>
    </row>
    <row r="36" spans="1:23">
      <c r="A36" s="813" t="s">
        <v>760</v>
      </c>
      <c r="B36" s="814"/>
      <c r="C36" s="819"/>
      <c r="D36" s="819"/>
      <c r="E36" s="819"/>
      <c r="F36" s="819"/>
      <c r="G36" s="819"/>
      <c r="H36" s="819"/>
      <c r="I36" s="819"/>
      <c r="J36" s="819"/>
      <c r="K36" s="819"/>
      <c r="L36" s="819"/>
      <c r="M36" s="819"/>
      <c r="N36" s="819"/>
      <c r="O36" s="802" t="e">
        <f t="shared" si="9"/>
        <v>#DIV/0!</v>
      </c>
      <c r="Q36" s="1324"/>
      <c r="R36" s="1324"/>
      <c r="S36" s="1324"/>
      <c r="T36" s="1324"/>
      <c r="U36" s="1324"/>
      <c r="V36" s="1324"/>
      <c r="W36" s="1324"/>
    </row>
    <row r="37" spans="1:23">
      <c r="A37" s="813" t="s">
        <v>1548</v>
      </c>
      <c r="B37" s="814"/>
      <c r="C37" s="819"/>
      <c r="D37" s="819"/>
      <c r="E37" s="819"/>
      <c r="F37" s="819"/>
      <c r="G37" s="819"/>
      <c r="H37" s="819"/>
      <c r="I37" s="819"/>
      <c r="J37" s="819"/>
      <c r="K37" s="819"/>
      <c r="L37" s="819"/>
      <c r="M37" s="819"/>
      <c r="N37" s="819"/>
      <c r="O37" s="802" t="e">
        <f t="shared" si="9"/>
        <v>#DIV/0!</v>
      </c>
      <c r="Q37" s="1324"/>
      <c r="R37" s="1324"/>
      <c r="S37" s="1324"/>
      <c r="T37" s="1324"/>
      <c r="U37" s="1324"/>
      <c r="V37" s="1324"/>
      <c r="W37" s="1324"/>
    </row>
    <row r="38" spans="1:23">
      <c r="A38" s="815" t="s">
        <v>579</v>
      </c>
      <c r="B38" s="816"/>
      <c r="C38" s="820">
        <v>2</v>
      </c>
      <c r="D38" s="820"/>
      <c r="E38" s="820"/>
      <c r="F38" s="820"/>
      <c r="G38" s="820"/>
      <c r="H38" s="820"/>
      <c r="I38" s="820"/>
      <c r="J38" s="820"/>
      <c r="K38" s="820"/>
      <c r="L38" s="820"/>
      <c r="M38" s="820"/>
      <c r="N38" s="820"/>
      <c r="O38" s="804">
        <f t="shared" si="9"/>
        <v>2</v>
      </c>
      <c r="Q38" s="1324"/>
      <c r="R38" s="1324"/>
      <c r="S38" s="1324"/>
      <c r="T38" s="1324"/>
      <c r="U38" s="1324"/>
      <c r="V38" s="1324"/>
      <c r="W38" s="1324"/>
    </row>
    <row r="39" spans="1:23">
      <c r="A39" s="813" t="s">
        <v>671</v>
      </c>
      <c r="B39" s="814"/>
      <c r="C39" s="805">
        <f t="shared" ref="C39" si="10">C35/(C31*C34)</f>
        <v>0</v>
      </c>
      <c r="D39" s="805"/>
      <c r="E39" s="805"/>
      <c r="F39" s="805"/>
      <c r="G39" s="805"/>
      <c r="H39" s="805"/>
      <c r="I39" s="805"/>
      <c r="J39" s="805"/>
      <c r="K39" s="805"/>
      <c r="L39" s="805"/>
      <c r="M39" s="805"/>
      <c r="N39" s="805"/>
      <c r="O39" s="1453">
        <f t="shared" si="9"/>
        <v>0</v>
      </c>
      <c r="Q39" s="1324"/>
      <c r="R39" s="1324"/>
      <c r="S39" s="1324"/>
      <c r="T39" s="1324"/>
      <c r="U39" s="1324"/>
      <c r="V39" s="1324"/>
      <c r="W39" s="1324"/>
    </row>
    <row r="40" spans="1:23" s="1156" customFormat="1" ht="29.25" customHeight="1">
      <c r="A40" s="2183" t="s">
        <v>757</v>
      </c>
      <c r="B40" s="2184"/>
      <c r="C40" s="805">
        <f t="shared" ref="C40" si="11">C35/(C32*C34)</f>
        <v>0</v>
      </c>
      <c r="D40" s="805"/>
      <c r="E40" s="805"/>
      <c r="F40" s="805"/>
      <c r="G40" s="805"/>
      <c r="H40" s="805"/>
      <c r="I40" s="805"/>
      <c r="J40" s="805"/>
      <c r="K40" s="805"/>
      <c r="L40" s="805"/>
      <c r="M40" s="805"/>
      <c r="N40" s="805"/>
      <c r="O40" s="1453">
        <f t="shared" si="9"/>
        <v>0</v>
      </c>
      <c r="Q40" s="1324"/>
      <c r="R40" s="1324"/>
      <c r="S40" s="1324"/>
      <c r="T40" s="1324"/>
      <c r="U40" s="1324"/>
      <c r="V40" s="1324"/>
      <c r="W40" s="1324"/>
    </row>
    <row r="41" spans="1:23">
      <c r="A41" s="829" t="s">
        <v>672</v>
      </c>
      <c r="B41" s="1083"/>
      <c r="C41" s="807">
        <f t="shared" ref="C41" si="12">C35/(C37+C38)</f>
        <v>0</v>
      </c>
      <c r="D41" s="807"/>
      <c r="E41" s="807"/>
      <c r="F41" s="807"/>
      <c r="G41" s="807"/>
      <c r="H41" s="807"/>
      <c r="I41" s="807"/>
      <c r="J41" s="807"/>
      <c r="K41" s="807"/>
      <c r="L41" s="807"/>
      <c r="M41" s="807"/>
      <c r="N41" s="807"/>
      <c r="O41" s="1451">
        <f t="shared" si="9"/>
        <v>0</v>
      </c>
      <c r="Q41" s="1324"/>
      <c r="R41" s="1324"/>
      <c r="S41" s="1324"/>
      <c r="T41" s="1324"/>
      <c r="U41" s="1324"/>
      <c r="V41" s="1324"/>
      <c r="W41" s="1324"/>
    </row>
    <row r="42" spans="1:23">
      <c r="A42" s="1084" t="s">
        <v>673</v>
      </c>
      <c r="B42" s="1085"/>
      <c r="C42" s="809">
        <f t="shared" ref="C42" si="13">C38/(C38+C37)</f>
        <v>1</v>
      </c>
      <c r="D42" s="809"/>
      <c r="E42" s="809"/>
      <c r="F42" s="809"/>
      <c r="G42" s="809"/>
      <c r="H42" s="809"/>
      <c r="I42" s="809"/>
      <c r="J42" s="809"/>
      <c r="K42" s="809"/>
      <c r="L42" s="809"/>
      <c r="M42" s="809"/>
      <c r="N42" s="809"/>
      <c r="O42" s="1450">
        <f t="shared" si="9"/>
        <v>1</v>
      </c>
      <c r="Q42" s="1324"/>
      <c r="R42" s="1324"/>
      <c r="S42" s="1324"/>
      <c r="T42" s="1324"/>
      <c r="U42" s="1324"/>
      <c r="V42" s="1324"/>
      <c r="W42" s="1324"/>
    </row>
    <row r="43" spans="1:23" s="6" customFormat="1" ht="18" customHeight="1">
      <c r="A43" s="811" t="s">
        <v>1216</v>
      </c>
      <c r="B43" s="1105"/>
      <c r="C43" s="1114" t="e">
        <f t="shared" ref="C43" si="14">((100%-C40)*C41)/C40</f>
        <v>#DIV/0!</v>
      </c>
      <c r="D43" s="1114"/>
      <c r="E43" s="1114"/>
      <c r="F43" s="1114"/>
      <c r="G43" s="1114"/>
      <c r="H43" s="1114"/>
      <c r="I43" s="1114"/>
      <c r="J43" s="1114"/>
      <c r="K43" s="1114"/>
      <c r="L43" s="1114"/>
      <c r="M43" s="1114"/>
      <c r="N43" s="1114"/>
      <c r="O43" s="1451" t="e">
        <f>AVERAGE(C43:N43)</f>
        <v>#DIV/0!</v>
      </c>
      <c r="Q43" s="1324"/>
      <c r="R43" s="1324"/>
      <c r="S43" s="1324"/>
      <c r="T43" s="1324"/>
      <c r="U43" s="1324"/>
      <c r="V43" s="1324"/>
      <c r="W43" s="1324"/>
    </row>
    <row r="44" spans="1:23" s="6" customFormat="1" ht="18" customHeight="1">
      <c r="A44" s="1084" t="s">
        <v>1217</v>
      </c>
      <c r="B44" s="1085"/>
      <c r="C44" s="1116">
        <f t="shared" ref="C44" si="15">(C37+C38)/(C32)</f>
        <v>0.18181818181818182</v>
      </c>
      <c r="D44" s="1116"/>
      <c r="E44" s="1116"/>
      <c r="F44" s="1116"/>
      <c r="G44" s="1116"/>
      <c r="H44" s="1116"/>
      <c r="I44" s="1116"/>
      <c r="J44" s="1116"/>
      <c r="K44" s="1116"/>
      <c r="L44" s="1116"/>
      <c r="M44" s="1116"/>
      <c r="N44" s="1116"/>
      <c r="O44" s="1446">
        <f>AVERAGE(C44:N44)</f>
        <v>0.18181818181818182</v>
      </c>
      <c r="Q44" s="1324"/>
      <c r="R44" s="1324"/>
      <c r="S44" s="1324"/>
      <c r="T44" s="1324"/>
      <c r="U44" s="1324"/>
      <c r="V44" s="1324"/>
      <c r="W44" s="1324"/>
    </row>
    <row r="45" spans="1:23">
      <c r="A45" s="1086" t="s">
        <v>691</v>
      </c>
      <c r="C45" s="42"/>
      <c r="D45" s="42"/>
      <c r="E45" s="42"/>
      <c r="F45" s="42"/>
      <c r="G45" s="42"/>
      <c r="H45" s="42"/>
      <c r="I45" s="1324"/>
      <c r="Q45" s="1324"/>
      <c r="R45" s="1324"/>
      <c r="S45" s="1324"/>
      <c r="T45" s="1324"/>
      <c r="U45" s="1324"/>
      <c r="V45" s="1324"/>
      <c r="W45" s="1324"/>
    </row>
    <row r="46" spans="1:23" ht="16.5" thickBot="1">
      <c r="Q46" s="1324"/>
      <c r="R46" s="1324"/>
      <c r="S46" s="1324"/>
      <c r="T46" s="1324"/>
      <c r="U46" s="1324"/>
      <c r="V46" s="1324"/>
      <c r="W46" s="1324"/>
    </row>
    <row r="47" spans="1:23" ht="31.5">
      <c r="A47" s="1941" t="s">
        <v>682</v>
      </c>
      <c r="B47" s="1848"/>
      <c r="C47" s="1676" t="s">
        <v>2</v>
      </c>
      <c r="D47" s="833" t="s">
        <v>3</v>
      </c>
      <c r="E47" s="833" t="s">
        <v>4</v>
      </c>
      <c r="F47" s="833" t="s">
        <v>5</v>
      </c>
      <c r="G47" s="833" t="s">
        <v>6</v>
      </c>
      <c r="H47" s="833" t="s">
        <v>7</v>
      </c>
      <c r="I47" s="833" t="s">
        <v>8</v>
      </c>
      <c r="J47" s="833" t="s">
        <v>9</v>
      </c>
      <c r="K47" s="833" t="s">
        <v>10</v>
      </c>
      <c r="L47" s="833" t="s">
        <v>11</v>
      </c>
      <c r="M47" s="833" t="s">
        <v>12</v>
      </c>
      <c r="N47" s="1676" t="s">
        <v>13</v>
      </c>
      <c r="O47" s="832" t="s">
        <v>659</v>
      </c>
      <c r="Q47" s="1324"/>
      <c r="R47" s="1324"/>
      <c r="S47" s="1324"/>
      <c r="T47" s="1324"/>
      <c r="U47" s="1324"/>
      <c r="V47" s="1324"/>
      <c r="W47" s="1324"/>
    </row>
    <row r="48" spans="1:23" s="1298" customFormat="1">
      <c r="A48" s="2119" t="s">
        <v>1468</v>
      </c>
      <c r="B48" s="2120"/>
      <c r="C48" s="1308">
        <v>19</v>
      </c>
      <c r="D48" s="1308"/>
      <c r="E48" s="1308"/>
      <c r="F48" s="1308"/>
      <c r="G48" s="1308"/>
      <c r="H48" s="1308"/>
      <c r="I48" s="1308"/>
      <c r="J48" s="1308"/>
      <c r="K48" s="1308"/>
      <c r="L48" s="1308"/>
      <c r="M48" s="1308"/>
      <c r="N48" s="1308"/>
      <c r="O48" s="1454">
        <f t="shared" ref="O48:O59" si="16">AVERAGE(C48:N48)</f>
        <v>19</v>
      </c>
      <c r="Q48" s="1324"/>
      <c r="R48" s="1324"/>
      <c r="S48" s="1324"/>
      <c r="T48" s="1324"/>
      <c r="U48" s="1324"/>
      <c r="V48" s="1324"/>
      <c r="W48" s="1324"/>
    </row>
    <row r="49" spans="1:15" s="1324" customFormat="1">
      <c r="A49" s="2123" t="s">
        <v>1469</v>
      </c>
      <c r="B49" s="2124"/>
      <c r="C49" s="1459">
        <f>C48-C50</f>
        <v>19</v>
      </c>
      <c r="D49" s="1459"/>
      <c r="E49" s="1459"/>
      <c r="F49" s="1459"/>
      <c r="G49" s="1459"/>
      <c r="H49" s="1459"/>
      <c r="I49" s="1459"/>
      <c r="J49" s="1459"/>
      <c r="K49" s="1459"/>
      <c r="L49" s="1459"/>
      <c r="M49" s="1459"/>
      <c r="N49" s="1459"/>
      <c r="O49" s="1583">
        <f t="shared" si="16"/>
        <v>19</v>
      </c>
    </row>
    <row r="50" spans="1:15" s="1324" customFormat="1">
      <c r="A50" s="2123" t="s">
        <v>1550</v>
      </c>
      <c r="B50" s="2124"/>
      <c r="C50" s="1459"/>
      <c r="D50" s="1459"/>
      <c r="E50" s="1459"/>
      <c r="F50" s="1459"/>
      <c r="G50" s="1459"/>
      <c r="H50" s="1459"/>
      <c r="I50" s="1459"/>
      <c r="J50" s="1459"/>
      <c r="K50" s="1459"/>
      <c r="L50" s="1459"/>
      <c r="M50" s="1459"/>
      <c r="N50" s="1459"/>
      <c r="O50" s="1460" t="e">
        <f t="shared" si="16"/>
        <v>#DIV/0!</v>
      </c>
    </row>
    <row r="51" spans="1:15" s="1298" customFormat="1">
      <c r="A51" s="2121" t="s">
        <v>1549</v>
      </c>
      <c r="B51" s="2122"/>
      <c r="C51" s="1309">
        <v>31</v>
      </c>
      <c r="D51" s="1309"/>
      <c r="E51" s="1309"/>
      <c r="F51" s="1309"/>
      <c r="G51" s="1309"/>
      <c r="H51" s="1309"/>
      <c r="I51" s="1309"/>
      <c r="J51" s="1309"/>
      <c r="K51" s="1309"/>
      <c r="L51" s="1309"/>
      <c r="M51" s="1309"/>
      <c r="N51" s="1309"/>
      <c r="O51" s="1548">
        <f t="shared" si="16"/>
        <v>31</v>
      </c>
    </row>
    <row r="52" spans="1:15" s="1298" customFormat="1">
      <c r="A52" s="811" t="s">
        <v>679</v>
      </c>
      <c r="B52" s="812"/>
      <c r="C52" s="1447"/>
      <c r="D52" s="1447"/>
      <c r="E52" s="1447"/>
      <c r="F52" s="1447"/>
      <c r="G52" s="1514"/>
      <c r="H52" s="1538"/>
      <c r="I52" s="1578"/>
      <c r="J52" s="1610"/>
      <c r="K52" s="1628"/>
      <c r="L52" s="1631"/>
      <c r="M52" s="1641"/>
      <c r="N52" s="1652"/>
      <c r="O52" s="1452" t="e">
        <f t="shared" si="16"/>
        <v>#DIV/0!</v>
      </c>
    </row>
    <row r="53" spans="1:15">
      <c r="A53" s="813" t="s">
        <v>760</v>
      </c>
      <c r="B53" s="814"/>
      <c r="C53" s="819"/>
      <c r="D53" s="819"/>
      <c r="E53" s="819"/>
      <c r="F53" s="819"/>
      <c r="G53" s="819"/>
      <c r="H53" s="819"/>
      <c r="I53" s="819"/>
      <c r="J53" s="819"/>
      <c r="K53" s="819"/>
      <c r="L53" s="819"/>
      <c r="M53" s="819"/>
      <c r="N53" s="819"/>
      <c r="O53" s="802" t="e">
        <f t="shared" si="16"/>
        <v>#DIV/0!</v>
      </c>
    </row>
    <row r="54" spans="1:15">
      <c r="A54" s="813" t="s">
        <v>1548</v>
      </c>
      <c r="B54" s="814"/>
      <c r="C54" s="819"/>
      <c r="D54" s="819"/>
      <c r="E54" s="819"/>
      <c r="F54" s="819"/>
      <c r="G54" s="819"/>
      <c r="H54" s="819"/>
      <c r="I54" s="819"/>
      <c r="J54" s="819"/>
      <c r="K54" s="819"/>
      <c r="L54" s="819"/>
      <c r="M54" s="819"/>
      <c r="N54" s="819"/>
      <c r="O54" s="802" t="e">
        <f t="shared" si="16"/>
        <v>#DIV/0!</v>
      </c>
    </row>
    <row r="55" spans="1:15">
      <c r="A55" s="815" t="s">
        <v>579</v>
      </c>
      <c r="B55" s="816"/>
      <c r="C55" s="820">
        <v>0</v>
      </c>
      <c r="D55" s="820"/>
      <c r="E55" s="820"/>
      <c r="F55" s="820"/>
      <c r="G55" s="820"/>
      <c r="H55" s="820"/>
      <c r="I55" s="820"/>
      <c r="J55" s="820"/>
      <c r="K55" s="820"/>
      <c r="L55" s="820"/>
      <c r="M55" s="820"/>
      <c r="N55" s="820"/>
      <c r="O55" s="804">
        <f t="shared" si="16"/>
        <v>0</v>
      </c>
    </row>
    <row r="56" spans="1:15">
      <c r="A56" s="813" t="s">
        <v>671</v>
      </c>
      <c r="B56" s="814"/>
      <c r="C56" s="805">
        <f t="shared" ref="C56" si="17">C52/(C48*C51)</f>
        <v>0</v>
      </c>
      <c r="D56" s="805"/>
      <c r="E56" s="805"/>
      <c r="F56" s="805"/>
      <c r="G56" s="805"/>
      <c r="H56" s="805"/>
      <c r="I56" s="805"/>
      <c r="J56" s="805"/>
      <c r="K56" s="805"/>
      <c r="L56" s="805"/>
      <c r="M56" s="805"/>
      <c r="N56" s="805"/>
      <c r="O56" s="1453">
        <f t="shared" si="16"/>
        <v>0</v>
      </c>
    </row>
    <row r="57" spans="1:15" s="1156" customFormat="1" ht="29.25" customHeight="1">
      <c r="A57" s="2183" t="s">
        <v>757</v>
      </c>
      <c r="B57" s="2184"/>
      <c r="C57" s="805">
        <f t="shared" ref="C57" si="18">C52/(C49*C51)</f>
        <v>0</v>
      </c>
      <c r="D57" s="805"/>
      <c r="E57" s="805"/>
      <c r="F57" s="805"/>
      <c r="G57" s="805"/>
      <c r="H57" s="805"/>
      <c r="I57" s="805"/>
      <c r="J57" s="805"/>
      <c r="K57" s="805"/>
      <c r="L57" s="805"/>
      <c r="M57" s="805"/>
      <c r="N57" s="805"/>
      <c r="O57" s="1453">
        <f t="shared" si="16"/>
        <v>0</v>
      </c>
    </row>
    <row r="58" spans="1:15">
      <c r="A58" s="829" t="s">
        <v>672</v>
      </c>
      <c r="B58" s="1083"/>
      <c r="C58" s="807" t="e">
        <f t="shared" ref="C58" si="19">C52/(C54+C55)</f>
        <v>#DIV/0!</v>
      </c>
      <c r="D58" s="807"/>
      <c r="E58" s="807"/>
      <c r="F58" s="807"/>
      <c r="G58" s="807"/>
      <c r="H58" s="807"/>
      <c r="I58" s="807"/>
      <c r="J58" s="807"/>
      <c r="K58" s="807"/>
      <c r="L58" s="807"/>
      <c r="M58" s="807"/>
      <c r="N58" s="807"/>
      <c r="O58" s="1451" t="e">
        <f t="shared" si="16"/>
        <v>#DIV/0!</v>
      </c>
    </row>
    <row r="59" spans="1:15">
      <c r="A59" s="1084" t="s">
        <v>673</v>
      </c>
      <c r="B59" s="1085"/>
      <c r="C59" s="809" t="e">
        <f t="shared" ref="C59" si="20">C55/(C55+C54)</f>
        <v>#DIV/0!</v>
      </c>
      <c r="D59" s="809"/>
      <c r="E59" s="809"/>
      <c r="F59" s="809"/>
      <c r="G59" s="809"/>
      <c r="H59" s="809"/>
      <c r="I59" s="809"/>
      <c r="J59" s="809"/>
      <c r="K59" s="809"/>
      <c r="L59" s="809"/>
      <c r="M59" s="809"/>
      <c r="N59" s="809"/>
      <c r="O59" s="1450" t="e">
        <f t="shared" si="16"/>
        <v>#DIV/0!</v>
      </c>
    </row>
    <row r="60" spans="1:15" s="51" customFormat="1" ht="18" customHeight="1">
      <c r="A60" s="811" t="s">
        <v>1216</v>
      </c>
      <c r="B60" s="1105"/>
      <c r="C60" s="1114" t="e">
        <f t="shared" ref="C60" si="21">((100%-C57)*C58)/C57</f>
        <v>#DIV/0!</v>
      </c>
      <c r="D60" s="1114"/>
      <c r="E60" s="1114"/>
      <c r="F60" s="1114"/>
      <c r="G60" s="1114"/>
      <c r="H60" s="1114"/>
      <c r="I60" s="1114"/>
      <c r="J60" s="1114"/>
      <c r="K60" s="1114"/>
      <c r="L60" s="1114"/>
      <c r="M60" s="1114"/>
      <c r="N60" s="1114"/>
      <c r="O60" s="1451" t="e">
        <f>AVERAGE(C60:N60)</f>
        <v>#DIV/0!</v>
      </c>
    </row>
    <row r="61" spans="1:15" s="6" customFormat="1" ht="18" customHeight="1">
      <c r="A61" s="1084" t="s">
        <v>1217</v>
      </c>
      <c r="B61" s="1085"/>
      <c r="C61" s="1116">
        <f t="shared" ref="C61" si="22">(C54+C55)/(C49)</f>
        <v>0</v>
      </c>
      <c r="D61" s="1116"/>
      <c r="E61" s="1116"/>
      <c r="F61" s="1116"/>
      <c r="G61" s="1116"/>
      <c r="H61" s="1116"/>
      <c r="I61" s="1116"/>
      <c r="J61" s="1116"/>
      <c r="K61" s="1116"/>
      <c r="L61" s="1116"/>
      <c r="M61" s="1116"/>
      <c r="N61" s="1116"/>
      <c r="O61" s="1446">
        <f>AVERAGE(C61:N61)</f>
        <v>0</v>
      </c>
    </row>
    <row r="62" spans="1:15">
      <c r="A62" s="1086" t="s">
        <v>691</v>
      </c>
      <c r="C62" s="42"/>
      <c r="D62" s="42"/>
      <c r="E62" s="42"/>
      <c r="F62" s="42"/>
      <c r="G62" s="42"/>
      <c r="H62" s="42"/>
    </row>
    <row r="63" spans="1:15" ht="16.5" thickBot="1"/>
    <row r="64" spans="1:15" ht="31.5">
      <c r="A64" s="1941" t="s">
        <v>683</v>
      </c>
      <c r="B64" s="1848"/>
      <c r="C64" s="833" t="s">
        <v>2</v>
      </c>
      <c r="D64" s="833" t="s">
        <v>3</v>
      </c>
      <c r="E64" s="833" t="s">
        <v>4</v>
      </c>
      <c r="F64" s="833" t="s">
        <v>5</v>
      </c>
      <c r="G64" s="833" t="s">
        <v>6</v>
      </c>
      <c r="H64" s="833" t="s">
        <v>7</v>
      </c>
      <c r="I64" s="833" t="s">
        <v>8</v>
      </c>
      <c r="J64" s="833" t="s">
        <v>9</v>
      </c>
      <c r="K64" s="833" t="s">
        <v>10</v>
      </c>
      <c r="L64" s="833" t="s">
        <v>11</v>
      </c>
      <c r="M64" s="833" t="s">
        <v>12</v>
      </c>
      <c r="N64" s="1676" t="s">
        <v>13</v>
      </c>
      <c r="O64" s="832" t="s">
        <v>659</v>
      </c>
    </row>
    <row r="65" spans="1:15" s="1298" customFormat="1">
      <c r="A65" s="2119" t="s">
        <v>1468</v>
      </c>
      <c r="B65" s="2120"/>
      <c r="C65" s="1308">
        <f>C14+C31+C48</f>
        <v>59</v>
      </c>
      <c r="D65" s="1308"/>
      <c r="E65" s="1308"/>
      <c r="F65" s="1308"/>
      <c r="G65" s="1308"/>
      <c r="H65" s="1308"/>
      <c r="I65" s="1308"/>
      <c r="J65" s="1308"/>
      <c r="K65" s="1308"/>
      <c r="L65" s="1308"/>
      <c r="M65" s="1308"/>
      <c r="N65" s="1308"/>
      <c r="O65" s="1454">
        <f t="shared" ref="O65:O76" si="23">AVERAGE(C65:N65)</f>
        <v>59</v>
      </c>
    </row>
    <row r="66" spans="1:15" s="1324" customFormat="1">
      <c r="A66" s="2123" t="s">
        <v>1469</v>
      </c>
      <c r="B66" s="2124"/>
      <c r="C66" s="1459">
        <f>C65-C67</f>
        <v>59</v>
      </c>
      <c r="D66" s="1459"/>
      <c r="E66" s="1459"/>
      <c r="F66" s="1459"/>
      <c r="G66" s="1459"/>
      <c r="H66" s="1459"/>
      <c r="I66" s="1459"/>
      <c r="J66" s="1459"/>
      <c r="K66" s="1459"/>
      <c r="L66" s="1459"/>
      <c r="M66" s="1459"/>
      <c r="N66" s="1459"/>
      <c r="O66" s="1583">
        <f t="shared" si="23"/>
        <v>59</v>
      </c>
    </row>
    <row r="67" spans="1:15" s="1324" customFormat="1">
      <c r="A67" s="2123" t="s">
        <v>1550</v>
      </c>
      <c r="B67" s="2124"/>
      <c r="C67" s="1459">
        <f t="shared" ref="C67" si="24">C16+C33+C50</f>
        <v>0</v>
      </c>
      <c r="D67" s="1459"/>
      <c r="E67" s="1459"/>
      <c r="F67" s="1459"/>
      <c r="G67" s="1459"/>
      <c r="H67" s="1459"/>
      <c r="I67" s="1459"/>
      <c r="J67" s="1459"/>
      <c r="K67" s="1459"/>
      <c r="L67" s="1459"/>
      <c r="M67" s="1459"/>
      <c r="N67" s="1459"/>
      <c r="O67" s="1583">
        <f t="shared" si="23"/>
        <v>0</v>
      </c>
    </row>
    <row r="68" spans="1:15" s="1298" customFormat="1">
      <c r="A68" s="2121" t="s">
        <v>1549</v>
      </c>
      <c r="B68" s="2122"/>
      <c r="C68" s="1309">
        <v>31</v>
      </c>
      <c r="D68" s="1309"/>
      <c r="E68" s="1309"/>
      <c r="F68" s="1309"/>
      <c r="G68" s="1309"/>
      <c r="H68" s="1309"/>
      <c r="I68" s="1309"/>
      <c r="J68" s="1309"/>
      <c r="K68" s="1309"/>
      <c r="L68" s="1309"/>
      <c r="M68" s="1309"/>
      <c r="N68" s="1309"/>
      <c r="O68" s="1558">
        <f t="shared" si="23"/>
        <v>31</v>
      </c>
    </row>
    <row r="69" spans="1:15" s="1298" customFormat="1">
      <c r="A69" s="811" t="s">
        <v>679</v>
      </c>
      <c r="B69" s="812"/>
      <c r="C69" s="1447">
        <f t="shared" ref="C69" si="25">C18+C35+C52</f>
        <v>0</v>
      </c>
      <c r="D69" s="1447"/>
      <c r="E69" s="1447"/>
      <c r="F69" s="1447"/>
      <c r="G69" s="1514"/>
      <c r="H69" s="1538"/>
      <c r="I69" s="1599"/>
      <c r="J69" s="1610"/>
      <c r="K69" s="1618"/>
      <c r="L69" s="1631"/>
      <c r="M69" s="1641"/>
      <c r="N69" s="1652"/>
      <c r="O69" s="1452">
        <f t="shared" si="23"/>
        <v>0</v>
      </c>
    </row>
    <row r="70" spans="1:15">
      <c r="A70" s="813" t="s">
        <v>760</v>
      </c>
      <c r="B70" s="814"/>
      <c r="C70" s="819">
        <f t="shared" ref="C70" si="26">C19+C36+C53</f>
        <v>0</v>
      </c>
      <c r="D70" s="819"/>
      <c r="E70" s="819"/>
      <c r="F70" s="819"/>
      <c r="G70" s="819"/>
      <c r="H70" s="819"/>
      <c r="I70" s="819"/>
      <c r="J70" s="819"/>
      <c r="K70" s="819"/>
      <c r="L70" s="819"/>
      <c r="M70" s="819"/>
      <c r="N70" s="819"/>
      <c r="O70" s="802">
        <f t="shared" si="23"/>
        <v>0</v>
      </c>
    </row>
    <row r="71" spans="1:15">
      <c r="A71" s="813" t="s">
        <v>1548</v>
      </c>
      <c r="B71" s="814"/>
      <c r="C71" s="819">
        <f t="shared" ref="C71" si="27">C20+C37+C54</f>
        <v>0</v>
      </c>
      <c r="D71" s="819"/>
      <c r="E71" s="819"/>
      <c r="F71" s="819"/>
      <c r="G71" s="819"/>
      <c r="H71" s="819"/>
      <c r="I71" s="819"/>
      <c r="J71" s="819"/>
      <c r="K71" s="819"/>
      <c r="L71" s="819"/>
      <c r="M71" s="819"/>
      <c r="N71" s="819"/>
      <c r="O71" s="802">
        <f t="shared" si="23"/>
        <v>0</v>
      </c>
    </row>
    <row r="72" spans="1:15">
      <c r="A72" s="815" t="s">
        <v>579</v>
      </c>
      <c r="B72" s="816"/>
      <c r="C72" s="820">
        <f t="shared" ref="C72" si="28">C21+C38+C55</f>
        <v>3</v>
      </c>
      <c r="D72" s="820"/>
      <c r="E72" s="820"/>
      <c r="F72" s="820"/>
      <c r="G72" s="820"/>
      <c r="H72" s="820"/>
      <c r="I72" s="820"/>
      <c r="J72" s="820"/>
      <c r="K72" s="820"/>
      <c r="L72" s="820"/>
      <c r="M72" s="820"/>
      <c r="N72" s="820"/>
      <c r="O72" s="804">
        <f t="shared" si="23"/>
        <v>3</v>
      </c>
    </row>
    <row r="73" spans="1:15">
      <c r="A73" s="813" t="s">
        <v>671</v>
      </c>
      <c r="B73" s="814"/>
      <c r="C73" s="805">
        <f t="shared" ref="C73" si="29">C69/(C65*C68)</f>
        <v>0</v>
      </c>
      <c r="D73" s="805"/>
      <c r="E73" s="805"/>
      <c r="F73" s="805"/>
      <c r="G73" s="805"/>
      <c r="H73" s="805"/>
      <c r="I73" s="805"/>
      <c r="J73" s="805"/>
      <c r="K73" s="805"/>
      <c r="L73" s="805"/>
      <c r="M73" s="805"/>
      <c r="N73" s="805"/>
      <c r="O73" s="1453">
        <f t="shared" si="23"/>
        <v>0</v>
      </c>
    </row>
    <row r="74" spans="1:15" ht="30.75" customHeight="1">
      <c r="A74" s="2183" t="s">
        <v>757</v>
      </c>
      <c r="B74" s="2184"/>
      <c r="C74" s="805">
        <f t="shared" ref="C74" si="30">C69/(C66*C68)</f>
        <v>0</v>
      </c>
      <c r="D74" s="805"/>
      <c r="E74" s="805"/>
      <c r="F74" s="805"/>
      <c r="G74" s="805"/>
      <c r="H74" s="805"/>
      <c r="I74" s="805"/>
      <c r="J74" s="805"/>
      <c r="K74" s="805"/>
      <c r="L74" s="805"/>
      <c r="M74" s="805"/>
      <c r="N74" s="805"/>
      <c r="O74" s="1453">
        <f t="shared" si="23"/>
        <v>0</v>
      </c>
    </row>
    <row r="75" spans="1:15">
      <c r="A75" s="829" t="s">
        <v>672</v>
      </c>
      <c r="B75" s="1083"/>
      <c r="C75" s="807">
        <f t="shared" ref="C75" si="31">C69/(C71+C72)</f>
        <v>0</v>
      </c>
      <c r="D75" s="807"/>
      <c r="E75" s="807"/>
      <c r="F75" s="807"/>
      <c r="G75" s="807"/>
      <c r="H75" s="807"/>
      <c r="I75" s="807"/>
      <c r="J75" s="807"/>
      <c r="K75" s="807"/>
      <c r="L75" s="807"/>
      <c r="M75" s="807"/>
      <c r="N75" s="807"/>
      <c r="O75" s="1451">
        <f t="shared" si="23"/>
        <v>0</v>
      </c>
    </row>
    <row r="76" spans="1:15">
      <c r="A76" s="1084" t="s">
        <v>673</v>
      </c>
      <c r="B76" s="1085"/>
      <c r="C76" s="809">
        <f t="shared" ref="C76" si="32">C72/(C72+C71)</f>
        <v>1</v>
      </c>
      <c r="D76" s="809"/>
      <c r="E76" s="809"/>
      <c r="F76" s="809"/>
      <c r="G76" s="809"/>
      <c r="H76" s="809"/>
      <c r="I76" s="809"/>
      <c r="J76" s="809"/>
      <c r="K76" s="809"/>
      <c r="L76" s="809"/>
      <c r="M76" s="809"/>
      <c r="N76" s="809"/>
      <c r="O76" s="1450">
        <f t="shared" si="23"/>
        <v>1</v>
      </c>
    </row>
    <row r="77" spans="1:15" s="6" customFormat="1" ht="18" customHeight="1">
      <c r="A77" s="811" t="s">
        <v>1216</v>
      </c>
      <c r="B77" s="1105"/>
      <c r="C77" s="1114" t="e">
        <f t="shared" ref="C77" si="33">((100%-C74)*C75)/C74</f>
        <v>#DIV/0!</v>
      </c>
      <c r="D77" s="1114"/>
      <c r="E77" s="1114"/>
      <c r="F77" s="1114"/>
      <c r="G77" s="1114"/>
      <c r="H77" s="1114"/>
      <c r="I77" s="1114"/>
      <c r="J77" s="1114"/>
      <c r="K77" s="1114"/>
      <c r="L77" s="1114"/>
      <c r="M77" s="1114"/>
      <c r="N77" s="1114"/>
      <c r="O77" s="1451" t="e">
        <f>AVERAGE(C77:N77)</f>
        <v>#DIV/0!</v>
      </c>
    </row>
    <row r="78" spans="1:15" s="6" customFormat="1" ht="18" customHeight="1">
      <c r="A78" s="1084" t="s">
        <v>1217</v>
      </c>
      <c r="B78" s="1085"/>
      <c r="C78" s="1116">
        <f t="shared" ref="C78" si="34">(C71+C72)/(C66)</f>
        <v>5.0847457627118647E-2</v>
      </c>
      <c r="D78" s="1116"/>
      <c r="E78" s="1116"/>
      <c r="F78" s="1116"/>
      <c r="G78" s="1116"/>
      <c r="H78" s="1116"/>
      <c r="I78" s="1116"/>
      <c r="J78" s="1116"/>
      <c r="K78" s="1116"/>
      <c r="L78" s="1116"/>
      <c r="M78" s="1116"/>
      <c r="N78" s="1116"/>
      <c r="O78" s="1446">
        <f>AVERAGE(C78:N78)</f>
        <v>5.0847457627118647E-2</v>
      </c>
    </row>
    <row r="79" spans="1:15">
      <c r="A79" s="1086" t="s">
        <v>691</v>
      </c>
    </row>
  </sheetData>
  <sheetProtection algorithmName="SHA-512" hashValue="GcDFkDcUchynJdZDfUjpFm+X/HPunRbk2XNBYVC52zIsWumViizw8e0+XQyhRXU2AFR+smxoUHu5nP3TfrAVqA==" saltValue="8JSZWH7+8TN/2jtBlmxPpQ==" spinCount="100000" sheet="1" objects="1" scenarios="1"/>
  <mergeCells count="29">
    <mergeCell ref="A66:B66"/>
    <mergeCell ref="A64:B64"/>
    <mergeCell ref="A3:I3"/>
    <mergeCell ref="A23:B23"/>
    <mergeCell ref="A2:O2"/>
    <mergeCell ref="A17:B17"/>
    <mergeCell ref="A15:B15"/>
    <mergeCell ref="A16:B16"/>
    <mergeCell ref="C1:P1"/>
    <mergeCell ref="A7:B7"/>
    <mergeCell ref="A13:B13"/>
    <mergeCell ref="A10:B10"/>
    <mergeCell ref="A14:B14"/>
    <mergeCell ref="A74:B74"/>
    <mergeCell ref="A30:B30"/>
    <mergeCell ref="A47:B47"/>
    <mergeCell ref="A40:B40"/>
    <mergeCell ref="A57:B57"/>
    <mergeCell ref="A31:B31"/>
    <mergeCell ref="A48:B48"/>
    <mergeCell ref="A65:B65"/>
    <mergeCell ref="A34:B34"/>
    <mergeCell ref="A51:B51"/>
    <mergeCell ref="A68:B68"/>
    <mergeCell ref="A67:B67"/>
    <mergeCell ref="A32:B32"/>
    <mergeCell ref="A33:B33"/>
    <mergeCell ref="A49:B49"/>
    <mergeCell ref="A50:B50"/>
  </mergeCells>
  <printOptions horizontalCentered="1"/>
  <pageMargins left="0.51181102362204722" right="0.51181102362204722" top="0.78740157480314965" bottom="0.78740157480314965" header="0.31496062992125984" footer="0.31496062992125984"/>
  <pageSetup paperSize="9" orientation="landscape" horizontalDpi="4294967294" verticalDpi="4294967294"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7558519241921"/>
  </sheetPr>
  <dimension ref="A1:T538"/>
  <sheetViews>
    <sheetView showGridLines="0" showRowColHeaders="0" zoomScale="85" zoomScaleNormal="85" workbookViewId="0">
      <pane xSplit="5" ySplit="5" topLeftCell="F6" activePane="bottomRight" state="frozen"/>
      <selection activeCell="A8" sqref="A9:E9"/>
      <selection pane="topRight" activeCell="A8" sqref="A9:E9"/>
      <selection pane="bottomLeft" activeCell="A8" sqref="A9:E9"/>
      <selection pane="bottomRight" activeCell="F6" sqref="F6"/>
    </sheetView>
  </sheetViews>
  <sheetFormatPr defaultRowHeight="15"/>
  <cols>
    <col min="1" max="1" width="11.140625" style="6" customWidth="1"/>
    <col min="2" max="4" width="17.28515625" style="6" customWidth="1"/>
    <col min="5" max="5" width="97.28515625" style="6" bestFit="1" customWidth="1"/>
    <col min="6" max="11" width="14.28515625" style="6" customWidth="1"/>
    <col min="12" max="12" width="14.28515625" style="6" hidden="1" customWidth="1"/>
    <col min="13" max="13" width="14.28515625" style="548" hidden="1" customWidth="1"/>
    <col min="14" max="14" width="14.28515625" style="51" hidden="1" customWidth="1"/>
    <col min="15" max="17" width="14.28515625" style="6" hidden="1" customWidth="1"/>
    <col min="18" max="19" width="14.28515625" style="6" customWidth="1"/>
    <col min="20" max="16384" width="9.140625" style="6"/>
  </cols>
  <sheetData>
    <row r="1" spans="1:20" ht="45" customHeight="1">
      <c r="E1" s="519"/>
      <c r="F1" s="520" t="s">
        <v>737</v>
      </c>
      <c r="G1" s="520"/>
      <c r="H1" s="14"/>
      <c r="I1" s="14"/>
      <c r="J1" s="14"/>
      <c r="K1" s="14"/>
      <c r="L1" s="14"/>
      <c r="M1" s="543"/>
      <c r="N1" s="914"/>
      <c r="O1" s="14"/>
      <c r="P1" s="14"/>
      <c r="Q1" s="14"/>
      <c r="R1" s="14"/>
      <c r="S1" s="14"/>
      <c r="T1" s="14"/>
    </row>
    <row r="2" spans="1:20" ht="41.25" customHeight="1">
      <c r="A2" s="40"/>
      <c r="B2" s="40"/>
      <c r="C2" s="40"/>
      <c r="D2" s="40"/>
      <c r="E2" s="82"/>
      <c r="F2" s="82" t="s">
        <v>726</v>
      </c>
      <c r="G2" s="82"/>
      <c r="H2" s="82"/>
      <c r="I2" s="82"/>
      <c r="J2" s="82"/>
      <c r="K2" s="82"/>
      <c r="L2" s="82"/>
      <c r="M2" s="547"/>
      <c r="N2" s="913"/>
      <c r="O2" s="82"/>
      <c r="P2" s="82"/>
      <c r="Q2" s="82"/>
      <c r="R2" s="82"/>
    </row>
    <row r="3" spans="1:20" ht="10.5" customHeight="1">
      <c r="A3" s="5"/>
      <c r="B3" s="921"/>
      <c r="C3" s="921"/>
      <c r="D3" s="921"/>
      <c r="E3" s="5"/>
      <c r="F3" s="5"/>
      <c r="G3" s="912"/>
      <c r="H3" s="912"/>
      <c r="I3" s="2283"/>
      <c r="J3" s="1815"/>
      <c r="K3" s="1815"/>
      <c r="L3" s="912"/>
      <c r="M3" s="546"/>
      <c r="N3" s="912"/>
      <c r="O3" s="912"/>
      <c r="P3" s="912"/>
      <c r="Q3" s="912"/>
    </row>
    <row r="4" spans="1:20" ht="10.5" customHeight="1" thickBot="1">
      <c r="A4" s="921"/>
      <c r="B4" s="921"/>
      <c r="C4" s="921"/>
      <c r="D4" s="921"/>
      <c r="E4" s="921"/>
      <c r="F4" s="921"/>
      <c r="G4" s="921"/>
      <c r="H4" s="921"/>
      <c r="I4" s="929"/>
      <c r="J4" s="921"/>
      <c r="K4" s="921"/>
      <c r="L4" s="921"/>
      <c r="M4" s="546"/>
      <c r="N4" s="921"/>
      <c r="O4" s="921"/>
      <c r="P4" s="921"/>
      <c r="Q4" s="921"/>
    </row>
    <row r="5" spans="1:20" ht="33" customHeight="1" thickBot="1">
      <c r="A5" s="2046" t="s">
        <v>1213</v>
      </c>
      <c r="B5" s="2161"/>
      <c r="C5" s="2161"/>
      <c r="D5" s="2161"/>
      <c r="E5" s="2047"/>
      <c r="F5" s="928" t="s">
        <v>2</v>
      </c>
      <c r="G5" s="927" t="s">
        <v>3</v>
      </c>
      <c r="H5" s="927" t="s">
        <v>4</v>
      </c>
      <c r="I5" s="927" t="s">
        <v>121</v>
      </c>
      <c r="J5" s="927" t="s">
        <v>6</v>
      </c>
      <c r="K5" s="927" t="s">
        <v>7</v>
      </c>
      <c r="L5" s="927" t="s">
        <v>8</v>
      </c>
      <c r="M5" s="927" t="s">
        <v>9</v>
      </c>
      <c r="N5" s="927" t="s">
        <v>10</v>
      </c>
      <c r="O5" s="927" t="s">
        <v>11</v>
      </c>
      <c r="P5" s="927" t="s">
        <v>12</v>
      </c>
      <c r="Q5" s="927" t="s">
        <v>13</v>
      </c>
      <c r="R5" s="707" t="s">
        <v>122</v>
      </c>
      <c r="S5" s="247" t="s">
        <v>657</v>
      </c>
      <c r="T5" s="7"/>
    </row>
    <row r="6" spans="1:20" ht="18" customHeight="1">
      <c r="A6" s="936" t="s">
        <v>665</v>
      </c>
      <c r="B6" s="787"/>
      <c r="C6" s="787"/>
      <c r="D6" s="787"/>
      <c r="E6" s="786"/>
      <c r="F6" s="932">
        <v>1069</v>
      </c>
      <c r="G6" s="932"/>
      <c r="H6" s="932"/>
      <c r="I6" s="933"/>
      <c r="J6" s="933"/>
      <c r="K6" s="934"/>
      <c r="L6" s="934"/>
      <c r="M6" s="935"/>
      <c r="N6" s="933"/>
      <c r="O6" s="933"/>
      <c r="P6" s="933"/>
      <c r="Q6" s="933"/>
      <c r="R6" s="661">
        <f t="shared" ref="R6:R13" si="0">SUM(F6:Q6)</f>
        <v>1069</v>
      </c>
      <c r="S6" s="661">
        <f t="shared" ref="S6:S15" si="1">AVERAGE(F6:Q6)</f>
        <v>1069</v>
      </c>
    </row>
    <row r="7" spans="1:20" ht="18" customHeight="1">
      <c r="A7" s="747" t="s">
        <v>666</v>
      </c>
      <c r="B7" s="918"/>
      <c r="C7" s="918"/>
      <c r="D7" s="918"/>
      <c r="E7" s="930"/>
      <c r="F7" s="216">
        <v>5851</v>
      </c>
      <c r="G7" s="216"/>
      <c r="H7" s="216"/>
      <c r="I7" s="213"/>
      <c r="J7" s="213"/>
      <c r="K7" s="428"/>
      <c r="L7" s="428"/>
      <c r="M7" s="473"/>
      <c r="N7" s="213"/>
      <c r="O7" s="213"/>
      <c r="P7" s="213"/>
      <c r="Q7" s="213"/>
      <c r="R7" s="655">
        <f t="shared" si="0"/>
        <v>5851</v>
      </c>
      <c r="S7" s="655">
        <f t="shared" si="1"/>
        <v>5851</v>
      </c>
    </row>
    <row r="8" spans="1:20" ht="18" customHeight="1">
      <c r="A8" s="943" t="s">
        <v>667</v>
      </c>
      <c r="B8" s="947"/>
      <c r="C8" s="947"/>
      <c r="D8" s="947"/>
      <c r="E8" s="931"/>
      <c r="F8" s="216">
        <v>1920</v>
      </c>
      <c r="G8" s="216"/>
      <c r="H8" s="216"/>
      <c r="I8" s="213"/>
      <c r="J8" s="213"/>
      <c r="K8" s="428"/>
      <c r="L8" s="428"/>
      <c r="M8" s="473"/>
      <c r="N8" s="213"/>
      <c r="O8" s="213"/>
      <c r="P8" s="213"/>
      <c r="Q8" s="213"/>
      <c r="R8" s="655">
        <f t="shared" si="0"/>
        <v>1920</v>
      </c>
      <c r="S8" s="655">
        <f t="shared" si="1"/>
        <v>1920</v>
      </c>
    </row>
    <row r="9" spans="1:20" ht="18" customHeight="1">
      <c r="A9" s="747" t="s">
        <v>685</v>
      </c>
      <c r="B9" s="918"/>
      <c r="C9" s="918"/>
      <c r="D9" s="918"/>
      <c r="E9" s="930"/>
      <c r="F9" s="216">
        <v>1774</v>
      </c>
      <c r="G9" s="216"/>
      <c r="H9" s="216"/>
      <c r="I9" s="213"/>
      <c r="J9" s="213"/>
      <c r="K9" s="428"/>
      <c r="L9" s="428"/>
      <c r="M9" s="473"/>
      <c r="N9" s="473"/>
      <c r="O9" s="209"/>
      <c r="P9" s="209"/>
      <c r="Q9" s="213"/>
      <c r="R9" s="655">
        <f t="shared" si="0"/>
        <v>1774</v>
      </c>
      <c r="S9" s="655">
        <f t="shared" si="1"/>
        <v>1774</v>
      </c>
    </row>
    <row r="10" spans="1:20" ht="18" customHeight="1">
      <c r="A10" s="747" t="s">
        <v>668</v>
      </c>
      <c r="B10" s="918"/>
      <c r="C10" s="918"/>
      <c r="D10" s="918"/>
      <c r="E10" s="930"/>
      <c r="F10" s="216">
        <v>1325</v>
      </c>
      <c r="G10" s="216"/>
      <c r="H10" s="216"/>
      <c r="I10" s="213"/>
      <c r="J10" s="213"/>
      <c r="K10" s="428"/>
      <c r="L10" s="428"/>
      <c r="M10" s="473"/>
      <c r="N10" s="473"/>
      <c r="O10" s="473"/>
      <c r="P10" s="473"/>
      <c r="Q10" s="213"/>
      <c r="R10" s="655">
        <f t="shared" si="0"/>
        <v>1325</v>
      </c>
      <c r="S10" s="655">
        <f t="shared" si="1"/>
        <v>1325</v>
      </c>
    </row>
    <row r="11" spans="1:20" ht="18" customHeight="1">
      <c r="A11" s="747" t="s">
        <v>669</v>
      </c>
      <c r="B11" s="918"/>
      <c r="C11" s="918"/>
      <c r="D11" s="918"/>
      <c r="E11" s="930"/>
      <c r="F11" s="216">
        <v>3989</v>
      </c>
      <c r="G11" s="216"/>
      <c r="H11" s="216"/>
      <c r="I11" s="213"/>
      <c r="J11" s="213"/>
      <c r="K11" s="428"/>
      <c r="L11" s="428"/>
      <c r="M11" s="473"/>
      <c r="N11" s="213"/>
      <c r="O11" s="213"/>
      <c r="P11" s="213"/>
      <c r="Q11" s="213"/>
      <c r="R11" s="655">
        <f t="shared" si="0"/>
        <v>3989</v>
      </c>
      <c r="S11" s="655">
        <f t="shared" si="1"/>
        <v>3989</v>
      </c>
    </row>
    <row r="12" spans="1:20" ht="18" hidden="1" customHeight="1">
      <c r="A12" s="747" t="s">
        <v>670</v>
      </c>
      <c r="B12" s="1142"/>
      <c r="C12" s="1142"/>
      <c r="D12" s="1142"/>
      <c r="E12" s="930"/>
      <c r="F12" s="216"/>
      <c r="G12" s="216"/>
      <c r="H12" s="216"/>
      <c r="I12" s="213"/>
      <c r="J12" s="213"/>
      <c r="K12" s="428"/>
      <c r="L12" s="428"/>
      <c r="M12" s="473"/>
      <c r="N12" s="213"/>
      <c r="O12" s="213"/>
      <c r="P12" s="213"/>
      <c r="Q12" s="213"/>
      <c r="R12" s="655">
        <f t="shared" si="0"/>
        <v>0</v>
      </c>
      <c r="S12" s="655" t="e">
        <f t="shared" si="1"/>
        <v>#DIV/0!</v>
      </c>
    </row>
    <row r="13" spans="1:20" ht="18" customHeight="1">
      <c r="A13" s="941" t="s">
        <v>2765</v>
      </c>
      <c r="B13" s="948"/>
      <c r="C13" s="948"/>
      <c r="D13" s="948"/>
      <c r="E13" s="926"/>
      <c r="F13" s="217"/>
      <c r="G13" s="217"/>
      <c r="H13" s="217"/>
      <c r="I13" s="217"/>
      <c r="J13" s="217"/>
      <c r="K13" s="429"/>
      <c r="L13" s="429"/>
      <c r="M13" s="892"/>
      <c r="N13" s="892"/>
      <c r="O13" s="892"/>
      <c r="P13" s="892"/>
      <c r="Q13" s="429"/>
      <c r="R13" s="656">
        <f t="shared" si="0"/>
        <v>0</v>
      </c>
      <c r="S13" s="656" t="e">
        <f t="shared" si="1"/>
        <v>#DIV/0!</v>
      </c>
    </row>
    <row r="14" spans="1:20" ht="18" customHeight="1" thickBot="1">
      <c r="A14" s="2280" t="s">
        <v>201</v>
      </c>
      <c r="B14" s="2281"/>
      <c r="C14" s="2281"/>
      <c r="D14" s="2281"/>
      <c r="E14" s="2282"/>
      <c r="F14" s="174">
        <f t="shared" ref="F14:N14" si="2">SUM(F6:F13)</f>
        <v>15928</v>
      </c>
      <c r="G14" s="174">
        <f t="shared" si="2"/>
        <v>0</v>
      </c>
      <c r="H14" s="174">
        <f t="shared" si="2"/>
        <v>0</v>
      </c>
      <c r="I14" s="174">
        <f t="shared" si="2"/>
        <v>0</v>
      </c>
      <c r="J14" s="174">
        <f t="shared" si="2"/>
        <v>0</v>
      </c>
      <c r="K14" s="174">
        <f t="shared" si="2"/>
        <v>0</v>
      </c>
      <c r="L14" s="174">
        <f t="shared" si="2"/>
        <v>0</v>
      </c>
      <c r="M14" s="174">
        <f t="shared" si="2"/>
        <v>0</v>
      </c>
      <c r="N14" s="174">
        <f t="shared" si="2"/>
        <v>0</v>
      </c>
      <c r="O14" s="174">
        <f t="shared" ref="O14" si="3">SUM(O6:O13)</f>
        <v>0</v>
      </c>
      <c r="P14" s="174">
        <f t="shared" ref="P14:Q14" si="4">SUM(P6:P13)</f>
        <v>0</v>
      </c>
      <c r="Q14" s="174">
        <f t="shared" si="4"/>
        <v>0</v>
      </c>
      <c r="R14" s="1149">
        <f>SUM(R6:R12)</f>
        <v>15928</v>
      </c>
      <c r="S14" s="757">
        <f t="shared" si="1"/>
        <v>1327.3333333333333</v>
      </c>
      <c r="T14" s="7"/>
    </row>
    <row r="15" spans="1:20" s="452" customFormat="1" ht="23.25" customHeight="1" thickBot="1">
      <c r="A15" s="2284" t="s">
        <v>1341</v>
      </c>
      <c r="B15" s="2285"/>
      <c r="C15" s="2285"/>
      <c r="D15" s="2285"/>
      <c r="E15" s="2286"/>
      <c r="F15" s="1140"/>
      <c r="G15" s="1140"/>
      <c r="H15" s="1140"/>
      <c r="I15" s="1140"/>
      <c r="J15" s="1140"/>
      <c r="K15" s="1140"/>
      <c r="L15" s="1140"/>
      <c r="M15" s="1140"/>
      <c r="N15" s="1140"/>
      <c r="O15" s="1140"/>
      <c r="P15" s="1140"/>
      <c r="Q15" s="1140"/>
      <c r="R15" s="1140"/>
      <c r="S15" s="1141" t="e">
        <f t="shared" si="1"/>
        <v>#DIV/0!</v>
      </c>
      <c r="T15" s="763"/>
    </row>
    <row r="16" spans="1:20" ht="15.75">
      <c r="A16" s="1216" t="s">
        <v>2766</v>
      </c>
      <c r="B16" s="452"/>
      <c r="C16" s="452"/>
      <c r="D16" s="452"/>
      <c r="E16" s="452"/>
      <c r="T16" s="7"/>
    </row>
    <row r="17" spans="1:20" ht="23.25" customHeight="1" thickBot="1">
      <c r="A17" s="2279" t="s">
        <v>813</v>
      </c>
      <c r="B17" s="2279"/>
      <c r="C17" s="2279"/>
      <c r="D17" s="2279"/>
      <c r="E17" s="2279"/>
      <c r="F17" s="2279"/>
      <c r="G17" s="2279"/>
      <c r="H17" s="2279"/>
      <c r="I17" s="2279"/>
      <c r="J17" s="2279"/>
      <c r="K17" s="2279"/>
      <c r="L17" s="2279"/>
      <c r="M17" s="2279"/>
      <c r="N17" s="2279"/>
      <c r="O17" s="2279"/>
      <c r="P17" s="2279"/>
      <c r="Q17" s="2279"/>
      <c r="R17" s="2279"/>
    </row>
    <row r="18" spans="1:20" ht="28.5" customHeight="1" thickBot="1">
      <c r="A18" s="2277" t="s">
        <v>812</v>
      </c>
      <c r="B18" s="2278"/>
      <c r="C18" s="2278"/>
      <c r="D18" s="2278"/>
      <c r="E18" s="2278"/>
      <c r="F18" s="944" t="s">
        <v>2</v>
      </c>
      <c r="G18" s="944" t="s">
        <v>3</v>
      </c>
      <c r="H18" s="944" t="s">
        <v>4</v>
      </c>
      <c r="I18" s="944" t="s">
        <v>5</v>
      </c>
      <c r="J18" s="944" t="s">
        <v>6</v>
      </c>
      <c r="K18" s="944" t="s">
        <v>7</v>
      </c>
      <c r="L18" s="944" t="s">
        <v>8</v>
      </c>
      <c r="M18" s="944" t="s">
        <v>9</v>
      </c>
      <c r="N18" s="944" t="s">
        <v>10</v>
      </c>
      <c r="O18" s="944" t="s">
        <v>11</v>
      </c>
      <c r="P18" s="944" t="s">
        <v>12</v>
      </c>
      <c r="Q18" s="944" t="s">
        <v>13</v>
      </c>
      <c r="R18" s="1661" t="s">
        <v>122</v>
      </c>
      <c r="S18" s="945" t="s">
        <v>657</v>
      </c>
      <c r="T18" s="7"/>
    </row>
    <row r="19" spans="1:20" ht="15.75">
      <c r="A19" s="936" t="s">
        <v>666</v>
      </c>
      <c r="B19" s="787"/>
      <c r="C19" s="787"/>
      <c r="D19" s="787"/>
      <c r="E19" s="786"/>
      <c r="F19" s="932">
        <f>F72</f>
        <v>574</v>
      </c>
      <c r="G19" s="932"/>
      <c r="H19" s="932"/>
      <c r="I19" s="932"/>
      <c r="J19" s="932"/>
      <c r="K19" s="932"/>
      <c r="L19" s="932"/>
      <c r="M19" s="932"/>
      <c r="N19" s="932"/>
      <c r="O19" s="932"/>
      <c r="P19" s="932"/>
      <c r="Q19" s="932"/>
      <c r="R19" s="661">
        <f>SUM(F19:Q19)</f>
        <v>574</v>
      </c>
      <c r="S19" s="661">
        <f>AVERAGE(F19:Q19)</f>
        <v>574</v>
      </c>
      <c r="T19" s="7"/>
    </row>
    <row r="20" spans="1:20" ht="15.75">
      <c r="A20" s="747" t="s">
        <v>667</v>
      </c>
      <c r="B20" s="918"/>
      <c r="C20" s="918"/>
      <c r="D20" s="918"/>
      <c r="E20" s="930"/>
      <c r="F20" s="216">
        <f>F361</f>
        <v>92</v>
      </c>
      <c r="G20" s="216"/>
      <c r="H20" s="216"/>
      <c r="I20" s="216"/>
      <c r="J20" s="216"/>
      <c r="K20" s="216"/>
      <c r="L20" s="216"/>
      <c r="M20" s="216"/>
      <c r="N20" s="216"/>
      <c r="O20" s="216"/>
      <c r="P20" s="216"/>
      <c r="Q20" s="216"/>
      <c r="R20" s="655">
        <f>SUM(F20:Q20)</f>
        <v>92</v>
      </c>
      <c r="S20" s="655">
        <f>AVERAGE(F20:Q20)</f>
        <v>92</v>
      </c>
      <c r="T20" s="7"/>
    </row>
    <row r="21" spans="1:20" ht="15.75">
      <c r="A21" s="943" t="s">
        <v>668</v>
      </c>
      <c r="B21" s="949"/>
      <c r="C21" s="949"/>
      <c r="D21" s="949"/>
      <c r="E21" s="931"/>
      <c r="F21" s="216">
        <f>F410</f>
        <v>418</v>
      </c>
      <c r="G21" s="216"/>
      <c r="H21" s="216"/>
      <c r="I21" s="216"/>
      <c r="J21" s="216"/>
      <c r="K21" s="216"/>
      <c r="L21" s="216"/>
      <c r="M21" s="216"/>
      <c r="N21" s="216"/>
      <c r="O21" s="216"/>
      <c r="P21" s="216"/>
      <c r="Q21" s="216"/>
      <c r="R21" s="655">
        <f>SUM(F21:Q21)</f>
        <v>418</v>
      </c>
      <c r="S21" s="655">
        <f>AVERAGE(F21:Q21)</f>
        <v>418</v>
      </c>
      <c r="T21" s="7"/>
    </row>
    <row r="22" spans="1:20" ht="15.75">
      <c r="A22" s="747" t="s">
        <v>669</v>
      </c>
      <c r="B22" s="918"/>
      <c r="C22" s="918"/>
      <c r="D22" s="918"/>
      <c r="E22" s="930"/>
      <c r="F22" s="216">
        <f>F504</f>
        <v>474</v>
      </c>
      <c r="G22" s="216"/>
      <c r="H22" s="216"/>
      <c r="I22" s="216"/>
      <c r="J22" s="216"/>
      <c r="K22" s="216"/>
      <c r="L22" s="216"/>
      <c r="M22" s="216"/>
      <c r="N22" s="216"/>
      <c r="O22" s="216"/>
      <c r="P22" s="216"/>
      <c r="Q22" s="216"/>
      <c r="R22" s="655">
        <f>SUM(F22:Q22)</f>
        <v>474</v>
      </c>
      <c r="S22" s="655">
        <f>AVERAGE(F22:Q22)</f>
        <v>474</v>
      </c>
      <c r="T22" s="7"/>
    </row>
    <row r="23" spans="1:20" ht="15.75" thickBot="1">
      <c r="A23" s="940" t="s">
        <v>55</v>
      </c>
      <c r="B23" s="940"/>
      <c r="C23" s="940"/>
      <c r="D23" s="940"/>
      <c r="E23" s="940"/>
      <c r="F23" s="942">
        <f t="shared" ref="F23:K23" si="5">SUM(F19:F22)</f>
        <v>1558</v>
      </c>
      <c r="G23" s="942">
        <f t="shared" si="5"/>
        <v>0</v>
      </c>
      <c r="H23" s="942">
        <f t="shared" si="5"/>
        <v>0</v>
      </c>
      <c r="I23" s="942">
        <f t="shared" si="5"/>
        <v>0</v>
      </c>
      <c r="J23" s="942">
        <f t="shared" si="5"/>
        <v>0</v>
      </c>
      <c r="K23" s="942">
        <f t="shared" si="5"/>
        <v>0</v>
      </c>
      <c r="L23" s="942">
        <f t="shared" ref="L23:M23" si="6">SUM(L19:L22)</f>
        <v>0</v>
      </c>
      <c r="M23" s="942">
        <f t="shared" si="6"/>
        <v>0</v>
      </c>
      <c r="N23" s="942">
        <f t="shared" ref="N23:O23" si="7">SUM(N19:N22)</f>
        <v>0</v>
      </c>
      <c r="O23" s="942">
        <f t="shared" si="7"/>
        <v>0</v>
      </c>
      <c r="P23" s="942">
        <f t="shared" ref="P23:Q23" si="8">SUM(P19:P22)</f>
        <v>0</v>
      </c>
      <c r="Q23" s="942">
        <f t="shared" si="8"/>
        <v>0</v>
      </c>
      <c r="R23" s="942">
        <f>SUM(F23:Q23)</f>
        <v>1558</v>
      </c>
      <c r="S23" s="946">
        <f>AVERAGE(F23:Q23)</f>
        <v>129.83333333333334</v>
      </c>
      <c r="T23" s="7"/>
    </row>
    <row r="24" spans="1:20">
      <c r="T24" s="7"/>
    </row>
    <row r="25" spans="1:20" ht="15.75" hidden="1" thickBot="1">
      <c r="F25" s="944" t="s">
        <v>2</v>
      </c>
      <c r="G25" s="944" t="s">
        <v>3</v>
      </c>
      <c r="H25" s="944" t="s">
        <v>4</v>
      </c>
      <c r="I25" s="944" t="s">
        <v>5</v>
      </c>
      <c r="J25" s="944" t="s">
        <v>6</v>
      </c>
      <c r="K25" s="944" t="s">
        <v>7</v>
      </c>
      <c r="L25" s="944" t="s">
        <v>8</v>
      </c>
      <c r="M25" s="944" t="s">
        <v>9</v>
      </c>
      <c r="N25" s="944" t="s">
        <v>10</v>
      </c>
      <c r="O25" s="944" t="s">
        <v>11</v>
      </c>
      <c r="P25" s="944" t="s">
        <v>12</v>
      </c>
      <c r="Q25" s="944" t="s">
        <v>13</v>
      </c>
    </row>
    <row r="26" spans="1:20" s="1154" customFormat="1" hidden="1">
      <c r="A26" s="1154" t="s">
        <v>595</v>
      </c>
      <c r="F26" s="1177">
        <f>F297+F410</f>
        <v>466</v>
      </c>
      <c r="G26" s="1177">
        <f t="shared" ref="G26:Q26" si="9">G297+G410</f>
        <v>0</v>
      </c>
      <c r="H26" s="1177">
        <f t="shared" si="9"/>
        <v>0</v>
      </c>
      <c r="I26" s="1177">
        <f t="shared" si="9"/>
        <v>0</v>
      </c>
      <c r="J26" s="1177">
        <f t="shared" si="9"/>
        <v>0</v>
      </c>
      <c r="K26" s="1177">
        <f t="shared" si="9"/>
        <v>0</v>
      </c>
      <c r="L26" s="1177">
        <f t="shared" si="9"/>
        <v>0</v>
      </c>
      <c r="M26" s="1177">
        <f t="shared" si="9"/>
        <v>0</v>
      </c>
      <c r="N26" s="1177">
        <f t="shared" si="9"/>
        <v>0</v>
      </c>
      <c r="O26" s="1177">
        <f t="shared" si="9"/>
        <v>0</v>
      </c>
      <c r="P26" s="1177">
        <f t="shared" si="9"/>
        <v>0</v>
      </c>
      <c r="Q26" s="1177">
        <f t="shared" si="9"/>
        <v>0</v>
      </c>
    </row>
    <row r="27" spans="1:20" s="1154" customFormat="1">
      <c r="M27" s="548"/>
      <c r="N27" s="51"/>
    </row>
    <row r="28" spans="1:20" s="1154" customFormat="1" ht="15.75" thickBot="1">
      <c r="M28" s="548"/>
      <c r="N28" s="51"/>
    </row>
    <row r="29" spans="1:20" ht="15.75" thickBot="1">
      <c r="A29" s="2287" t="s">
        <v>582</v>
      </c>
      <c r="B29" s="2175" t="s">
        <v>813</v>
      </c>
      <c r="C29" s="2176"/>
      <c r="D29" s="2176"/>
      <c r="E29" s="2176"/>
      <c r="F29" s="2176"/>
      <c r="G29" s="2176"/>
      <c r="H29" s="2176"/>
      <c r="I29" s="2176"/>
      <c r="J29" s="2176"/>
      <c r="K29" s="2176"/>
      <c r="L29" s="2176"/>
      <c r="M29" s="2176"/>
      <c r="N29" s="2176"/>
      <c r="O29" s="2176"/>
      <c r="P29" s="2176"/>
      <c r="Q29" s="2176"/>
      <c r="R29" s="2176"/>
      <c r="S29" s="2176"/>
      <c r="T29" s="7"/>
    </row>
    <row r="30" spans="1:20" ht="28.5">
      <c r="A30" s="2288"/>
      <c r="B30" s="950" t="s">
        <v>814</v>
      </c>
      <c r="C30" s="951" t="s">
        <v>815</v>
      </c>
      <c r="D30" s="952" t="s">
        <v>24</v>
      </c>
      <c r="E30" s="953" t="s">
        <v>465</v>
      </c>
      <c r="F30" s="954" t="s">
        <v>2</v>
      </c>
      <c r="G30" s="954" t="s">
        <v>3</v>
      </c>
      <c r="H30" s="954" t="s">
        <v>4</v>
      </c>
      <c r="I30" s="954" t="s">
        <v>5</v>
      </c>
      <c r="J30" s="954" t="s">
        <v>6</v>
      </c>
      <c r="K30" s="954" t="s">
        <v>7</v>
      </c>
      <c r="L30" s="954" t="s">
        <v>8</v>
      </c>
      <c r="M30" s="954" t="s">
        <v>9</v>
      </c>
      <c r="N30" s="954" t="s">
        <v>10</v>
      </c>
      <c r="O30" s="954" t="s">
        <v>11</v>
      </c>
      <c r="P30" s="954" t="s">
        <v>12</v>
      </c>
      <c r="Q30" s="954" t="s">
        <v>13</v>
      </c>
      <c r="R30" s="1662" t="s">
        <v>122</v>
      </c>
      <c r="S30" s="937" t="s">
        <v>657</v>
      </c>
    </row>
    <row r="31" spans="1:20">
      <c r="A31" s="2289" t="s">
        <v>816</v>
      </c>
      <c r="B31" s="955" t="s">
        <v>817</v>
      </c>
      <c r="C31" s="956"/>
      <c r="D31" s="957"/>
      <c r="E31" s="958"/>
      <c r="F31" s="959">
        <v>103</v>
      </c>
      <c r="G31" s="959"/>
      <c r="H31" s="959"/>
      <c r="I31" s="1278"/>
      <c r="J31" s="1278"/>
      <c r="K31" s="959"/>
      <c r="L31" s="959"/>
      <c r="M31" s="959"/>
      <c r="N31" s="959"/>
      <c r="O31" s="1278"/>
      <c r="P31" s="960"/>
      <c r="Q31" s="960"/>
      <c r="R31" s="1001">
        <f t="shared" ref="R31:R94" si="10">SUM(F31:Q31)</f>
        <v>103</v>
      </c>
      <c r="S31" s="1001">
        <f t="shared" ref="S31:S94" si="11">AVERAGE(F31:Q31)</f>
        <v>103</v>
      </c>
    </row>
    <row r="32" spans="1:20">
      <c r="A32" s="2290"/>
      <c r="B32" s="2292" t="s">
        <v>818</v>
      </c>
      <c r="C32" s="961" t="s">
        <v>819</v>
      </c>
      <c r="D32" s="962" t="s">
        <v>632</v>
      </c>
      <c r="E32" s="963" t="s">
        <v>820</v>
      </c>
      <c r="F32" s="964">
        <v>2</v>
      </c>
      <c r="G32" s="964"/>
      <c r="H32" s="964"/>
      <c r="I32" s="1279"/>
      <c r="J32" s="1279"/>
      <c r="K32" s="964"/>
      <c r="L32" s="964"/>
      <c r="M32" s="964"/>
      <c r="N32" s="964"/>
      <c r="O32" s="1328"/>
      <c r="P32" s="965"/>
      <c r="Q32" s="965"/>
      <c r="R32" s="1007">
        <f t="shared" si="10"/>
        <v>2</v>
      </c>
      <c r="S32" s="1007">
        <f t="shared" si="11"/>
        <v>2</v>
      </c>
    </row>
    <row r="33" spans="1:19">
      <c r="A33" s="2290"/>
      <c r="B33" s="2293"/>
      <c r="C33" s="961" t="s">
        <v>819</v>
      </c>
      <c r="D33" s="962" t="s">
        <v>821</v>
      </c>
      <c r="E33" s="963" t="s">
        <v>822</v>
      </c>
      <c r="F33" s="964">
        <v>9</v>
      </c>
      <c r="G33" s="964"/>
      <c r="H33" s="964"/>
      <c r="I33" s="1279"/>
      <c r="J33" s="1279"/>
      <c r="K33" s="964"/>
      <c r="L33" s="964"/>
      <c r="M33" s="964"/>
      <c r="N33" s="964"/>
      <c r="O33" s="1328"/>
      <c r="P33" s="965"/>
      <c r="Q33" s="965"/>
      <c r="R33" s="1007">
        <f t="shared" si="10"/>
        <v>9</v>
      </c>
      <c r="S33" s="1007">
        <f t="shared" si="11"/>
        <v>9</v>
      </c>
    </row>
    <row r="34" spans="1:19">
      <c r="A34" s="2290"/>
      <c r="B34" s="2293"/>
      <c r="C34" s="961" t="s">
        <v>819</v>
      </c>
      <c r="D34" s="962" t="s">
        <v>823</v>
      </c>
      <c r="E34" s="963" t="s">
        <v>824</v>
      </c>
      <c r="F34" s="964">
        <v>23</v>
      </c>
      <c r="G34" s="964"/>
      <c r="H34" s="964"/>
      <c r="I34" s="1279"/>
      <c r="J34" s="1279"/>
      <c r="K34" s="964"/>
      <c r="L34" s="964"/>
      <c r="M34" s="964"/>
      <c r="N34" s="964"/>
      <c r="O34" s="1328"/>
      <c r="P34" s="965"/>
      <c r="Q34" s="965"/>
      <c r="R34" s="1007">
        <f t="shared" si="10"/>
        <v>23</v>
      </c>
      <c r="S34" s="1007">
        <f t="shared" si="11"/>
        <v>23</v>
      </c>
    </row>
    <row r="35" spans="1:19">
      <c r="A35" s="2290"/>
      <c r="B35" s="2293"/>
      <c r="C35" s="961" t="s">
        <v>819</v>
      </c>
      <c r="D35" s="962" t="s">
        <v>825</v>
      </c>
      <c r="E35" s="963" t="s">
        <v>826</v>
      </c>
      <c r="F35" s="964">
        <v>0</v>
      </c>
      <c r="G35" s="964"/>
      <c r="H35" s="964"/>
      <c r="I35" s="1279"/>
      <c r="J35" s="1279"/>
      <c r="K35" s="964"/>
      <c r="L35" s="964"/>
      <c r="M35" s="964"/>
      <c r="N35" s="964"/>
      <c r="O35" s="1328"/>
      <c r="P35" s="965"/>
      <c r="Q35" s="965"/>
      <c r="R35" s="1007">
        <f t="shared" si="10"/>
        <v>0</v>
      </c>
      <c r="S35" s="1007">
        <f t="shared" si="11"/>
        <v>0</v>
      </c>
    </row>
    <row r="36" spans="1:19">
      <c r="A36" s="2290"/>
      <c r="B36" s="2293"/>
      <c r="C36" s="961" t="s">
        <v>819</v>
      </c>
      <c r="D36" s="966" t="s">
        <v>827</v>
      </c>
      <c r="E36" s="963" t="s">
        <v>828</v>
      </c>
      <c r="F36" s="964">
        <v>49</v>
      </c>
      <c r="G36" s="964"/>
      <c r="H36" s="964"/>
      <c r="I36" s="1279"/>
      <c r="J36" s="1279"/>
      <c r="K36" s="964"/>
      <c r="L36" s="964"/>
      <c r="M36" s="964"/>
      <c r="N36" s="964"/>
      <c r="O36" s="1328"/>
      <c r="P36" s="965"/>
      <c r="Q36" s="965"/>
      <c r="R36" s="1007">
        <f t="shared" si="10"/>
        <v>49</v>
      </c>
      <c r="S36" s="1007">
        <f t="shared" si="11"/>
        <v>49</v>
      </c>
    </row>
    <row r="37" spans="1:19">
      <c r="A37" s="2290"/>
      <c r="B37" s="2293"/>
      <c r="C37" s="961" t="s">
        <v>819</v>
      </c>
      <c r="D37" s="962" t="s">
        <v>829</v>
      </c>
      <c r="E37" s="963" t="s">
        <v>830</v>
      </c>
      <c r="F37" s="964">
        <v>1</v>
      </c>
      <c r="G37" s="964"/>
      <c r="H37" s="964"/>
      <c r="I37" s="1279"/>
      <c r="J37" s="1279"/>
      <c r="K37" s="964"/>
      <c r="L37" s="964"/>
      <c r="M37" s="964"/>
      <c r="N37" s="964"/>
      <c r="O37" s="1328"/>
      <c r="P37" s="965"/>
      <c r="Q37" s="965"/>
      <c r="R37" s="1007">
        <f t="shared" si="10"/>
        <v>1</v>
      </c>
      <c r="S37" s="1007">
        <f t="shared" si="11"/>
        <v>1</v>
      </c>
    </row>
    <row r="38" spans="1:19">
      <c r="A38" s="2290"/>
      <c r="B38" s="2293"/>
      <c r="C38" s="961" t="s">
        <v>819</v>
      </c>
      <c r="D38" s="962" t="s">
        <v>831</v>
      </c>
      <c r="E38" s="963" t="s">
        <v>832</v>
      </c>
      <c r="F38" s="964">
        <v>7</v>
      </c>
      <c r="G38" s="964"/>
      <c r="H38" s="964"/>
      <c r="I38" s="1279"/>
      <c r="J38" s="1279"/>
      <c r="K38" s="964"/>
      <c r="L38" s="964"/>
      <c r="M38" s="964"/>
      <c r="N38" s="964"/>
      <c r="O38" s="1328"/>
      <c r="P38" s="965"/>
      <c r="Q38" s="965"/>
      <c r="R38" s="1007">
        <f t="shared" si="10"/>
        <v>7</v>
      </c>
      <c r="S38" s="1007">
        <f t="shared" si="11"/>
        <v>7</v>
      </c>
    </row>
    <row r="39" spans="1:19">
      <c r="A39" s="2290"/>
      <c r="B39" s="2293"/>
      <c r="C39" s="961" t="s">
        <v>819</v>
      </c>
      <c r="D39" s="962" t="s">
        <v>833</v>
      </c>
      <c r="E39" s="963" t="s">
        <v>834</v>
      </c>
      <c r="F39" s="964">
        <v>0</v>
      </c>
      <c r="G39" s="964"/>
      <c r="H39" s="964"/>
      <c r="I39" s="1279"/>
      <c r="J39" s="1279"/>
      <c r="K39" s="964"/>
      <c r="L39" s="964"/>
      <c r="M39" s="964"/>
      <c r="N39" s="964"/>
      <c r="O39" s="1328"/>
      <c r="P39" s="965"/>
      <c r="Q39" s="965"/>
      <c r="R39" s="1007">
        <f t="shared" si="10"/>
        <v>0</v>
      </c>
      <c r="S39" s="1007">
        <f t="shared" si="11"/>
        <v>0</v>
      </c>
    </row>
    <row r="40" spans="1:19">
      <c r="A40" s="2290"/>
      <c r="B40" s="2294"/>
      <c r="C40" s="961" t="s">
        <v>819</v>
      </c>
      <c r="D40" s="962" t="s">
        <v>835</v>
      </c>
      <c r="E40" s="963" t="s">
        <v>836</v>
      </c>
      <c r="F40" s="964">
        <v>0</v>
      </c>
      <c r="G40" s="964"/>
      <c r="H40" s="964"/>
      <c r="I40" s="1279"/>
      <c r="J40" s="1279"/>
      <c r="K40" s="964"/>
      <c r="L40" s="964"/>
      <c r="M40" s="964"/>
      <c r="N40" s="964"/>
      <c r="O40" s="1328"/>
      <c r="P40" s="965"/>
      <c r="Q40" s="965"/>
      <c r="R40" s="1007">
        <f t="shared" si="10"/>
        <v>0</v>
      </c>
      <c r="S40" s="1007">
        <f t="shared" si="11"/>
        <v>0</v>
      </c>
    </row>
    <row r="41" spans="1:19">
      <c r="A41" s="2290"/>
      <c r="B41" s="2295" t="s">
        <v>837</v>
      </c>
      <c r="C41" s="961" t="s">
        <v>838</v>
      </c>
      <c r="D41" s="966" t="s">
        <v>632</v>
      </c>
      <c r="E41" s="963" t="s">
        <v>820</v>
      </c>
      <c r="F41" s="964">
        <v>0</v>
      </c>
      <c r="G41" s="964"/>
      <c r="H41" s="964"/>
      <c r="I41" s="1279"/>
      <c r="J41" s="1279"/>
      <c r="K41" s="964"/>
      <c r="L41" s="964"/>
      <c r="M41" s="964"/>
      <c r="N41" s="964"/>
      <c r="O41" s="1328"/>
      <c r="P41" s="965"/>
      <c r="Q41" s="965"/>
      <c r="R41" s="1007">
        <f t="shared" si="10"/>
        <v>0</v>
      </c>
      <c r="S41" s="1007">
        <f t="shared" si="11"/>
        <v>0</v>
      </c>
    </row>
    <row r="42" spans="1:19" s="1154" customFormat="1">
      <c r="A42" s="2290"/>
      <c r="B42" s="2296"/>
      <c r="C42" s="961" t="s">
        <v>838</v>
      </c>
      <c r="D42" s="966" t="s">
        <v>1404</v>
      </c>
      <c r="E42" s="963" t="s">
        <v>1405</v>
      </c>
      <c r="F42" s="964">
        <v>0</v>
      </c>
      <c r="G42" s="964"/>
      <c r="H42" s="964"/>
      <c r="I42" s="1279"/>
      <c r="J42" s="1279"/>
      <c r="K42" s="964"/>
      <c r="L42" s="964"/>
      <c r="M42" s="964"/>
      <c r="N42" s="964"/>
      <c r="O42" s="1328"/>
      <c r="P42" s="965"/>
      <c r="Q42" s="965"/>
      <c r="R42" s="1007">
        <f t="shared" si="10"/>
        <v>0</v>
      </c>
      <c r="S42" s="1007">
        <f t="shared" si="11"/>
        <v>0</v>
      </c>
    </row>
    <row r="43" spans="1:19">
      <c r="A43" s="2290"/>
      <c r="B43" s="2296"/>
      <c r="C43" s="961" t="s">
        <v>838</v>
      </c>
      <c r="D43" s="962" t="s">
        <v>821</v>
      </c>
      <c r="E43" s="963" t="s">
        <v>822</v>
      </c>
      <c r="F43" s="964">
        <v>7</v>
      </c>
      <c r="G43" s="964"/>
      <c r="H43" s="964"/>
      <c r="I43" s="1279"/>
      <c r="J43" s="1279"/>
      <c r="K43" s="964"/>
      <c r="L43" s="964"/>
      <c r="M43" s="964"/>
      <c r="N43" s="964"/>
      <c r="O43" s="964"/>
      <c r="P43" s="965"/>
      <c r="Q43" s="965"/>
      <c r="R43" s="1007">
        <f t="shared" si="10"/>
        <v>7</v>
      </c>
      <c r="S43" s="1007">
        <f t="shared" si="11"/>
        <v>7</v>
      </c>
    </row>
    <row r="44" spans="1:19">
      <c r="A44" s="2290"/>
      <c r="B44" s="2296"/>
      <c r="C44" s="961" t="s">
        <v>838</v>
      </c>
      <c r="D44" s="962" t="s">
        <v>827</v>
      </c>
      <c r="E44" s="963" t="s">
        <v>828</v>
      </c>
      <c r="F44" s="964">
        <v>2</v>
      </c>
      <c r="G44" s="964"/>
      <c r="H44" s="964"/>
      <c r="I44" s="1279"/>
      <c r="J44" s="1279"/>
      <c r="K44" s="964"/>
      <c r="L44" s="964"/>
      <c r="M44" s="964"/>
      <c r="N44" s="964"/>
      <c r="O44" s="964"/>
      <c r="P44" s="965"/>
      <c r="Q44" s="965"/>
      <c r="R44" s="1007">
        <f t="shared" si="10"/>
        <v>2</v>
      </c>
      <c r="S44" s="1007">
        <f t="shared" si="11"/>
        <v>2</v>
      </c>
    </row>
    <row r="45" spans="1:19">
      <c r="A45" s="2290"/>
      <c r="B45" s="2297"/>
      <c r="C45" s="961" t="s">
        <v>838</v>
      </c>
      <c r="D45" s="962" t="s">
        <v>839</v>
      </c>
      <c r="E45" s="963" t="s">
        <v>840</v>
      </c>
      <c r="F45" s="964">
        <v>3</v>
      </c>
      <c r="G45" s="964"/>
      <c r="H45" s="964"/>
      <c r="I45" s="1279"/>
      <c r="J45" s="1279"/>
      <c r="K45" s="964"/>
      <c r="L45" s="964"/>
      <c r="M45" s="964"/>
      <c r="N45" s="964"/>
      <c r="O45" s="964"/>
      <c r="P45" s="965"/>
      <c r="Q45" s="965"/>
      <c r="R45" s="1007">
        <f t="shared" si="10"/>
        <v>3</v>
      </c>
      <c r="S45" s="1007">
        <f t="shared" si="11"/>
        <v>3</v>
      </c>
    </row>
    <row r="46" spans="1:19">
      <c r="A46" s="2290"/>
      <c r="B46" s="955" t="s">
        <v>841</v>
      </c>
      <c r="C46" s="967"/>
      <c r="D46" s="968"/>
      <c r="E46" s="969"/>
      <c r="F46" s="959">
        <v>0</v>
      </c>
      <c r="G46" s="959"/>
      <c r="H46" s="959"/>
      <c r="I46" s="1278"/>
      <c r="J46" s="1278"/>
      <c r="K46" s="959"/>
      <c r="L46" s="959"/>
      <c r="M46" s="959"/>
      <c r="N46" s="959"/>
      <c r="O46" s="959"/>
      <c r="P46" s="960"/>
      <c r="Q46" s="960"/>
      <c r="R46" s="1001">
        <f t="shared" si="10"/>
        <v>0</v>
      </c>
      <c r="S46" s="1001">
        <f t="shared" si="11"/>
        <v>0</v>
      </c>
    </row>
    <row r="47" spans="1:19" s="1267" customFormat="1">
      <c r="A47" s="2290"/>
      <c r="B47" s="2301" t="s">
        <v>842</v>
      </c>
      <c r="C47" s="1382" t="s">
        <v>1536</v>
      </c>
      <c r="D47" s="1383" t="s">
        <v>1537</v>
      </c>
      <c r="E47" s="997" t="s">
        <v>1538</v>
      </c>
      <c r="F47" s="1328">
        <v>0</v>
      </c>
      <c r="G47" s="1328"/>
      <c r="H47" s="1328"/>
      <c r="I47" s="1328"/>
      <c r="J47" s="1328"/>
      <c r="K47" s="1328"/>
      <c r="L47" s="1328"/>
      <c r="M47" s="1328"/>
      <c r="N47" s="1328"/>
      <c r="O47" s="1328"/>
      <c r="P47" s="965"/>
      <c r="Q47" s="965"/>
      <c r="R47" s="1007">
        <f t="shared" si="10"/>
        <v>0</v>
      </c>
      <c r="S47" s="1007">
        <f t="shared" si="11"/>
        <v>0</v>
      </c>
    </row>
    <row r="48" spans="1:19">
      <c r="A48" s="2290"/>
      <c r="B48" s="2302"/>
      <c r="C48" s="961" t="s">
        <v>843</v>
      </c>
      <c r="D48" s="970" t="s">
        <v>844</v>
      </c>
      <c r="E48" s="963" t="s">
        <v>845</v>
      </c>
      <c r="F48" s="964">
        <v>0</v>
      </c>
      <c r="G48" s="964"/>
      <c r="H48" s="964"/>
      <c r="I48" s="1279"/>
      <c r="J48" s="1279"/>
      <c r="K48" s="964"/>
      <c r="L48" s="964"/>
      <c r="M48" s="964"/>
      <c r="N48" s="964"/>
      <c r="O48" s="964"/>
      <c r="P48" s="965"/>
      <c r="Q48" s="965"/>
      <c r="R48" s="1007">
        <f t="shared" si="10"/>
        <v>0</v>
      </c>
      <c r="S48" s="1007">
        <f t="shared" si="11"/>
        <v>0</v>
      </c>
    </row>
    <row r="49" spans="1:19">
      <c r="A49" s="2290"/>
      <c r="B49" s="2302"/>
      <c r="C49" s="961" t="s">
        <v>843</v>
      </c>
      <c r="D49" s="971" t="s">
        <v>827</v>
      </c>
      <c r="E49" s="963" t="s">
        <v>828</v>
      </c>
      <c r="F49" s="964">
        <v>0</v>
      </c>
      <c r="G49" s="964"/>
      <c r="H49" s="964"/>
      <c r="I49" s="1279"/>
      <c r="J49" s="1279"/>
      <c r="K49" s="964"/>
      <c r="L49" s="964"/>
      <c r="M49" s="964"/>
      <c r="N49" s="964"/>
      <c r="O49" s="964"/>
      <c r="P49" s="965"/>
      <c r="Q49" s="965"/>
      <c r="R49" s="1007">
        <f t="shared" si="10"/>
        <v>0</v>
      </c>
      <c r="S49" s="1007">
        <f t="shared" si="11"/>
        <v>0</v>
      </c>
    </row>
    <row r="50" spans="1:19">
      <c r="A50" s="2290"/>
      <c r="B50" s="2303"/>
      <c r="C50" s="961" t="s">
        <v>843</v>
      </c>
      <c r="D50" s="971" t="s">
        <v>846</v>
      </c>
      <c r="E50" s="972" t="s">
        <v>847</v>
      </c>
      <c r="F50" s="964">
        <v>0</v>
      </c>
      <c r="G50" s="964"/>
      <c r="H50" s="964"/>
      <c r="I50" s="1279"/>
      <c r="J50" s="1279"/>
      <c r="K50" s="964"/>
      <c r="L50" s="964"/>
      <c r="M50" s="964"/>
      <c r="N50" s="964"/>
      <c r="O50" s="964"/>
      <c r="P50" s="965"/>
      <c r="Q50" s="965"/>
      <c r="R50" s="1007">
        <f t="shared" si="10"/>
        <v>0</v>
      </c>
      <c r="S50" s="1007">
        <f t="shared" si="11"/>
        <v>0</v>
      </c>
    </row>
    <row r="51" spans="1:19">
      <c r="A51" s="2290"/>
      <c r="B51" s="955" t="s">
        <v>848</v>
      </c>
      <c r="C51" s="967"/>
      <c r="D51" s="968"/>
      <c r="E51" s="969"/>
      <c r="F51" s="959">
        <v>430</v>
      </c>
      <c r="G51" s="959"/>
      <c r="H51" s="959"/>
      <c r="I51" s="1278"/>
      <c r="J51" s="1278"/>
      <c r="K51" s="959"/>
      <c r="L51" s="959"/>
      <c r="M51" s="959"/>
      <c r="N51" s="959"/>
      <c r="O51" s="959"/>
      <c r="P51" s="960"/>
      <c r="Q51" s="960"/>
      <c r="R51" s="1001">
        <f t="shared" si="10"/>
        <v>430</v>
      </c>
      <c r="S51" s="1001">
        <f t="shared" si="11"/>
        <v>430</v>
      </c>
    </row>
    <row r="52" spans="1:19">
      <c r="A52" s="2290"/>
      <c r="B52" s="973"/>
      <c r="C52" s="961"/>
      <c r="D52" s="974" t="s">
        <v>633</v>
      </c>
      <c r="E52" s="972" t="s">
        <v>849</v>
      </c>
      <c r="F52" s="964">
        <v>430</v>
      </c>
      <c r="G52" s="964"/>
      <c r="H52" s="964"/>
      <c r="I52" s="1279"/>
      <c r="J52" s="1279"/>
      <c r="K52" s="964"/>
      <c r="L52" s="964"/>
      <c r="M52" s="964"/>
      <c r="N52" s="964"/>
      <c r="O52" s="964"/>
      <c r="P52" s="965"/>
      <c r="Q52" s="965"/>
      <c r="R52" s="1007">
        <f t="shared" si="10"/>
        <v>430</v>
      </c>
      <c r="S52" s="1007">
        <f t="shared" si="11"/>
        <v>430</v>
      </c>
    </row>
    <row r="53" spans="1:19">
      <c r="A53" s="2290"/>
      <c r="B53" s="955" t="s">
        <v>850</v>
      </c>
      <c r="C53" s="967"/>
      <c r="D53" s="968"/>
      <c r="E53" s="969"/>
      <c r="F53" s="959">
        <v>41</v>
      </c>
      <c r="G53" s="959"/>
      <c r="H53" s="959"/>
      <c r="I53" s="1278"/>
      <c r="J53" s="1278"/>
      <c r="K53" s="959"/>
      <c r="L53" s="959"/>
      <c r="M53" s="959"/>
      <c r="N53" s="959"/>
      <c r="O53" s="959"/>
      <c r="P53" s="960"/>
      <c r="Q53" s="960"/>
      <c r="R53" s="1001">
        <f t="shared" si="10"/>
        <v>41</v>
      </c>
      <c r="S53" s="1001">
        <f t="shared" si="11"/>
        <v>41</v>
      </c>
    </row>
    <row r="54" spans="1:19">
      <c r="A54" s="2290"/>
      <c r="B54" s="975" t="s">
        <v>837</v>
      </c>
      <c r="C54" s="961" t="s">
        <v>851</v>
      </c>
      <c r="D54" s="962" t="s">
        <v>852</v>
      </c>
      <c r="E54" s="963" t="s">
        <v>853</v>
      </c>
      <c r="F54" s="964">
        <v>8</v>
      </c>
      <c r="G54" s="964"/>
      <c r="H54" s="964"/>
      <c r="I54" s="1279"/>
      <c r="J54" s="1279"/>
      <c r="K54" s="964"/>
      <c r="L54" s="964"/>
      <c r="M54" s="964"/>
      <c r="N54" s="964"/>
      <c r="O54" s="964"/>
      <c r="P54" s="965"/>
      <c r="Q54" s="965"/>
      <c r="R54" s="1007">
        <f t="shared" si="10"/>
        <v>8</v>
      </c>
      <c r="S54" s="1007">
        <f t="shared" si="11"/>
        <v>8</v>
      </c>
    </row>
    <row r="55" spans="1:19">
      <c r="A55" s="2290"/>
      <c r="B55" s="2292" t="s">
        <v>854</v>
      </c>
      <c r="C55" s="961" t="s">
        <v>855</v>
      </c>
      <c r="D55" s="962" t="s">
        <v>835</v>
      </c>
      <c r="E55" s="963" t="s">
        <v>836</v>
      </c>
      <c r="F55" s="964">
        <v>0</v>
      </c>
      <c r="G55" s="964"/>
      <c r="H55" s="964"/>
      <c r="I55" s="1279"/>
      <c r="J55" s="1279"/>
      <c r="K55" s="964"/>
      <c r="L55" s="964"/>
      <c r="M55" s="964"/>
      <c r="N55" s="964"/>
      <c r="O55" s="964"/>
      <c r="P55" s="965"/>
      <c r="Q55" s="965"/>
      <c r="R55" s="1007">
        <f t="shared" si="10"/>
        <v>0</v>
      </c>
      <c r="S55" s="1007">
        <f t="shared" si="11"/>
        <v>0</v>
      </c>
    </row>
    <row r="56" spans="1:19">
      <c r="A56" s="2290"/>
      <c r="B56" s="2293"/>
      <c r="C56" s="961" t="s">
        <v>855</v>
      </c>
      <c r="D56" s="962" t="s">
        <v>856</v>
      </c>
      <c r="E56" s="963" t="s">
        <v>857</v>
      </c>
      <c r="F56" s="964">
        <v>0</v>
      </c>
      <c r="G56" s="964"/>
      <c r="H56" s="964"/>
      <c r="I56" s="1279"/>
      <c r="J56" s="1279"/>
      <c r="K56" s="964"/>
      <c r="L56" s="964"/>
      <c r="M56" s="964"/>
      <c r="N56" s="964"/>
      <c r="O56" s="964"/>
      <c r="P56" s="965"/>
      <c r="Q56" s="965"/>
      <c r="R56" s="1007">
        <f t="shared" si="10"/>
        <v>0</v>
      </c>
      <c r="S56" s="1007">
        <f t="shared" si="11"/>
        <v>0</v>
      </c>
    </row>
    <row r="57" spans="1:19">
      <c r="A57" s="2290"/>
      <c r="B57" s="2293"/>
      <c r="C57" s="961" t="s">
        <v>855</v>
      </c>
      <c r="D57" s="962" t="s">
        <v>858</v>
      </c>
      <c r="E57" s="963" t="s">
        <v>859</v>
      </c>
      <c r="F57" s="964">
        <v>23</v>
      </c>
      <c r="G57" s="964"/>
      <c r="H57" s="964"/>
      <c r="I57" s="1279"/>
      <c r="J57" s="1279"/>
      <c r="K57" s="964"/>
      <c r="L57" s="964"/>
      <c r="M57" s="964"/>
      <c r="N57" s="964"/>
      <c r="O57" s="964"/>
      <c r="P57" s="965"/>
      <c r="Q57" s="965"/>
      <c r="R57" s="1007">
        <f t="shared" si="10"/>
        <v>23</v>
      </c>
      <c r="S57" s="1007">
        <f t="shared" si="11"/>
        <v>23</v>
      </c>
    </row>
    <row r="58" spans="1:19">
      <c r="A58" s="2290"/>
      <c r="B58" s="2293"/>
      <c r="C58" s="961" t="s">
        <v>855</v>
      </c>
      <c r="D58" s="962" t="s">
        <v>860</v>
      </c>
      <c r="E58" s="963" t="s">
        <v>861</v>
      </c>
      <c r="F58" s="964">
        <v>0</v>
      </c>
      <c r="G58" s="964"/>
      <c r="H58" s="964"/>
      <c r="I58" s="1279"/>
      <c r="J58" s="1279"/>
      <c r="K58" s="964"/>
      <c r="L58" s="964"/>
      <c r="M58" s="964"/>
      <c r="N58" s="964"/>
      <c r="O58" s="964"/>
      <c r="P58" s="965"/>
      <c r="Q58" s="965"/>
      <c r="R58" s="1007">
        <f t="shared" si="10"/>
        <v>0</v>
      </c>
      <c r="S58" s="1007">
        <f t="shared" si="11"/>
        <v>0</v>
      </c>
    </row>
    <row r="59" spans="1:19">
      <c r="A59" s="2290"/>
      <c r="B59" s="2293"/>
      <c r="C59" s="961" t="s">
        <v>855</v>
      </c>
      <c r="D59" s="962" t="s">
        <v>862</v>
      </c>
      <c r="E59" s="963" t="s">
        <v>863</v>
      </c>
      <c r="F59" s="964">
        <v>0</v>
      </c>
      <c r="G59" s="964"/>
      <c r="H59" s="964"/>
      <c r="I59" s="1279"/>
      <c r="J59" s="1279"/>
      <c r="K59" s="964"/>
      <c r="L59" s="964"/>
      <c r="M59" s="964"/>
      <c r="N59" s="964"/>
      <c r="O59" s="964"/>
      <c r="P59" s="965"/>
      <c r="Q59" s="965"/>
      <c r="R59" s="1007">
        <f t="shared" si="10"/>
        <v>0</v>
      </c>
      <c r="S59" s="1007">
        <f t="shared" si="11"/>
        <v>0</v>
      </c>
    </row>
    <row r="60" spans="1:19">
      <c r="A60" s="2290"/>
      <c r="B60" s="2293"/>
      <c r="C60" s="961" t="s">
        <v>855</v>
      </c>
      <c r="D60" s="962" t="s">
        <v>864</v>
      </c>
      <c r="E60" s="963" t="s">
        <v>865</v>
      </c>
      <c r="F60" s="964">
        <v>0</v>
      </c>
      <c r="G60" s="964"/>
      <c r="H60" s="964"/>
      <c r="I60" s="1279"/>
      <c r="J60" s="1279"/>
      <c r="K60" s="964"/>
      <c r="L60" s="964"/>
      <c r="M60" s="964"/>
      <c r="N60" s="964"/>
      <c r="O60" s="964"/>
      <c r="P60" s="965"/>
      <c r="Q60" s="965"/>
      <c r="R60" s="1007">
        <f t="shared" si="10"/>
        <v>0</v>
      </c>
      <c r="S60" s="1007">
        <f t="shared" si="11"/>
        <v>0</v>
      </c>
    </row>
    <row r="61" spans="1:19">
      <c r="A61" s="2290"/>
      <c r="B61" s="2294"/>
      <c r="C61" s="961" t="s">
        <v>855</v>
      </c>
      <c r="D61" s="962" t="s">
        <v>858</v>
      </c>
      <c r="E61" s="963" t="s">
        <v>859</v>
      </c>
      <c r="F61" s="964">
        <v>0</v>
      </c>
      <c r="G61" s="964"/>
      <c r="H61" s="964"/>
      <c r="I61" s="1279"/>
      <c r="J61" s="1279"/>
      <c r="K61" s="964"/>
      <c r="L61" s="964"/>
      <c r="M61" s="964"/>
      <c r="N61" s="964"/>
      <c r="O61" s="964"/>
      <c r="P61" s="965"/>
      <c r="Q61" s="965"/>
      <c r="R61" s="1007">
        <f t="shared" si="10"/>
        <v>0</v>
      </c>
      <c r="S61" s="1007">
        <f t="shared" si="11"/>
        <v>0</v>
      </c>
    </row>
    <row r="62" spans="1:19" s="1267" customFormat="1">
      <c r="A62" s="2290"/>
      <c r="B62" s="2298" t="s">
        <v>1477</v>
      </c>
      <c r="C62" s="1345" t="s">
        <v>1477</v>
      </c>
      <c r="D62" s="1344">
        <v>301100012</v>
      </c>
      <c r="E62" s="963" t="s">
        <v>1478</v>
      </c>
      <c r="F62" s="1328">
        <v>4</v>
      </c>
      <c r="G62" s="1328"/>
      <c r="H62" s="1328"/>
      <c r="I62" s="1328"/>
      <c r="J62" s="1328"/>
      <c r="K62" s="1328"/>
      <c r="L62" s="1328"/>
      <c r="M62" s="1328"/>
      <c r="N62" s="1328"/>
      <c r="O62" s="1328"/>
      <c r="P62" s="965"/>
      <c r="Q62" s="965"/>
      <c r="R62" s="1007">
        <f t="shared" si="10"/>
        <v>4</v>
      </c>
      <c r="S62" s="1007">
        <f t="shared" si="11"/>
        <v>4</v>
      </c>
    </row>
    <row r="63" spans="1:19" s="1267" customFormat="1">
      <c r="A63" s="2290"/>
      <c r="B63" s="2299"/>
      <c r="C63" s="1345" t="s">
        <v>1477</v>
      </c>
      <c r="D63" s="1344">
        <v>301100039</v>
      </c>
      <c r="E63" s="963" t="s">
        <v>1056</v>
      </c>
      <c r="F63" s="1328">
        <v>2</v>
      </c>
      <c r="G63" s="1328"/>
      <c r="H63" s="1328"/>
      <c r="I63" s="1328"/>
      <c r="J63" s="1328"/>
      <c r="K63" s="1328"/>
      <c r="L63" s="1328"/>
      <c r="M63" s="1328"/>
      <c r="N63" s="1328"/>
      <c r="O63" s="1328"/>
      <c r="P63" s="965"/>
      <c r="Q63" s="965"/>
      <c r="R63" s="1007">
        <f t="shared" si="10"/>
        <v>2</v>
      </c>
      <c r="S63" s="1007">
        <f t="shared" si="11"/>
        <v>2</v>
      </c>
    </row>
    <row r="64" spans="1:19" s="1267" customFormat="1">
      <c r="A64" s="2290"/>
      <c r="B64" s="2299"/>
      <c r="C64" s="1345" t="s">
        <v>1477</v>
      </c>
      <c r="D64" s="1344">
        <v>101010028</v>
      </c>
      <c r="E64" s="963" t="s">
        <v>1479</v>
      </c>
      <c r="F64" s="1328">
        <v>0</v>
      </c>
      <c r="G64" s="1328"/>
      <c r="H64" s="1328"/>
      <c r="I64" s="1328"/>
      <c r="J64" s="1328"/>
      <c r="K64" s="1328"/>
      <c r="L64" s="1328"/>
      <c r="M64" s="1328"/>
      <c r="N64" s="1328"/>
      <c r="O64" s="1328"/>
      <c r="P64" s="965"/>
      <c r="Q64" s="965"/>
      <c r="R64" s="1007">
        <f t="shared" si="10"/>
        <v>0</v>
      </c>
      <c r="S64" s="1007">
        <f t="shared" si="11"/>
        <v>0</v>
      </c>
    </row>
    <row r="65" spans="1:19" s="1267" customFormat="1">
      <c r="A65" s="2290"/>
      <c r="B65" s="2299"/>
      <c r="C65" s="1345" t="s">
        <v>1477</v>
      </c>
      <c r="D65" s="1344">
        <v>301010048</v>
      </c>
      <c r="E65" s="963" t="s">
        <v>1480</v>
      </c>
      <c r="F65" s="1328">
        <v>2</v>
      </c>
      <c r="G65" s="1328"/>
      <c r="H65" s="1328"/>
      <c r="I65" s="1328"/>
      <c r="J65" s="1328"/>
      <c r="K65" s="1328"/>
      <c r="L65" s="1328"/>
      <c r="M65" s="1328"/>
      <c r="N65" s="1328"/>
      <c r="O65" s="1328"/>
      <c r="P65" s="965"/>
      <c r="Q65" s="965"/>
      <c r="R65" s="1007">
        <f t="shared" si="10"/>
        <v>2</v>
      </c>
      <c r="S65" s="1007">
        <f t="shared" si="11"/>
        <v>2</v>
      </c>
    </row>
    <row r="66" spans="1:19" s="1267" customFormat="1">
      <c r="A66" s="2290"/>
      <c r="B66" s="2299"/>
      <c r="C66" s="1345" t="s">
        <v>1477</v>
      </c>
      <c r="D66" s="1344">
        <v>301100063</v>
      </c>
      <c r="E66" s="963" t="s">
        <v>1065</v>
      </c>
      <c r="F66" s="1328">
        <v>0</v>
      </c>
      <c r="G66" s="1328"/>
      <c r="H66" s="1328"/>
      <c r="I66" s="1328"/>
      <c r="J66" s="1328"/>
      <c r="K66" s="1328"/>
      <c r="L66" s="1328"/>
      <c r="M66" s="1328"/>
      <c r="N66" s="1328"/>
      <c r="O66" s="1328"/>
      <c r="P66" s="965"/>
      <c r="Q66" s="965"/>
      <c r="R66" s="1007">
        <f t="shared" si="10"/>
        <v>0</v>
      </c>
      <c r="S66" s="1007">
        <f t="shared" si="11"/>
        <v>0</v>
      </c>
    </row>
    <row r="67" spans="1:19" s="1267" customFormat="1">
      <c r="A67" s="2290"/>
      <c r="B67" s="2299"/>
      <c r="C67" s="1345" t="s">
        <v>1477</v>
      </c>
      <c r="D67" s="1344">
        <v>401010015</v>
      </c>
      <c r="E67" s="963" t="s">
        <v>1481</v>
      </c>
      <c r="F67" s="1328">
        <v>1</v>
      </c>
      <c r="G67" s="1328"/>
      <c r="H67" s="1328"/>
      <c r="I67" s="1328"/>
      <c r="J67" s="1328"/>
      <c r="K67" s="1328"/>
      <c r="L67" s="1328"/>
      <c r="M67" s="1328"/>
      <c r="N67" s="1328"/>
      <c r="O67" s="1328"/>
      <c r="P67" s="965"/>
      <c r="Q67" s="965"/>
      <c r="R67" s="1007">
        <f t="shared" si="10"/>
        <v>1</v>
      </c>
      <c r="S67" s="1007">
        <f t="shared" si="11"/>
        <v>1</v>
      </c>
    </row>
    <row r="68" spans="1:19" s="1267" customFormat="1">
      <c r="A68" s="2290"/>
      <c r="B68" s="2299"/>
      <c r="C68" s="1345" t="s">
        <v>1477</v>
      </c>
      <c r="D68" s="1344">
        <v>301040079</v>
      </c>
      <c r="E68" s="963" t="s">
        <v>1482</v>
      </c>
      <c r="F68" s="1328">
        <v>0</v>
      </c>
      <c r="G68" s="1328"/>
      <c r="H68" s="1328"/>
      <c r="I68" s="1328"/>
      <c r="J68" s="1328"/>
      <c r="K68" s="1328"/>
      <c r="L68" s="1328"/>
      <c r="M68" s="1328"/>
      <c r="N68" s="1328"/>
      <c r="O68" s="1328"/>
      <c r="P68" s="965"/>
      <c r="Q68" s="965"/>
      <c r="R68" s="1007">
        <f t="shared" si="10"/>
        <v>0</v>
      </c>
      <c r="S68" s="1007">
        <f t="shared" si="11"/>
        <v>0</v>
      </c>
    </row>
    <row r="69" spans="1:19" s="1267" customFormat="1">
      <c r="A69" s="2290"/>
      <c r="B69" s="2299"/>
      <c r="C69" s="1345" t="s">
        <v>1477</v>
      </c>
      <c r="D69" s="1344">
        <v>301100144</v>
      </c>
      <c r="E69" s="963" t="s">
        <v>629</v>
      </c>
      <c r="F69" s="1328">
        <v>1</v>
      </c>
      <c r="G69" s="1328"/>
      <c r="H69" s="1328"/>
      <c r="I69" s="1328"/>
      <c r="J69" s="1328"/>
      <c r="K69" s="1328"/>
      <c r="L69" s="1328"/>
      <c r="M69" s="1328"/>
      <c r="N69" s="1328"/>
      <c r="O69" s="1328"/>
      <c r="P69" s="965"/>
      <c r="Q69" s="965"/>
      <c r="R69" s="1007">
        <f t="shared" si="10"/>
        <v>1</v>
      </c>
      <c r="S69" s="1007">
        <f t="shared" si="11"/>
        <v>1</v>
      </c>
    </row>
    <row r="70" spans="1:19" s="1267" customFormat="1">
      <c r="A70" s="2290"/>
      <c r="B70" s="2300"/>
      <c r="C70" s="1345" t="s">
        <v>1477</v>
      </c>
      <c r="D70" s="1344">
        <v>301100152</v>
      </c>
      <c r="E70" s="963" t="s">
        <v>1483</v>
      </c>
      <c r="F70" s="1328">
        <v>0</v>
      </c>
      <c r="G70" s="1328"/>
      <c r="H70" s="1328"/>
      <c r="I70" s="1328"/>
      <c r="J70" s="1328"/>
      <c r="K70" s="1328"/>
      <c r="L70" s="1328"/>
      <c r="M70" s="1328"/>
      <c r="N70" s="1328"/>
      <c r="O70" s="1328"/>
      <c r="P70" s="965"/>
      <c r="Q70" s="965"/>
      <c r="R70" s="1007">
        <f t="shared" si="10"/>
        <v>0</v>
      </c>
      <c r="S70" s="1007">
        <f t="shared" si="11"/>
        <v>0</v>
      </c>
    </row>
    <row r="71" spans="1:19">
      <c r="A71" s="2290"/>
      <c r="B71" s="975" t="s">
        <v>818</v>
      </c>
      <c r="C71" s="961" t="s">
        <v>866</v>
      </c>
      <c r="D71" s="962" t="s">
        <v>858</v>
      </c>
      <c r="E71" s="963" t="s">
        <v>859</v>
      </c>
      <c r="F71" s="964">
        <v>0</v>
      </c>
      <c r="G71" s="964"/>
      <c r="H71" s="964"/>
      <c r="I71" s="1279"/>
      <c r="J71" s="1279"/>
      <c r="K71" s="964"/>
      <c r="L71" s="964"/>
      <c r="M71" s="964"/>
      <c r="N71" s="964"/>
      <c r="O71" s="964"/>
      <c r="P71" s="965"/>
      <c r="Q71" s="965"/>
      <c r="R71" s="1007">
        <f t="shared" si="10"/>
        <v>0</v>
      </c>
      <c r="S71" s="1007">
        <f t="shared" si="11"/>
        <v>0</v>
      </c>
    </row>
    <row r="72" spans="1:19">
      <c r="A72" s="2291"/>
      <c r="B72" s="976" t="s">
        <v>666</v>
      </c>
      <c r="C72" s="977"/>
      <c r="D72" s="977"/>
      <c r="E72" s="978"/>
      <c r="F72" s="979">
        <v>574</v>
      </c>
      <c r="G72" s="979"/>
      <c r="H72" s="979"/>
      <c r="I72" s="1277"/>
      <c r="J72" s="1277"/>
      <c r="K72" s="979"/>
      <c r="L72" s="979"/>
      <c r="M72" s="979"/>
      <c r="N72" s="979"/>
      <c r="O72" s="979"/>
      <c r="P72" s="980"/>
      <c r="Q72" s="980"/>
      <c r="R72" s="1002">
        <f t="shared" si="10"/>
        <v>574</v>
      </c>
      <c r="S72" s="1002">
        <f t="shared" si="11"/>
        <v>574</v>
      </c>
    </row>
    <row r="73" spans="1:19" ht="15" customHeight="1">
      <c r="A73" s="2304" t="s">
        <v>1181</v>
      </c>
      <c r="B73" s="2483" t="s">
        <v>818</v>
      </c>
      <c r="C73" s="961" t="s">
        <v>867</v>
      </c>
      <c r="D73" s="962">
        <v>101020066</v>
      </c>
      <c r="E73" s="2484" t="s">
        <v>1665</v>
      </c>
      <c r="F73" s="1328">
        <v>0</v>
      </c>
      <c r="G73" s="1328"/>
      <c r="H73" s="1328"/>
      <c r="I73" s="1328"/>
      <c r="J73" s="1328"/>
      <c r="K73" s="1328"/>
      <c r="L73" s="1328"/>
      <c r="M73" s="1328"/>
      <c r="N73" s="1328"/>
      <c r="O73" s="1328"/>
      <c r="P73" s="1328"/>
      <c r="Q73" s="1328"/>
      <c r="R73" s="1008">
        <f t="shared" si="10"/>
        <v>0</v>
      </c>
      <c r="S73" s="1008">
        <f t="shared" si="11"/>
        <v>0</v>
      </c>
    </row>
    <row r="74" spans="1:19" ht="15" customHeight="1">
      <c r="A74" s="2304"/>
      <c r="B74" s="2485"/>
      <c r="C74" s="961" t="s">
        <v>867</v>
      </c>
      <c r="D74" s="962">
        <v>101020074</v>
      </c>
      <c r="E74" s="2484" t="s">
        <v>1666</v>
      </c>
      <c r="F74" s="1328">
        <v>0</v>
      </c>
      <c r="G74" s="1328"/>
      <c r="H74" s="1328"/>
      <c r="I74" s="1328"/>
      <c r="J74" s="1328"/>
      <c r="K74" s="1328"/>
      <c r="L74" s="1328"/>
      <c r="M74" s="1328"/>
      <c r="N74" s="1328"/>
      <c r="O74" s="1328"/>
      <c r="P74" s="1328"/>
      <c r="Q74" s="1328"/>
      <c r="R74" s="1008">
        <f t="shared" si="10"/>
        <v>0</v>
      </c>
      <c r="S74" s="1008">
        <f t="shared" si="11"/>
        <v>0</v>
      </c>
    </row>
    <row r="75" spans="1:19" ht="15" customHeight="1">
      <c r="A75" s="2304"/>
      <c r="B75" s="2485"/>
      <c r="C75" s="961" t="s">
        <v>867</v>
      </c>
      <c r="D75" s="962">
        <v>101020082</v>
      </c>
      <c r="E75" s="2484" t="s">
        <v>1667</v>
      </c>
      <c r="F75" s="1328">
        <v>0</v>
      </c>
      <c r="G75" s="1328"/>
      <c r="H75" s="1328"/>
      <c r="I75" s="1328"/>
      <c r="J75" s="1328"/>
      <c r="K75" s="1328"/>
      <c r="L75" s="1328"/>
      <c r="M75" s="1328"/>
      <c r="N75" s="1328"/>
      <c r="O75" s="1328"/>
      <c r="P75" s="1328"/>
      <c r="Q75" s="1328"/>
      <c r="R75" s="1008">
        <f t="shared" si="10"/>
        <v>0</v>
      </c>
      <c r="S75" s="1008">
        <f t="shared" si="11"/>
        <v>0</v>
      </c>
    </row>
    <row r="76" spans="1:19" s="1267" customFormat="1" ht="15" customHeight="1">
      <c r="A76" s="2304"/>
      <c r="B76" s="2485"/>
      <c r="C76" s="961" t="s">
        <v>867</v>
      </c>
      <c r="D76" s="2486">
        <v>201010232</v>
      </c>
      <c r="E76" s="2484" t="s">
        <v>1664</v>
      </c>
      <c r="F76" s="1328">
        <v>0</v>
      </c>
      <c r="G76" s="1328"/>
      <c r="H76" s="1328"/>
      <c r="I76" s="1328"/>
      <c r="J76" s="1328"/>
      <c r="K76" s="1328"/>
      <c r="L76" s="1328"/>
      <c r="M76" s="1328"/>
      <c r="N76" s="1328"/>
      <c r="O76" s="1328"/>
      <c r="P76" s="1328"/>
      <c r="Q76" s="1328"/>
      <c r="R76" s="1008">
        <f t="shared" si="10"/>
        <v>0</v>
      </c>
      <c r="S76" s="1008">
        <f t="shared" si="11"/>
        <v>0</v>
      </c>
    </row>
    <row r="77" spans="1:19" s="1267" customFormat="1" ht="15" customHeight="1">
      <c r="A77" s="2304"/>
      <c r="B77" s="2485"/>
      <c r="C77" s="961" t="s">
        <v>867</v>
      </c>
      <c r="D77" s="983">
        <v>201010348</v>
      </c>
      <c r="E77" s="2484" t="s">
        <v>1600</v>
      </c>
      <c r="F77" s="1328">
        <v>0</v>
      </c>
      <c r="G77" s="1328"/>
      <c r="H77" s="1328"/>
      <c r="I77" s="1328"/>
      <c r="J77" s="1328"/>
      <c r="K77" s="1328"/>
      <c r="L77" s="1328"/>
      <c r="M77" s="1328"/>
      <c r="N77" s="1328"/>
      <c r="O77" s="1328"/>
      <c r="P77" s="1328"/>
      <c r="Q77" s="1328"/>
      <c r="R77" s="1008">
        <f t="shared" si="10"/>
        <v>0</v>
      </c>
      <c r="S77" s="1008">
        <f t="shared" si="11"/>
        <v>0</v>
      </c>
    </row>
    <row r="78" spans="1:19" s="1267" customFormat="1" ht="15" customHeight="1">
      <c r="A78" s="2304"/>
      <c r="B78" s="2485"/>
      <c r="C78" s="961" t="s">
        <v>867</v>
      </c>
      <c r="D78" s="983">
        <v>201010526</v>
      </c>
      <c r="E78" s="2484" t="s">
        <v>1601</v>
      </c>
      <c r="F78" s="1328">
        <v>0</v>
      </c>
      <c r="G78" s="1328"/>
      <c r="H78" s="1328"/>
      <c r="I78" s="1328"/>
      <c r="J78" s="1328"/>
      <c r="K78" s="1328"/>
      <c r="L78" s="1328"/>
      <c r="M78" s="1328"/>
      <c r="N78" s="1328"/>
      <c r="O78" s="1328"/>
      <c r="P78" s="1328"/>
      <c r="Q78" s="1328"/>
      <c r="R78" s="1008">
        <f t="shared" si="10"/>
        <v>0</v>
      </c>
      <c r="S78" s="1008">
        <f t="shared" si="11"/>
        <v>0</v>
      </c>
    </row>
    <row r="79" spans="1:19" s="1267" customFormat="1" ht="15" customHeight="1">
      <c r="A79" s="2304"/>
      <c r="B79" s="2485"/>
      <c r="C79" s="961" t="s">
        <v>867</v>
      </c>
      <c r="D79" s="983">
        <v>204010187</v>
      </c>
      <c r="E79" s="2484" t="s">
        <v>1602</v>
      </c>
      <c r="F79" s="1328">
        <v>0</v>
      </c>
      <c r="G79" s="1328"/>
      <c r="H79" s="1328"/>
      <c r="I79" s="1328"/>
      <c r="J79" s="1328"/>
      <c r="K79" s="1328"/>
      <c r="L79" s="1328"/>
      <c r="M79" s="1328"/>
      <c r="N79" s="1328"/>
      <c r="O79" s="1328"/>
      <c r="P79" s="1328"/>
      <c r="Q79" s="1328"/>
      <c r="R79" s="1008">
        <f t="shared" si="10"/>
        <v>0</v>
      </c>
      <c r="S79" s="1008">
        <f t="shared" si="11"/>
        <v>0</v>
      </c>
    </row>
    <row r="80" spans="1:19" s="1267" customFormat="1" ht="15" customHeight="1">
      <c r="A80" s="2304"/>
      <c r="B80" s="2485"/>
      <c r="C80" s="961" t="s">
        <v>867</v>
      </c>
      <c r="D80" s="983">
        <v>301010153</v>
      </c>
      <c r="E80" s="2484" t="s">
        <v>1603</v>
      </c>
      <c r="F80" s="1328">
        <v>3</v>
      </c>
      <c r="G80" s="1328"/>
      <c r="H80" s="1328"/>
      <c r="I80" s="1328"/>
      <c r="J80" s="1328"/>
      <c r="K80" s="1328"/>
      <c r="L80" s="1328"/>
      <c r="M80" s="1328"/>
      <c r="N80" s="1328"/>
      <c r="O80" s="1328"/>
      <c r="P80" s="1328"/>
      <c r="Q80" s="1328"/>
      <c r="R80" s="1008">
        <f t="shared" si="10"/>
        <v>3</v>
      </c>
      <c r="S80" s="1008">
        <f t="shared" si="11"/>
        <v>3</v>
      </c>
    </row>
    <row r="81" spans="1:19" s="1267" customFormat="1" ht="15" customHeight="1">
      <c r="A81" s="2304"/>
      <c r="B81" s="2485"/>
      <c r="C81" s="961" t="s">
        <v>867</v>
      </c>
      <c r="D81" s="983">
        <v>301060037</v>
      </c>
      <c r="E81" s="2484" t="s">
        <v>1604</v>
      </c>
      <c r="F81" s="1328">
        <v>0</v>
      </c>
      <c r="G81" s="1328"/>
      <c r="H81" s="1328"/>
      <c r="I81" s="1328"/>
      <c r="J81" s="1328"/>
      <c r="K81" s="1328"/>
      <c r="L81" s="1328"/>
      <c r="M81" s="1328"/>
      <c r="N81" s="1328"/>
      <c r="O81" s="1328"/>
      <c r="P81" s="1328"/>
      <c r="Q81" s="1328"/>
      <c r="R81" s="1008">
        <f t="shared" si="10"/>
        <v>0</v>
      </c>
      <c r="S81" s="1008">
        <f t="shared" si="11"/>
        <v>0</v>
      </c>
    </row>
    <row r="82" spans="1:19" s="1267" customFormat="1" ht="15" customHeight="1">
      <c r="A82" s="2304"/>
      <c r="B82" s="2485"/>
      <c r="C82" s="961" t="s">
        <v>867</v>
      </c>
      <c r="D82" s="983">
        <v>307010015</v>
      </c>
      <c r="E82" s="2484" t="s">
        <v>1605</v>
      </c>
      <c r="F82" s="1328">
        <v>0</v>
      </c>
      <c r="G82" s="1328"/>
      <c r="H82" s="1328"/>
      <c r="I82" s="1328"/>
      <c r="J82" s="1328"/>
      <c r="K82" s="1328"/>
      <c r="L82" s="1328"/>
      <c r="M82" s="1328"/>
      <c r="N82" s="1328"/>
      <c r="O82" s="1328"/>
      <c r="P82" s="1328"/>
      <c r="Q82" s="1328"/>
      <c r="R82" s="1008">
        <f t="shared" si="10"/>
        <v>0</v>
      </c>
      <c r="S82" s="1008">
        <f t="shared" si="11"/>
        <v>0</v>
      </c>
    </row>
    <row r="83" spans="1:19" s="1267" customFormat="1" ht="15" customHeight="1">
      <c r="A83" s="2304"/>
      <c r="B83" s="2485"/>
      <c r="C83" s="961" t="s">
        <v>867</v>
      </c>
      <c r="D83" s="983">
        <v>307010082</v>
      </c>
      <c r="E83" s="2484" t="s">
        <v>1606</v>
      </c>
      <c r="F83" s="1328">
        <v>0</v>
      </c>
      <c r="G83" s="1328"/>
      <c r="H83" s="1328"/>
      <c r="I83" s="1328"/>
      <c r="J83" s="1328"/>
      <c r="K83" s="1328"/>
      <c r="L83" s="1328"/>
      <c r="M83" s="1328"/>
      <c r="N83" s="1328"/>
      <c r="O83" s="1328"/>
      <c r="P83" s="1328"/>
      <c r="Q83" s="1328"/>
      <c r="R83" s="1008">
        <f t="shared" si="10"/>
        <v>0</v>
      </c>
      <c r="S83" s="1008">
        <f t="shared" si="11"/>
        <v>0</v>
      </c>
    </row>
    <row r="84" spans="1:19" s="1267" customFormat="1" ht="15" customHeight="1">
      <c r="A84" s="2304"/>
      <c r="B84" s="2485"/>
      <c r="C84" s="961" t="s">
        <v>867</v>
      </c>
      <c r="D84" s="983">
        <v>307010090</v>
      </c>
      <c r="E84" s="2484" t="s">
        <v>1607</v>
      </c>
      <c r="F84" s="1328">
        <v>0</v>
      </c>
      <c r="G84" s="1328"/>
      <c r="H84" s="1328"/>
      <c r="I84" s="1328"/>
      <c r="J84" s="1328"/>
      <c r="K84" s="1328"/>
      <c r="L84" s="1328"/>
      <c r="M84" s="1328"/>
      <c r="N84" s="1328"/>
      <c r="O84" s="1328"/>
      <c r="P84" s="1328"/>
      <c r="Q84" s="1328"/>
      <c r="R84" s="1008">
        <f t="shared" si="10"/>
        <v>0</v>
      </c>
      <c r="S84" s="1008">
        <f t="shared" si="11"/>
        <v>0</v>
      </c>
    </row>
    <row r="85" spans="1:19" s="1267" customFormat="1" ht="15" customHeight="1">
      <c r="A85" s="2304"/>
      <c r="B85" s="2485"/>
      <c r="C85" s="961" t="s">
        <v>867</v>
      </c>
      <c r="D85" s="983">
        <v>307010104</v>
      </c>
      <c r="E85" s="2484" t="s">
        <v>1608</v>
      </c>
      <c r="F85" s="1328">
        <v>0</v>
      </c>
      <c r="G85" s="1328"/>
      <c r="H85" s="1328"/>
      <c r="I85" s="1328"/>
      <c r="J85" s="1328"/>
      <c r="K85" s="1328"/>
      <c r="L85" s="1328"/>
      <c r="M85" s="1328"/>
      <c r="N85" s="1328"/>
      <c r="O85" s="1328"/>
      <c r="P85" s="1328"/>
      <c r="Q85" s="1328"/>
      <c r="R85" s="1008">
        <f t="shared" si="10"/>
        <v>0</v>
      </c>
      <c r="S85" s="1008">
        <f t="shared" si="11"/>
        <v>0</v>
      </c>
    </row>
    <row r="86" spans="1:19" s="1267" customFormat="1" ht="15" customHeight="1">
      <c r="A86" s="2304"/>
      <c r="B86" s="2485"/>
      <c r="C86" s="961" t="s">
        <v>867</v>
      </c>
      <c r="D86" s="983">
        <v>307010112</v>
      </c>
      <c r="E86" s="2484" t="s">
        <v>1609</v>
      </c>
      <c r="F86" s="1328">
        <v>0</v>
      </c>
      <c r="G86" s="1328"/>
      <c r="H86" s="1328"/>
      <c r="I86" s="1328"/>
      <c r="J86" s="1328"/>
      <c r="K86" s="1328"/>
      <c r="L86" s="1328"/>
      <c r="M86" s="1328"/>
      <c r="N86" s="1328"/>
      <c r="O86" s="1328"/>
      <c r="P86" s="1328"/>
      <c r="Q86" s="1328"/>
      <c r="R86" s="1008">
        <f t="shared" si="10"/>
        <v>0</v>
      </c>
      <c r="S86" s="1008">
        <f t="shared" si="11"/>
        <v>0</v>
      </c>
    </row>
    <row r="87" spans="1:19" s="1267" customFormat="1" ht="15" customHeight="1">
      <c r="A87" s="2304"/>
      <c r="B87" s="2485"/>
      <c r="C87" s="961" t="s">
        <v>867</v>
      </c>
      <c r="D87" s="983">
        <v>307010120</v>
      </c>
      <c r="E87" s="2484" t="s">
        <v>1610</v>
      </c>
      <c r="F87" s="1328">
        <v>0</v>
      </c>
      <c r="G87" s="1328"/>
      <c r="H87" s="1328"/>
      <c r="I87" s="1328"/>
      <c r="J87" s="1328"/>
      <c r="K87" s="1328"/>
      <c r="L87" s="1328"/>
      <c r="M87" s="1328"/>
      <c r="N87" s="1328"/>
      <c r="O87" s="1328"/>
      <c r="P87" s="1328"/>
      <c r="Q87" s="1328"/>
      <c r="R87" s="1008">
        <f t="shared" si="10"/>
        <v>0</v>
      </c>
      <c r="S87" s="1008">
        <f t="shared" si="11"/>
        <v>0</v>
      </c>
    </row>
    <row r="88" spans="1:19" s="1267" customFormat="1" ht="15" customHeight="1">
      <c r="A88" s="2304"/>
      <c r="B88" s="2485"/>
      <c r="C88" s="961" t="s">
        <v>867</v>
      </c>
      <c r="D88" s="983">
        <v>307010031</v>
      </c>
      <c r="E88" s="2484" t="s">
        <v>1611</v>
      </c>
      <c r="F88" s="1328">
        <v>0</v>
      </c>
      <c r="G88" s="1328"/>
      <c r="H88" s="1328"/>
      <c r="I88" s="1328"/>
      <c r="J88" s="1328"/>
      <c r="K88" s="1328"/>
      <c r="L88" s="1328"/>
      <c r="M88" s="1328"/>
      <c r="N88" s="1328"/>
      <c r="O88" s="1328"/>
      <c r="P88" s="1328"/>
      <c r="Q88" s="1328"/>
      <c r="R88" s="1008">
        <f t="shared" si="10"/>
        <v>0</v>
      </c>
      <c r="S88" s="1008">
        <f t="shared" si="11"/>
        <v>0</v>
      </c>
    </row>
    <row r="89" spans="1:19" s="452" customFormat="1" ht="15" customHeight="1">
      <c r="A89" s="2304"/>
      <c r="B89" s="2485"/>
      <c r="C89" s="982" t="s">
        <v>867</v>
      </c>
      <c r="D89" s="983">
        <v>307010139</v>
      </c>
      <c r="E89" s="2484" t="s">
        <v>1612</v>
      </c>
      <c r="F89" s="1328">
        <v>0</v>
      </c>
      <c r="G89" s="1328"/>
      <c r="H89" s="1328"/>
      <c r="I89" s="1328"/>
      <c r="J89" s="1328"/>
      <c r="K89" s="1328"/>
      <c r="L89" s="1328"/>
      <c r="M89" s="1328"/>
      <c r="N89" s="1328"/>
      <c r="O89" s="1328"/>
      <c r="P89" s="1328"/>
      <c r="Q89" s="1328"/>
      <c r="R89" s="1008">
        <f t="shared" si="10"/>
        <v>0</v>
      </c>
      <c r="S89" s="1008">
        <f t="shared" si="11"/>
        <v>0</v>
      </c>
    </row>
    <row r="90" spans="1:19" s="452" customFormat="1" ht="15" customHeight="1">
      <c r="A90" s="2304"/>
      <c r="B90" s="2485"/>
      <c r="C90" s="982" t="s">
        <v>867</v>
      </c>
      <c r="D90" s="983">
        <v>307010058</v>
      </c>
      <c r="E90" s="2484" t="s">
        <v>1613</v>
      </c>
      <c r="F90" s="1328">
        <v>0</v>
      </c>
      <c r="G90" s="1328"/>
      <c r="H90" s="1328"/>
      <c r="I90" s="1328"/>
      <c r="J90" s="1328"/>
      <c r="K90" s="1328"/>
      <c r="L90" s="1328"/>
      <c r="M90" s="1328"/>
      <c r="N90" s="1328"/>
      <c r="O90" s="1328"/>
      <c r="P90" s="1328"/>
      <c r="Q90" s="1328"/>
      <c r="R90" s="1008">
        <f t="shared" si="10"/>
        <v>0</v>
      </c>
      <c r="S90" s="1008">
        <f t="shared" si="11"/>
        <v>0</v>
      </c>
    </row>
    <row r="91" spans="1:19" s="452" customFormat="1" ht="15" customHeight="1">
      <c r="A91" s="2304"/>
      <c r="B91" s="2485"/>
      <c r="C91" s="982" t="s">
        <v>867</v>
      </c>
      <c r="D91" s="983">
        <v>307020010</v>
      </c>
      <c r="E91" s="2484" t="s">
        <v>1614</v>
      </c>
      <c r="F91" s="1328">
        <v>0</v>
      </c>
      <c r="G91" s="1328"/>
      <c r="H91" s="1328"/>
      <c r="I91" s="1328"/>
      <c r="J91" s="1328"/>
      <c r="K91" s="1328"/>
      <c r="L91" s="1328"/>
      <c r="M91" s="1328"/>
      <c r="N91" s="1328"/>
      <c r="O91" s="1328"/>
      <c r="P91" s="1328"/>
      <c r="Q91" s="1328"/>
      <c r="R91" s="1008">
        <f t="shared" si="10"/>
        <v>0</v>
      </c>
      <c r="S91" s="1008">
        <f t="shared" si="11"/>
        <v>0</v>
      </c>
    </row>
    <row r="92" spans="1:19" s="452" customFormat="1" ht="15" customHeight="1">
      <c r="A92" s="2304"/>
      <c r="B92" s="2485"/>
      <c r="C92" s="982" t="s">
        <v>867</v>
      </c>
      <c r="D92" s="983">
        <v>307020037</v>
      </c>
      <c r="E92" s="2484" t="s">
        <v>1615</v>
      </c>
      <c r="F92" s="1328">
        <v>0</v>
      </c>
      <c r="G92" s="1328"/>
      <c r="H92" s="1328"/>
      <c r="I92" s="1328"/>
      <c r="J92" s="1328"/>
      <c r="K92" s="1328"/>
      <c r="L92" s="1328"/>
      <c r="M92" s="1328"/>
      <c r="N92" s="1328"/>
      <c r="O92" s="1328"/>
      <c r="P92" s="1328"/>
      <c r="Q92" s="1328"/>
      <c r="R92" s="1008">
        <f t="shared" si="10"/>
        <v>0</v>
      </c>
      <c r="S92" s="1008">
        <f t="shared" si="11"/>
        <v>0</v>
      </c>
    </row>
    <row r="93" spans="1:19" ht="15" customHeight="1">
      <c r="A93" s="2304"/>
      <c r="B93" s="2485"/>
      <c r="C93" s="982" t="s">
        <v>867</v>
      </c>
      <c r="D93" s="983">
        <v>307020045</v>
      </c>
      <c r="E93" s="2484" t="s">
        <v>1616</v>
      </c>
      <c r="F93" s="1328">
        <v>0</v>
      </c>
      <c r="G93" s="1328"/>
      <c r="H93" s="1328"/>
      <c r="I93" s="1328"/>
      <c r="J93" s="1328"/>
      <c r="K93" s="1328"/>
      <c r="L93" s="1328"/>
      <c r="M93" s="1328"/>
      <c r="N93" s="1328"/>
      <c r="O93" s="1328"/>
      <c r="P93" s="1328"/>
      <c r="Q93" s="1328"/>
      <c r="R93" s="1008">
        <f t="shared" si="10"/>
        <v>0</v>
      </c>
      <c r="S93" s="1008">
        <f t="shared" si="11"/>
        <v>0</v>
      </c>
    </row>
    <row r="94" spans="1:19" ht="15" customHeight="1">
      <c r="A94" s="2304"/>
      <c r="B94" s="2485"/>
      <c r="C94" s="982" t="s">
        <v>867</v>
      </c>
      <c r="D94" s="983">
        <v>307020053</v>
      </c>
      <c r="E94" s="2484" t="s">
        <v>1617</v>
      </c>
      <c r="F94" s="1328">
        <v>0</v>
      </c>
      <c r="G94" s="1328"/>
      <c r="H94" s="1328"/>
      <c r="I94" s="1328"/>
      <c r="J94" s="1328"/>
      <c r="K94" s="1328"/>
      <c r="L94" s="1328"/>
      <c r="M94" s="1328"/>
      <c r="N94" s="1328"/>
      <c r="O94" s="1328"/>
      <c r="P94" s="1328"/>
      <c r="Q94" s="1328"/>
      <c r="R94" s="1008">
        <f t="shared" si="10"/>
        <v>0</v>
      </c>
      <c r="S94" s="1008">
        <f t="shared" si="11"/>
        <v>0</v>
      </c>
    </row>
    <row r="95" spans="1:19" ht="15" customHeight="1">
      <c r="A95" s="2304"/>
      <c r="B95" s="2485"/>
      <c r="C95" s="982" t="s">
        <v>867</v>
      </c>
      <c r="D95" s="983">
        <v>307020061</v>
      </c>
      <c r="E95" s="2484" t="s">
        <v>1618</v>
      </c>
      <c r="F95" s="1328">
        <v>0</v>
      </c>
      <c r="G95" s="1328"/>
      <c r="H95" s="1328"/>
      <c r="I95" s="1328"/>
      <c r="J95" s="1328"/>
      <c r="K95" s="1328"/>
      <c r="L95" s="1328"/>
      <c r="M95" s="1328"/>
      <c r="N95" s="1328"/>
      <c r="O95" s="1328"/>
      <c r="P95" s="1328"/>
      <c r="Q95" s="1328"/>
      <c r="R95" s="1008">
        <f t="shared" ref="R95:R158" si="12">SUM(F95:Q95)</f>
        <v>0</v>
      </c>
      <c r="S95" s="1008">
        <f t="shared" ref="S95:S158" si="13">AVERAGE(F95:Q95)</f>
        <v>0</v>
      </c>
    </row>
    <row r="96" spans="1:19" ht="15" customHeight="1">
      <c r="A96" s="2304"/>
      <c r="B96" s="2485"/>
      <c r="C96" s="982" t="s">
        <v>867</v>
      </c>
      <c r="D96" s="983">
        <v>307020070</v>
      </c>
      <c r="E96" s="2484" t="s">
        <v>1619</v>
      </c>
      <c r="F96" s="1328">
        <v>0</v>
      </c>
      <c r="G96" s="1328"/>
      <c r="H96" s="1328"/>
      <c r="I96" s="1328"/>
      <c r="J96" s="1328"/>
      <c r="K96" s="1328"/>
      <c r="L96" s="1328"/>
      <c r="M96" s="1328"/>
      <c r="N96" s="1328"/>
      <c r="O96" s="1328"/>
      <c r="P96" s="1328"/>
      <c r="Q96" s="1328"/>
      <c r="R96" s="1008">
        <f t="shared" si="12"/>
        <v>0</v>
      </c>
      <c r="S96" s="1008">
        <f t="shared" si="13"/>
        <v>0</v>
      </c>
    </row>
    <row r="97" spans="1:19" ht="15" customHeight="1">
      <c r="A97" s="2304"/>
      <c r="B97" s="2485"/>
      <c r="C97" s="982" t="s">
        <v>867</v>
      </c>
      <c r="D97" s="983">
        <v>307020118</v>
      </c>
      <c r="E97" s="2484" t="s">
        <v>1620</v>
      </c>
      <c r="F97" s="1328">
        <v>0</v>
      </c>
      <c r="G97" s="1328"/>
      <c r="H97" s="1328"/>
      <c r="I97" s="1328"/>
      <c r="J97" s="1328"/>
      <c r="K97" s="1328"/>
      <c r="L97" s="1328"/>
      <c r="M97" s="1328"/>
      <c r="N97" s="1328"/>
      <c r="O97" s="1328"/>
      <c r="P97" s="1328"/>
      <c r="Q97" s="1328"/>
      <c r="R97" s="1008">
        <f t="shared" si="12"/>
        <v>0</v>
      </c>
      <c r="S97" s="1008">
        <f t="shared" si="13"/>
        <v>0</v>
      </c>
    </row>
    <row r="98" spans="1:19" ht="15" customHeight="1">
      <c r="A98" s="2304"/>
      <c r="B98" s="2485"/>
      <c r="C98" s="982" t="s">
        <v>867</v>
      </c>
      <c r="D98" s="983">
        <v>307030040</v>
      </c>
      <c r="E98" s="2484" t="s">
        <v>1542</v>
      </c>
      <c r="F98" s="1328">
        <v>1</v>
      </c>
      <c r="G98" s="1328"/>
      <c r="H98" s="1328"/>
      <c r="I98" s="1328"/>
      <c r="J98" s="1328"/>
      <c r="K98" s="1328"/>
      <c r="L98" s="1328"/>
      <c r="M98" s="1328"/>
      <c r="N98" s="1328"/>
      <c r="O98" s="1328"/>
      <c r="P98" s="1328"/>
      <c r="Q98" s="1328"/>
      <c r="R98" s="1008">
        <f t="shared" si="12"/>
        <v>1</v>
      </c>
      <c r="S98" s="1008">
        <f t="shared" si="13"/>
        <v>1</v>
      </c>
    </row>
    <row r="99" spans="1:19" ht="15" customHeight="1">
      <c r="A99" s="2304"/>
      <c r="B99" s="2485"/>
      <c r="C99" s="982" t="s">
        <v>867</v>
      </c>
      <c r="D99" s="983">
        <v>307030024</v>
      </c>
      <c r="E99" s="2484" t="s">
        <v>1621</v>
      </c>
      <c r="F99" s="1328">
        <v>0</v>
      </c>
      <c r="G99" s="1328"/>
      <c r="H99" s="1328"/>
      <c r="I99" s="1328"/>
      <c r="J99" s="1328"/>
      <c r="K99" s="1328"/>
      <c r="L99" s="1328"/>
      <c r="M99" s="1328"/>
      <c r="N99" s="1328"/>
      <c r="O99" s="1328"/>
      <c r="P99" s="1328"/>
      <c r="Q99" s="1328"/>
      <c r="R99" s="1008">
        <f t="shared" si="12"/>
        <v>0</v>
      </c>
      <c r="S99" s="1008">
        <f t="shared" si="13"/>
        <v>0</v>
      </c>
    </row>
    <row r="100" spans="1:19" ht="15" customHeight="1">
      <c r="A100" s="2304"/>
      <c r="B100" s="2485"/>
      <c r="C100" s="982" t="s">
        <v>867</v>
      </c>
      <c r="D100" s="983">
        <v>307030032</v>
      </c>
      <c r="E100" s="2484" t="s">
        <v>1622</v>
      </c>
      <c r="F100" s="1328">
        <v>0</v>
      </c>
      <c r="G100" s="1328"/>
      <c r="H100" s="1328"/>
      <c r="I100" s="1328"/>
      <c r="J100" s="1328"/>
      <c r="K100" s="1328"/>
      <c r="L100" s="1328"/>
      <c r="M100" s="1328"/>
      <c r="N100" s="1328"/>
      <c r="O100" s="1328"/>
      <c r="P100" s="1328"/>
      <c r="Q100" s="1328"/>
      <c r="R100" s="1008">
        <f t="shared" si="12"/>
        <v>0</v>
      </c>
      <c r="S100" s="1008">
        <f t="shared" si="13"/>
        <v>0</v>
      </c>
    </row>
    <row r="101" spans="1:19" ht="15" customHeight="1">
      <c r="A101" s="2304"/>
      <c r="B101" s="2485"/>
      <c r="C101" s="982" t="s">
        <v>867</v>
      </c>
      <c r="D101" s="983">
        <v>307040011</v>
      </c>
      <c r="E101" s="2484" t="s">
        <v>1623</v>
      </c>
      <c r="F101" s="1328">
        <v>0</v>
      </c>
      <c r="G101" s="1328"/>
      <c r="H101" s="1328"/>
      <c r="I101" s="1328"/>
      <c r="J101" s="1328"/>
      <c r="K101" s="1328"/>
      <c r="L101" s="1328"/>
      <c r="M101" s="1328"/>
      <c r="N101" s="1328"/>
      <c r="O101" s="1328"/>
      <c r="P101" s="1328"/>
      <c r="Q101" s="1328"/>
      <c r="R101" s="1008">
        <f t="shared" si="12"/>
        <v>0</v>
      </c>
      <c r="S101" s="1008">
        <f t="shared" si="13"/>
        <v>0</v>
      </c>
    </row>
    <row r="102" spans="1:19" ht="15" customHeight="1">
      <c r="A102" s="2304"/>
      <c r="B102" s="2485"/>
      <c r="C102" s="982" t="s">
        <v>867</v>
      </c>
      <c r="D102" s="983">
        <v>307040038</v>
      </c>
      <c r="E102" s="2484" t="s">
        <v>1624</v>
      </c>
      <c r="F102" s="1328">
        <v>0</v>
      </c>
      <c r="G102" s="1328"/>
      <c r="H102" s="1328"/>
      <c r="I102" s="1328"/>
      <c r="J102" s="1328"/>
      <c r="K102" s="1328"/>
      <c r="L102" s="1328"/>
      <c r="M102" s="1328"/>
      <c r="N102" s="1328"/>
      <c r="O102" s="1328"/>
      <c r="P102" s="1328"/>
      <c r="Q102" s="1328"/>
      <c r="R102" s="1008">
        <f t="shared" si="12"/>
        <v>0</v>
      </c>
      <c r="S102" s="1008">
        <f t="shared" si="13"/>
        <v>0</v>
      </c>
    </row>
    <row r="103" spans="1:19" ht="15" customHeight="1">
      <c r="A103" s="2304"/>
      <c r="B103" s="2485"/>
      <c r="C103" s="982" t="s">
        <v>867</v>
      </c>
      <c r="D103" s="983">
        <v>307040070</v>
      </c>
      <c r="E103" s="2484" t="s">
        <v>1625</v>
      </c>
      <c r="F103" s="1328">
        <v>0</v>
      </c>
      <c r="G103" s="1328"/>
      <c r="H103" s="1328"/>
      <c r="I103" s="1328"/>
      <c r="J103" s="1328"/>
      <c r="K103" s="1328"/>
      <c r="L103" s="1328"/>
      <c r="M103" s="1328"/>
      <c r="N103" s="1328"/>
      <c r="O103" s="1328"/>
      <c r="P103" s="1328"/>
      <c r="Q103" s="1328"/>
      <c r="R103" s="1008">
        <f t="shared" si="12"/>
        <v>0</v>
      </c>
      <c r="S103" s="1008">
        <f t="shared" si="13"/>
        <v>0</v>
      </c>
    </row>
    <row r="104" spans="1:19" ht="15" customHeight="1">
      <c r="A104" s="2304"/>
      <c r="B104" s="2485"/>
      <c r="C104" s="982" t="s">
        <v>867</v>
      </c>
      <c r="D104" s="983">
        <v>307040089</v>
      </c>
      <c r="E104" s="2484" t="s">
        <v>1626</v>
      </c>
      <c r="F104" s="1328">
        <v>0</v>
      </c>
      <c r="G104" s="1328"/>
      <c r="H104" s="1328"/>
      <c r="I104" s="1328"/>
      <c r="J104" s="1328"/>
      <c r="K104" s="1328"/>
      <c r="L104" s="1328"/>
      <c r="M104" s="1328"/>
      <c r="N104" s="1328"/>
      <c r="O104" s="1328"/>
      <c r="P104" s="1328"/>
      <c r="Q104" s="1328"/>
      <c r="R104" s="1008">
        <f t="shared" si="12"/>
        <v>0</v>
      </c>
      <c r="S104" s="1008">
        <f t="shared" si="13"/>
        <v>0</v>
      </c>
    </row>
    <row r="105" spans="1:19" ht="15" customHeight="1">
      <c r="A105" s="2304"/>
      <c r="B105" s="2485"/>
      <c r="C105" s="982" t="s">
        <v>867</v>
      </c>
      <c r="D105" s="983">
        <v>401010031</v>
      </c>
      <c r="E105" s="2484" t="s">
        <v>869</v>
      </c>
      <c r="F105" s="1328">
        <v>0</v>
      </c>
      <c r="G105" s="1328"/>
      <c r="H105" s="1328"/>
      <c r="I105" s="1328"/>
      <c r="J105" s="1328"/>
      <c r="K105" s="1328"/>
      <c r="L105" s="1328"/>
      <c r="M105" s="1328"/>
      <c r="N105" s="1328"/>
      <c r="O105" s="1328"/>
      <c r="P105" s="1328"/>
      <c r="Q105" s="1328"/>
      <c r="R105" s="1008">
        <f t="shared" si="12"/>
        <v>0</v>
      </c>
      <c r="S105" s="1008">
        <f t="shared" si="13"/>
        <v>0</v>
      </c>
    </row>
    <row r="106" spans="1:19" ht="15" customHeight="1">
      <c r="A106" s="2304"/>
      <c r="B106" s="2485"/>
      <c r="C106" s="982" t="s">
        <v>867</v>
      </c>
      <c r="D106" s="983">
        <v>401010082</v>
      </c>
      <c r="E106" s="2484" t="s">
        <v>870</v>
      </c>
      <c r="F106" s="1328">
        <v>0</v>
      </c>
      <c r="G106" s="1328"/>
      <c r="H106" s="1328"/>
      <c r="I106" s="1328"/>
      <c r="J106" s="1328"/>
      <c r="K106" s="1328"/>
      <c r="L106" s="1328"/>
      <c r="M106" s="1328"/>
      <c r="N106" s="1328"/>
      <c r="O106" s="1328"/>
      <c r="P106" s="1328"/>
      <c r="Q106" s="1328"/>
      <c r="R106" s="1008">
        <f t="shared" si="12"/>
        <v>0</v>
      </c>
      <c r="S106" s="1008">
        <f t="shared" si="13"/>
        <v>0</v>
      </c>
    </row>
    <row r="107" spans="1:19" ht="15" customHeight="1">
      <c r="A107" s="2304"/>
      <c r="B107" s="2485"/>
      <c r="C107" s="982" t="s">
        <v>867</v>
      </c>
      <c r="D107" s="983">
        <v>401010104</v>
      </c>
      <c r="E107" s="2484" t="s">
        <v>1015</v>
      </c>
      <c r="F107" s="1328">
        <v>0</v>
      </c>
      <c r="G107" s="1328"/>
      <c r="H107" s="1328"/>
      <c r="I107" s="1328"/>
      <c r="J107" s="1328"/>
      <c r="K107" s="1328"/>
      <c r="L107" s="1328"/>
      <c r="M107" s="1328"/>
      <c r="N107" s="1328"/>
      <c r="O107" s="1328"/>
      <c r="P107" s="1328"/>
      <c r="Q107" s="1328"/>
      <c r="R107" s="1008">
        <f t="shared" si="12"/>
        <v>0</v>
      </c>
      <c r="S107" s="1008">
        <f t="shared" si="13"/>
        <v>0</v>
      </c>
    </row>
    <row r="108" spans="1:19" ht="15" customHeight="1">
      <c r="A108" s="2304"/>
      <c r="B108" s="2485"/>
      <c r="C108" s="982" t="s">
        <v>867</v>
      </c>
      <c r="D108" s="983">
        <v>404010342</v>
      </c>
      <c r="E108" s="2484" t="s">
        <v>1411</v>
      </c>
      <c r="F108" s="1328">
        <v>0</v>
      </c>
      <c r="G108" s="1328"/>
      <c r="H108" s="1328"/>
      <c r="I108" s="1328"/>
      <c r="J108" s="1328"/>
      <c r="K108" s="1328"/>
      <c r="L108" s="1328"/>
      <c r="M108" s="1328"/>
      <c r="N108" s="1328"/>
      <c r="O108" s="1328"/>
      <c r="P108" s="1328"/>
      <c r="Q108" s="1328"/>
      <c r="R108" s="1008">
        <f t="shared" si="12"/>
        <v>0</v>
      </c>
      <c r="S108" s="1008">
        <f t="shared" si="13"/>
        <v>0</v>
      </c>
    </row>
    <row r="109" spans="1:19" ht="15" customHeight="1">
      <c r="A109" s="2304"/>
      <c r="B109" s="2485"/>
      <c r="C109" s="982" t="s">
        <v>867</v>
      </c>
      <c r="D109" s="983">
        <v>404020038</v>
      </c>
      <c r="E109" s="2484" t="s">
        <v>1627</v>
      </c>
      <c r="F109" s="1328">
        <v>0</v>
      </c>
      <c r="G109" s="1328"/>
      <c r="H109" s="1328"/>
      <c r="I109" s="1328"/>
      <c r="J109" s="1328"/>
      <c r="K109" s="1328"/>
      <c r="L109" s="1328"/>
      <c r="M109" s="1328"/>
      <c r="N109" s="1328"/>
      <c r="O109" s="1328"/>
      <c r="P109" s="1328"/>
      <c r="Q109" s="1328"/>
      <c r="R109" s="1008">
        <f t="shared" si="12"/>
        <v>0</v>
      </c>
      <c r="S109" s="1008">
        <f t="shared" si="13"/>
        <v>0</v>
      </c>
    </row>
    <row r="110" spans="1:19" ht="15" customHeight="1">
      <c r="A110" s="2304"/>
      <c r="B110" s="2485"/>
      <c r="C110" s="982" t="s">
        <v>867</v>
      </c>
      <c r="D110" s="983">
        <v>404020054</v>
      </c>
      <c r="E110" s="2484" t="s">
        <v>1628</v>
      </c>
      <c r="F110" s="1328">
        <v>0</v>
      </c>
      <c r="G110" s="1328"/>
      <c r="H110" s="1328"/>
      <c r="I110" s="1328"/>
      <c r="J110" s="1328"/>
      <c r="K110" s="1328"/>
      <c r="L110" s="1328"/>
      <c r="M110" s="1328"/>
      <c r="N110" s="1328"/>
      <c r="O110" s="1328"/>
      <c r="P110" s="1328"/>
      <c r="Q110" s="1328"/>
      <c r="R110" s="1008">
        <f t="shared" si="12"/>
        <v>0</v>
      </c>
      <c r="S110" s="1008">
        <f t="shared" si="13"/>
        <v>0</v>
      </c>
    </row>
    <row r="111" spans="1:19" ht="15" customHeight="1">
      <c r="A111" s="2304"/>
      <c r="B111" s="2485"/>
      <c r="C111" s="982" t="s">
        <v>867</v>
      </c>
      <c r="D111" s="983">
        <v>404020089</v>
      </c>
      <c r="E111" s="2484" t="s">
        <v>1629</v>
      </c>
      <c r="F111" s="1328">
        <v>0</v>
      </c>
      <c r="G111" s="1328"/>
      <c r="H111" s="1328"/>
      <c r="I111" s="1328"/>
      <c r="J111" s="1328"/>
      <c r="K111" s="1328"/>
      <c r="L111" s="1328"/>
      <c r="M111" s="1328"/>
      <c r="N111" s="1328"/>
      <c r="O111" s="1328"/>
      <c r="P111" s="1328"/>
      <c r="Q111" s="1328"/>
      <c r="R111" s="1008">
        <f t="shared" si="12"/>
        <v>0</v>
      </c>
      <c r="S111" s="1008">
        <f t="shared" si="13"/>
        <v>0</v>
      </c>
    </row>
    <row r="112" spans="1:19" ht="15" customHeight="1">
      <c r="A112" s="2304"/>
      <c r="B112" s="2485"/>
      <c r="C112" s="982" t="s">
        <v>867</v>
      </c>
      <c r="D112" s="983">
        <v>404020097</v>
      </c>
      <c r="E112" s="2484" t="s">
        <v>1630</v>
      </c>
      <c r="F112" s="1328">
        <v>0</v>
      </c>
      <c r="G112" s="1328"/>
      <c r="H112" s="1328"/>
      <c r="I112" s="1328"/>
      <c r="J112" s="1328"/>
      <c r="K112" s="1328"/>
      <c r="L112" s="1328"/>
      <c r="M112" s="1328"/>
      <c r="N112" s="1328"/>
      <c r="O112" s="1328"/>
      <c r="P112" s="1328"/>
      <c r="Q112" s="1328"/>
      <c r="R112" s="1008">
        <f t="shared" si="12"/>
        <v>0</v>
      </c>
      <c r="S112" s="1008">
        <f t="shared" si="13"/>
        <v>0</v>
      </c>
    </row>
    <row r="113" spans="1:19" ht="15" customHeight="1">
      <c r="A113" s="2304"/>
      <c r="B113" s="2485"/>
      <c r="C113" s="982" t="s">
        <v>867</v>
      </c>
      <c r="D113" s="983">
        <v>404020100</v>
      </c>
      <c r="E113" s="2484" t="s">
        <v>1631</v>
      </c>
      <c r="F113" s="1328">
        <v>0</v>
      </c>
      <c r="G113" s="1328"/>
      <c r="H113" s="1328"/>
      <c r="I113" s="1328"/>
      <c r="J113" s="1328"/>
      <c r="K113" s="1328"/>
      <c r="L113" s="1328"/>
      <c r="M113" s="1328"/>
      <c r="N113" s="1328"/>
      <c r="O113" s="1328"/>
      <c r="P113" s="1328"/>
      <c r="Q113" s="1328"/>
      <c r="R113" s="1008">
        <f t="shared" si="12"/>
        <v>0</v>
      </c>
      <c r="S113" s="1008">
        <f t="shared" si="13"/>
        <v>0</v>
      </c>
    </row>
    <row r="114" spans="1:19" ht="15" customHeight="1">
      <c r="A114" s="2304"/>
      <c r="B114" s="2485"/>
      <c r="C114" s="982" t="s">
        <v>867</v>
      </c>
      <c r="D114" s="983">
        <v>414010256</v>
      </c>
      <c r="E114" s="2484" t="s">
        <v>1632</v>
      </c>
      <c r="F114" s="1328">
        <v>0</v>
      </c>
      <c r="G114" s="1328"/>
      <c r="H114" s="1328"/>
      <c r="I114" s="1328"/>
      <c r="J114" s="1328"/>
      <c r="K114" s="1328"/>
      <c r="L114" s="1328"/>
      <c r="M114" s="1328"/>
      <c r="N114" s="1328"/>
      <c r="O114" s="1328"/>
      <c r="P114" s="1328"/>
      <c r="Q114" s="1328"/>
      <c r="R114" s="1008">
        <f t="shared" si="12"/>
        <v>0</v>
      </c>
      <c r="S114" s="1008">
        <f t="shared" si="13"/>
        <v>0</v>
      </c>
    </row>
    <row r="115" spans="1:19" ht="15" customHeight="1">
      <c r="A115" s="2304"/>
      <c r="B115" s="2485"/>
      <c r="C115" s="982" t="s">
        <v>867</v>
      </c>
      <c r="D115" s="983">
        <v>414010345</v>
      </c>
      <c r="E115" s="2484" t="s">
        <v>1633</v>
      </c>
      <c r="F115" s="1328">
        <v>0</v>
      </c>
      <c r="G115" s="1328"/>
      <c r="H115" s="1328"/>
      <c r="I115" s="1328"/>
      <c r="J115" s="1328"/>
      <c r="K115" s="1328"/>
      <c r="L115" s="1328"/>
      <c r="M115" s="1328"/>
      <c r="N115" s="1328"/>
      <c r="O115" s="1328"/>
      <c r="P115" s="1328"/>
      <c r="Q115" s="1328"/>
      <c r="R115" s="1008">
        <f t="shared" si="12"/>
        <v>0</v>
      </c>
      <c r="S115" s="1008">
        <f t="shared" si="13"/>
        <v>0</v>
      </c>
    </row>
    <row r="116" spans="1:19" ht="15" customHeight="1">
      <c r="A116" s="2304"/>
      <c r="B116" s="2485"/>
      <c r="C116" s="982" t="s">
        <v>867</v>
      </c>
      <c r="D116" s="983">
        <v>414010361</v>
      </c>
      <c r="E116" s="2484" t="s">
        <v>1634</v>
      </c>
      <c r="F116" s="1328">
        <v>0</v>
      </c>
      <c r="G116" s="1328"/>
      <c r="H116" s="1328"/>
      <c r="I116" s="1328"/>
      <c r="J116" s="1328"/>
      <c r="K116" s="1328"/>
      <c r="L116" s="1328"/>
      <c r="M116" s="1328"/>
      <c r="N116" s="1328"/>
      <c r="O116" s="1328"/>
      <c r="P116" s="1328"/>
      <c r="Q116" s="1328"/>
      <c r="R116" s="1008">
        <f t="shared" si="12"/>
        <v>0</v>
      </c>
      <c r="S116" s="1008">
        <f t="shared" si="13"/>
        <v>0</v>
      </c>
    </row>
    <row r="117" spans="1:19" ht="15" customHeight="1">
      <c r="A117" s="2304"/>
      <c r="B117" s="2485"/>
      <c r="C117" s="982" t="s">
        <v>867</v>
      </c>
      <c r="D117" s="983">
        <v>414010388</v>
      </c>
      <c r="E117" s="2484" t="s">
        <v>1635</v>
      </c>
      <c r="F117" s="1328">
        <v>0</v>
      </c>
      <c r="G117" s="1328"/>
      <c r="H117" s="1328"/>
      <c r="I117" s="1328"/>
      <c r="J117" s="1328"/>
      <c r="K117" s="1328"/>
      <c r="L117" s="1328"/>
      <c r="M117" s="1328"/>
      <c r="N117" s="1328"/>
      <c r="O117" s="1328"/>
      <c r="P117" s="1328"/>
      <c r="Q117" s="1328"/>
      <c r="R117" s="1008">
        <f t="shared" si="12"/>
        <v>0</v>
      </c>
      <c r="S117" s="1008">
        <f t="shared" si="13"/>
        <v>0</v>
      </c>
    </row>
    <row r="118" spans="1:19" ht="15" customHeight="1">
      <c r="A118" s="2304"/>
      <c r="B118" s="2485"/>
      <c r="C118" s="982" t="s">
        <v>867</v>
      </c>
      <c r="D118" s="983">
        <v>414020022</v>
      </c>
      <c r="E118" s="2484" t="s">
        <v>1636</v>
      </c>
      <c r="F118" s="1328">
        <v>0</v>
      </c>
      <c r="G118" s="1328"/>
      <c r="H118" s="1328"/>
      <c r="I118" s="1328"/>
      <c r="J118" s="1328"/>
      <c r="K118" s="1328"/>
      <c r="L118" s="1328"/>
      <c r="M118" s="1328"/>
      <c r="N118" s="1328"/>
      <c r="O118" s="1328"/>
      <c r="P118" s="1328"/>
      <c r="Q118" s="1328"/>
      <c r="R118" s="1008">
        <f t="shared" si="12"/>
        <v>0</v>
      </c>
      <c r="S118" s="1008">
        <f t="shared" si="13"/>
        <v>0</v>
      </c>
    </row>
    <row r="119" spans="1:19" ht="15" customHeight="1">
      <c r="A119" s="2304"/>
      <c r="B119" s="2485"/>
      <c r="C119" s="982" t="s">
        <v>867</v>
      </c>
      <c r="D119" s="983">
        <v>414020030</v>
      </c>
      <c r="E119" s="2484" t="s">
        <v>1637</v>
      </c>
      <c r="F119" s="1328">
        <v>0</v>
      </c>
      <c r="G119" s="1328"/>
      <c r="H119" s="1328"/>
      <c r="I119" s="1328"/>
      <c r="J119" s="1328"/>
      <c r="K119" s="1328"/>
      <c r="L119" s="1328"/>
      <c r="M119" s="1328"/>
      <c r="N119" s="1328"/>
      <c r="O119" s="1328"/>
      <c r="P119" s="1328"/>
      <c r="Q119" s="1328"/>
      <c r="R119" s="1008">
        <f t="shared" si="12"/>
        <v>0</v>
      </c>
      <c r="S119" s="1008">
        <f t="shared" si="13"/>
        <v>0</v>
      </c>
    </row>
    <row r="120" spans="1:19" ht="15" customHeight="1">
      <c r="A120" s="2304"/>
      <c r="B120" s="2485"/>
      <c r="C120" s="982" t="s">
        <v>867</v>
      </c>
      <c r="D120" s="983">
        <v>414020049</v>
      </c>
      <c r="E120" s="2484" t="s">
        <v>1638</v>
      </c>
      <c r="F120" s="1328">
        <v>0</v>
      </c>
      <c r="G120" s="1328"/>
      <c r="H120" s="1328"/>
      <c r="I120" s="1328"/>
      <c r="J120" s="1328"/>
      <c r="K120" s="1328"/>
      <c r="L120" s="1328"/>
      <c r="M120" s="1328"/>
      <c r="N120" s="1328"/>
      <c r="O120" s="1328"/>
      <c r="P120" s="1328"/>
      <c r="Q120" s="1328"/>
      <c r="R120" s="1008">
        <f t="shared" si="12"/>
        <v>0</v>
      </c>
      <c r="S120" s="1008">
        <f t="shared" si="13"/>
        <v>0</v>
      </c>
    </row>
    <row r="121" spans="1:19" ht="15" customHeight="1">
      <c r="A121" s="2304"/>
      <c r="B121" s="2485"/>
      <c r="C121" s="982" t="s">
        <v>867</v>
      </c>
      <c r="D121" s="983">
        <v>414020057</v>
      </c>
      <c r="E121" s="2484" t="s">
        <v>1639</v>
      </c>
      <c r="F121" s="1328">
        <v>0</v>
      </c>
      <c r="G121" s="1328"/>
      <c r="H121" s="1328"/>
      <c r="I121" s="1328"/>
      <c r="J121" s="1328"/>
      <c r="K121" s="1328"/>
      <c r="L121" s="1328"/>
      <c r="M121" s="1328"/>
      <c r="N121" s="1328"/>
      <c r="O121" s="1328"/>
      <c r="P121" s="1328"/>
      <c r="Q121" s="1328"/>
      <c r="R121" s="1008">
        <f t="shared" si="12"/>
        <v>0</v>
      </c>
      <c r="S121" s="1008">
        <f t="shared" si="13"/>
        <v>0</v>
      </c>
    </row>
    <row r="122" spans="1:19" ht="15" customHeight="1">
      <c r="A122" s="2304"/>
      <c r="B122" s="2485"/>
      <c r="C122" s="982" t="s">
        <v>867</v>
      </c>
      <c r="D122" s="983">
        <v>414020065</v>
      </c>
      <c r="E122" s="2484" t="s">
        <v>1640</v>
      </c>
      <c r="F122" s="1328">
        <v>0</v>
      </c>
      <c r="G122" s="1328"/>
      <c r="H122" s="1328"/>
      <c r="I122" s="1328"/>
      <c r="J122" s="1328"/>
      <c r="K122" s="1328"/>
      <c r="L122" s="1328"/>
      <c r="M122" s="1328"/>
      <c r="N122" s="1328"/>
      <c r="O122" s="1328"/>
      <c r="P122" s="1328"/>
      <c r="Q122" s="1328"/>
      <c r="R122" s="1008">
        <f t="shared" si="12"/>
        <v>0</v>
      </c>
      <c r="S122" s="1008">
        <f t="shared" si="13"/>
        <v>0</v>
      </c>
    </row>
    <row r="123" spans="1:19" ht="15" customHeight="1">
      <c r="A123" s="2304"/>
      <c r="B123" s="2485"/>
      <c r="C123" s="982" t="s">
        <v>867</v>
      </c>
      <c r="D123" s="983">
        <v>414020073</v>
      </c>
      <c r="E123" s="2484" t="s">
        <v>1641</v>
      </c>
      <c r="F123" s="1328">
        <v>0</v>
      </c>
      <c r="G123" s="1328"/>
      <c r="H123" s="1328"/>
      <c r="I123" s="1328"/>
      <c r="J123" s="1328"/>
      <c r="K123" s="1328"/>
      <c r="L123" s="1328"/>
      <c r="M123" s="1328"/>
      <c r="N123" s="1328"/>
      <c r="O123" s="1328"/>
      <c r="P123" s="1328"/>
      <c r="Q123" s="1328"/>
      <c r="R123" s="1008">
        <f t="shared" si="12"/>
        <v>0</v>
      </c>
      <c r="S123" s="1008">
        <f t="shared" si="13"/>
        <v>0</v>
      </c>
    </row>
    <row r="124" spans="1:19" ht="15" customHeight="1">
      <c r="A124" s="2304"/>
      <c r="B124" s="2485"/>
      <c r="C124" s="982" t="s">
        <v>867</v>
      </c>
      <c r="D124" s="983">
        <v>414020081</v>
      </c>
      <c r="E124" s="2484" t="s">
        <v>1642</v>
      </c>
      <c r="F124" s="1328">
        <v>0</v>
      </c>
      <c r="G124" s="1328"/>
      <c r="H124" s="1328"/>
      <c r="I124" s="1328"/>
      <c r="J124" s="1328"/>
      <c r="K124" s="1328"/>
      <c r="L124" s="1328"/>
      <c r="M124" s="1328"/>
      <c r="N124" s="1328"/>
      <c r="O124" s="1328"/>
      <c r="P124" s="1328"/>
      <c r="Q124" s="1328"/>
      <c r="R124" s="1008">
        <f t="shared" si="12"/>
        <v>0</v>
      </c>
      <c r="S124" s="1008">
        <f t="shared" si="13"/>
        <v>0</v>
      </c>
    </row>
    <row r="125" spans="1:19" ht="15" customHeight="1">
      <c r="A125" s="2304"/>
      <c r="B125" s="2485"/>
      <c r="C125" s="982" t="s">
        <v>867</v>
      </c>
      <c r="D125" s="983">
        <v>414020090</v>
      </c>
      <c r="E125" s="2484" t="s">
        <v>1643</v>
      </c>
      <c r="F125" s="1328">
        <v>0</v>
      </c>
      <c r="G125" s="1328"/>
      <c r="H125" s="1328"/>
      <c r="I125" s="1328"/>
      <c r="J125" s="1328"/>
      <c r="K125" s="1328"/>
      <c r="L125" s="1328"/>
      <c r="M125" s="1328"/>
      <c r="N125" s="1328"/>
      <c r="O125" s="1328"/>
      <c r="P125" s="1328"/>
      <c r="Q125" s="1328"/>
      <c r="R125" s="1008">
        <f t="shared" si="12"/>
        <v>0</v>
      </c>
      <c r="S125" s="1008">
        <f t="shared" si="13"/>
        <v>0</v>
      </c>
    </row>
    <row r="126" spans="1:19" ht="15" customHeight="1">
      <c r="A126" s="2304"/>
      <c r="B126" s="2485"/>
      <c r="C126" s="982" t="s">
        <v>867</v>
      </c>
      <c r="D126" s="983">
        <v>414020120</v>
      </c>
      <c r="E126" s="2484" t="s">
        <v>1644</v>
      </c>
      <c r="F126" s="1328">
        <v>0</v>
      </c>
      <c r="G126" s="1328"/>
      <c r="H126" s="1328"/>
      <c r="I126" s="1328"/>
      <c r="J126" s="1328"/>
      <c r="K126" s="1328"/>
      <c r="L126" s="1328"/>
      <c r="M126" s="1328"/>
      <c r="N126" s="1328"/>
      <c r="O126" s="1328"/>
      <c r="P126" s="1328"/>
      <c r="Q126" s="1328"/>
      <c r="R126" s="1008">
        <f t="shared" si="12"/>
        <v>0</v>
      </c>
      <c r="S126" s="1008">
        <f t="shared" si="13"/>
        <v>0</v>
      </c>
    </row>
    <row r="127" spans="1:19" ht="15" customHeight="1">
      <c r="A127" s="2304"/>
      <c r="B127" s="2485"/>
      <c r="C127" s="982" t="s">
        <v>867</v>
      </c>
      <c r="D127" s="983">
        <v>414020138</v>
      </c>
      <c r="E127" s="2484" t="s">
        <v>1645</v>
      </c>
      <c r="F127" s="1328">
        <v>1</v>
      </c>
      <c r="G127" s="1328"/>
      <c r="H127" s="1328"/>
      <c r="I127" s="1328"/>
      <c r="J127" s="1328"/>
      <c r="K127" s="1328"/>
      <c r="L127" s="1328"/>
      <c r="M127" s="1328"/>
      <c r="N127" s="1328"/>
      <c r="O127" s="1328"/>
      <c r="P127" s="1328"/>
      <c r="Q127" s="1328"/>
      <c r="R127" s="1008">
        <f t="shared" si="12"/>
        <v>1</v>
      </c>
      <c r="S127" s="1008">
        <f t="shared" si="13"/>
        <v>1</v>
      </c>
    </row>
    <row r="128" spans="1:19" ht="15" customHeight="1">
      <c r="A128" s="2304"/>
      <c r="B128" s="2485"/>
      <c r="C128" s="982" t="s">
        <v>867</v>
      </c>
      <c r="D128" s="983">
        <v>414020146</v>
      </c>
      <c r="E128" s="2484" t="s">
        <v>1646</v>
      </c>
      <c r="F128" s="1328">
        <v>0</v>
      </c>
      <c r="G128" s="1328"/>
      <c r="H128" s="1328"/>
      <c r="I128" s="1328"/>
      <c r="J128" s="1328"/>
      <c r="K128" s="1328"/>
      <c r="L128" s="1328"/>
      <c r="M128" s="1328"/>
      <c r="N128" s="1328"/>
      <c r="O128" s="1328"/>
      <c r="P128" s="1328"/>
      <c r="Q128" s="1328"/>
      <c r="R128" s="1008">
        <f t="shared" si="12"/>
        <v>0</v>
      </c>
      <c r="S128" s="1008">
        <f t="shared" si="13"/>
        <v>0</v>
      </c>
    </row>
    <row r="129" spans="1:19" ht="15" customHeight="1">
      <c r="A129" s="2304"/>
      <c r="B129" s="2485"/>
      <c r="C129" s="982" t="s">
        <v>867</v>
      </c>
      <c r="D129" s="983">
        <v>414020154</v>
      </c>
      <c r="E129" s="2484" t="s">
        <v>873</v>
      </c>
      <c r="F129" s="1328">
        <v>0</v>
      </c>
      <c r="G129" s="1328"/>
      <c r="H129" s="1328"/>
      <c r="I129" s="1328"/>
      <c r="J129" s="1328"/>
      <c r="K129" s="1328"/>
      <c r="L129" s="1328"/>
      <c r="M129" s="1328"/>
      <c r="N129" s="1328"/>
      <c r="O129" s="1328"/>
      <c r="P129" s="1328"/>
      <c r="Q129" s="1328"/>
      <c r="R129" s="1008">
        <f t="shared" si="12"/>
        <v>0</v>
      </c>
      <c r="S129" s="1008">
        <f t="shared" si="13"/>
        <v>0</v>
      </c>
    </row>
    <row r="130" spans="1:19" ht="15" customHeight="1">
      <c r="A130" s="2304"/>
      <c r="B130" s="2485"/>
      <c r="C130" s="982" t="s">
        <v>867</v>
      </c>
      <c r="D130" s="983">
        <v>414020162</v>
      </c>
      <c r="E130" s="2484" t="s">
        <v>1647</v>
      </c>
      <c r="F130" s="1328">
        <v>0</v>
      </c>
      <c r="G130" s="1328"/>
      <c r="H130" s="1328"/>
      <c r="I130" s="1328"/>
      <c r="J130" s="1328"/>
      <c r="K130" s="1328"/>
      <c r="L130" s="1328"/>
      <c r="M130" s="1328"/>
      <c r="N130" s="1328"/>
      <c r="O130" s="1328"/>
      <c r="P130" s="1328"/>
      <c r="Q130" s="1328"/>
      <c r="R130" s="1008">
        <f t="shared" si="12"/>
        <v>0</v>
      </c>
      <c r="S130" s="1008">
        <f t="shared" si="13"/>
        <v>0</v>
      </c>
    </row>
    <row r="131" spans="1:19" ht="15" customHeight="1">
      <c r="A131" s="2304"/>
      <c r="B131" s="2485"/>
      <c r="C131" s="982" t="s">
        <v>867</v>
      </c>
      <c r="D131" s="983">
        <v>414020170</v>
      </c>
      <c r="E131" s="2484" t="s">
        <v>1648</v>
      </c>
      <c r="F131" s="1328">
        <v>0</v>
      </c>
      <c r="G131" s="1328"/>
      <c r="H131" s="1328"/>
      <c r="I131" s="1328"/>
      <c r="J131" s="1328"/>
      <c r="K131" s="1328"/>
      <c r="L131" s="1328"/>
      <c r="M131" s="1328"/>
      <c r="N131" s="1328"/>
      <c r="O131" s="1328"/>
      <c r="P131" s="1328"/>
      <c r="Q131" s="1328"/>
      <c r="R131" s="1008">
        <f t="shared" si="12"/>
        <v>0</v>
      </c>
      <c r="S131" s="1008">
        <f t="shared" si="13"/>
        <v>0</v>
      </c>
    </row>
    <row r="132" spans="1:19" ht="15" customHeight="1">
      <c r="A132" s="2304"/>
      <c r="B132" s="2485"/>
      <c r="C132" s="982" t="s">
        <v>867</v>
      </c>
      <c r="D132" s="983">
        <v>414020200</v>
      </c>
      <c r="E132" s="2484" t="s">
        <v>1649</v>
      </c>
      <c r="F132" s="1328">
        <v>0</v>
      </c>
      <c r="G132" s="1328"/>
      <c r="H132" s="1328"/>
      <c r="I132" s="1328"/>
      <c r="J132" s="1328"/>
      <c r="K132" s="1328"/>
      <c r="L132" s="1328"/>
      <c r="M132" s="1328"/>
      <c r="N132" s="1328"/>
      <c r="O132" s="1328"/>
      <c r="P132" s="1328"/>
      <c r="Q132" s="1328"/>
      <c r="R132" s="1008">
        <f t="shared" si="12"/>
        <v>0</v>
      </c>
      <c r="S132" s="1008">
        <f t="shared" si="13"/>
        <v>0</v>
      </c>
    </row>
    <row r="133" spans="1:19" ht="15" customHeight="1">
      <c r="A133" s="2304"/>
      <c r="B133" s="2485"/>
      <c r="C133" s="982" t="s">
        <v>867</v>
      </c>
      <c r="D133" s="983">
        <v>414020219</v>
      </c>
      <c r="E133" s="2484" t="s">
        <v>1650</v>
      </c>
      <c r="F133" s="1328">
        <v>0</v>
      </c>
      <c r="G133" s="1328"/>
      <c r="H133" s="1328"/>
      <c r="I133" s="1328"/>
      <c r="J133" s="1328"/>
      <c r="K133" s="1328"/>
      <c r="L133" s="1328"/>
      <c r="M133" s="1328"/>
      <c r="N133" s="1328"/>
      <c r="O133" s="1328"/>
      <c r="P133" s="1328"/>
      <c r="Q133" s="1328"/>
      <c r="R133" s="1008">
        <f t="shared" si="12"/>
        <v>0</v>
      </c>
      <c r="S133" s="1008">
        <f t="shared" si="13"/>
        <v>0</v>
      </c>
    </row>
    <row r="134" spans="1:19" ht="15" customHeight="1">
      <c r="A134" s="2304"/>
      <c r="B134" s="2485"/>
      <c r="C134" s="982" t="s">
        <v>867</v>
      </c>
      <c r="D134" s="983">
        <v>414020243</v>
      </c>
      <c r="E134" s="2484" t="s">
        <v>1651</v>
      </c>
      <c r="F134" s="1328">
        <v>0</v>
      </c>
      <c r="G134" s="1328"/>
      <c r="H134" s="1328"/>
      <c r="I134" s="1328"/>
      <c r="J134" s="1328"/>
      <c r="K134" s="1328"/>
      <c r="L134" s="1328"/>
      <c r="M134" s="1328"/>
      <c r="N134" s="1328"/>
      <c r="O134" s="1328"/>
      <c r="P134" s="1328"/>
      <c r="Q134" s="1328"/>
      <c r="R134" s="1008">
        <f t="shared" si="12"/>
        <v>0</v>
      </c>
      <c r="S134" s="1008">
        <f t="shared" si="13"/>
        <v>0</v>
      </c>
    </row>
    <row r="135" spans="1:19" ht="15" customHeight="1">
      <c r="A135" s="2304"/>
      <c r="B135" s="2485"/>
      <c r="C135" s="982" t="s">
        <v>867</v>
      </c>
      <c r="D135" s="983">
        <v>101020104</v>
      </c>
      <c r="E135" s="2484" t="s">
        <v>1484</v>
      </c>
      <c r="F135" s="1328">
        <v>0</v>
      </c>
      <c r="G135" s="1328"/>
      <c r="H135" s="1328"/>
      <c r="I135" s="1328"/>
      <c r="J135" s="1328"/>
      <c r="K135" s="1328"/>
      <c r="L135" s="1328"/>
      <c r="M135" s="1328"/>
      <c r="N135" s="1328"/>
      <c r="O135" s="1328"/>
      <c r="P135" s="1328"/>
      <c r="Q135" s="1328"/>
      <c r="R135" s="1008">
        <f t="shared" si="12"/>
        <v>0</v>
      </c>
      <c r="S135" s="1008">
        <f t="shared" si="13"/>
        <v>0</v>
      </c>
    </row>
    <row r="136" spans="1:19" ht="15" customHeight="1">
      <c r="A136" s="2304"/>
      <c r="B136" s="2485"/>
      <c r="C136" s="982" t="s">
        <v>867</v>
      </c>
      <c r="D136" s="983">
        <v>101020120</v>
      </c>
      <c r="E136" s="2484" t="s">
        <v>1485</v>
      </c>
      <c r="F136" s="1328">
        <v>0</v>
      </c>
      <c r="G136" s="1328"/>
      <c r="H136" s="1328"/>
      <c r="I136" s="1328"/>
      <c r="J136" s="1328"/>
      <c r="K136" s="1328"/>
      <c r="L136" s="1328"/>
      <c r="M136" s="1328"/>
      <c r="N136" s="1328"/>
      <c r="O136" s="1328"/>
      <c r="P136" s="1328"/>
      <c r="Q136" s="1328"/>
      <c r="R136" s="1008">
        <f t="shared" si="12"/>
        <v>0</v>
      </c>
      <c r="S136" s="1008">
        <f t="shared" si="13"/>
        <v>0</v>
      </c>
    </row>
    <row r="137" spans="1:19" ht="15" customHeight="1">
      <c r="A137" s="2304"/>
      <c r="B137" s="2485"/>
      <c r="C137" s="982" t="s">
        <v>867</v>
      </c>
      <c r="D137" s="983" t="s">
        <v>1668</v>
      </c>
      <c r="E137" s="2484" t="s">
        <v>1486</v>
      </c>
      <c r="F137" s="1328">
        <v>0</v>
      </c>
      <c r="G137" s="1328"/>
      <c r="H137" s="1328"/>
      <c r="I137" s="1328"/>
      <c r="J137" s="1328"/>
      <c r="K137" s="1328"/>
      <c r="L137" s="1328"/>
      <c r="M137" s="1328"/>
      <c r="N137" s="1328"/>
      <c r="O137" s="1328"/>
      <c r="P137" s="1328"/>
      <c r="Q137" s="1328"/>
      <c r="R137" s="1008">
        <f t="shared" si="12"/>
        <v>0</v>
      </c>
      <c r="S137" s="1008">
        <f t="shared" si="13"/>
        <v>0</v>
      </c>
    </row>
    <row r="138" spans="1:19" ht="15" customHeight="1">
      <c r="A138" s="2304"/>
      <c r="B138" s="2485"/>
      <c r="C138" s="982" t="s">
        <v>867</v>
      </c>
      <c r="D138" s="983">
        <v>307030075</v>
      </c>
      <c r="E138" s="2484" t="s">
        <v>1487</v>
      </c>
      <c r="F138" s="1328">
        <v>2</v>
      </c>
      <c r="G138" s="1328"/>
      <c r="H138" s="1328"/>
      <c r="I138" s="1328"/>
      <c r="J138" s="1328"/>
      <c r="K138" s="1328"/>
      <c r="L138" s="1328"/>
      <c r="M138" s="1328"/>
      <c r="N138" s="1328"/>
      <c r="O138" s="1328"/>
      <c r="P138" s="1328"/>
      <c r="Q138" s="1328"/>
      <c r="R138" s="1008">
        <f t="shared" si="12"/>
        <v>2</v>
      </c>
      <c r="S138" s="1008">
        <f t="shared" si="13"/>
        <v>2</v>
      </c>
    </row>
    <row r="139" spans="1:19" ht="15" customHeight="1">
      <c r="A139" s="2304"/>
      <c r="B139" s="2485"/>
      <c r="C139" s="982" t="s">
        <v>867</v>
      </c>
      <c r="D139" s="983">
        <v>307030083</v>
      </c>
      <c r="E139" s="2484" t="s">
        <v>1488</v>
      </c>
      <c r="F139" s="1328">
        <v>0</v>
      </c>
      <c r="G139" s="1328"/>
      <c r="H139" s="1328"/>
      <c r="I139" s="1328"/>
      <c r="J139" s="1328"/>
      <c r="K139" s="1328"/>
      <c r="L139" s="1328"/>
      <c r="M139" s="1328"/>
      <c r="N139" s="1328"/>
      <c r="O139" s="1328"/>
      <c r="P139" s="1328"/>
      <c r="Q139" s="1328"/>
      <c r="R139" s="1008">
        <f t="shared" si="12"/>
        <v>0</v>
      </c>
      <c r="S139" s="1008">
        <f t="shared" si="13"/>
        <v>0</v>
      </c>
    </row>
    <row r="140" spans="1:19" ht="15" customHeight="1">
      <c r="A140" s="2304"/>
      <c r="B140" s="2485"/>
      <c r="C140" s="982" t="s">
        <v>867</v>
      </c>
      <c r="D140" s="983">
        <v>307010066</v>
      </c>
      <c r="E140" s="2484" t="s">
        <v>1489</v>
      </c>
      <c r="F140" s="1328">
        <v>0</v>
      </c>
      <c r="G140" s="1328"/>
      <c r="H140" s="1328"/>
      <c r="I140" s="1328"/>
      <c r="J140" s="1328"/>
      <c r="K140" s="1328"/>
      <c r="L140" s="1328"/>
      <c r="M140" s="1328"/>
      <c r="N140" s="1328"/>
      <c r="O140" s="1328"/>
      <c r="P140" s="1328"/>
      <c r="Q140" s="1328"/>
      <c r="R140" s="1008">
        <f t="shared" si="12"/>
        <v>0</v>
      </c>
      <c r="S140" s="1008">
        <f t="shared" si="13"/>
        <v>0</v>
      </c>
    </row>
    <row r="141" spans="1:19" ht="15" customHeight="1">
      <c r="A141" s="2304"/>
      <c r="B141" s="2485"/>
      <c r="C141" s="982" t="s">
        <v>867</v>
      </c>
      <c r="D141" s="983">
        <v>307010074</v>
      </c>
      <c r="E141" s="2484" t="s">
        <v>1490</v>
      </c>
      <c r="F141" s="1328">
        <v>0</v>
      </c>
      <c r="G141" s="1328"/>
      <c r="H141" s="1328"/>
      <c r="I141" s="1328"/>
      <c r="J141" s="1328"/>
      <c r="K141" s="1328"/>
      <c r="L141" s="1328"/>
      <c r="M141" s="1328"/>
      <c r="N141" s="1328"/>
      <c r="O141" s="1328"/>
      <c r="P141" s="1328"/>
      <c r="Q141" s="1328"/>
      <c r="R141" s="1008">
        <f t="shared" si="12"/>
        <v>0</v>
      </c>
      <c r="S141" s="1008">
        <f t="shared" si="13"/>
        <v>0</v>
      </c>
    </row>
    <row r="142" spans="1:19" ht="15" customHeight="1">
      <c r="A142" s="2304"/>
      <c r="B142" s="2485"/>
      <c r="C142" s="982" t="s">
        <v>867</v>
      </c>
      <c r="D142" s="983">
        <v>307010147</v>
      </c>
      <c r="E142" s="2484" t="s">
        <v>1491</v>
      </c>
      <c r="F142" s="1328">
        <v>0</v>
      </c>
      <c r="G142" s="1328"/>
      <c r="H142" s="1328"/>
      <c r="I142" s="1328"/>
      <c r="J142" s="1328"/>
      <c r="K142" s="1328"/>
      <c r="L142" s="1328"/>
      <c r="M142" s="1328"/>
      <c r="N142" s="1328"/>
      <c r="O142" s="1328"/>
      <c r="P142" s="1328"/>
      <c r="Q142" s="1328"/>
      <c r="R142" s="1008">
        <f t="shared" si="12"/>
        <v>0</v>
      </c>
      <c r="S142" s="1008">
        <f t="shared" si="13"/>
        <v>0</v>
      </c>
    </row>
    <row r="143" spans="1:19" ht="15" customHeight="1">
      <c r="A143" s="2304"/>
      <c r="B143" s="2485"/>
      <c r="C143" s="982" t="s">
        <v>867</v>
      </c>
      <c r="D143" s="983">
        <v>307010155</v>
      </c>
      <c r="E143" s="2484" t="s">
        <v>1492</v>
      </c>
      <c r="F143" s="1328">
        <v>0</v>
      </c>
      <c r="G143" s="1328"/>
      <c r="H143" s="1328"/>
      <c r="I143" s="1328"/>
      <c r="J143" s="1328"/>
      <c r="K143" s="1328"/>
      <c r="L143" s="1328"/>
      <c r="M143" s="1328"/>
      <c r="N143" s="1328"/>
      <c r="O143" s="1328"/>
      <c r="P143" s="1328"/>
      <c r="Q143" s="1328"/>
      <c r="R143" s="1008">
        <f t="shared" si="12"/>
        <v>0</v>
      </c>
      <c r="S143" s="1008">
        <f t="shared" si="13"/>
        <v>0</v>
      </c>
    </row>
    <row r="144" spans="1:19" ht="15" customHeight="1">
      <c r="A144" s="2304"/>
      <c r="B144" s="2485"/>
      <c r="C144" s="982" t="s">
        <v>867</v>
      </c>
      <c r="D144" s="983">
        <v>414020430</v>
      </c>
      <c r="E144" s="2484" t="s">
        <v>1493</v>
      </c>
      <c r="F144" s="1328">
        <v>0</v>
      </c>
      <c r="G144" s="1328"/>
      <c r="H144" s="1328"/>
      <c r="I144" s="1328"/>
      <c r="J144" s="1328"/>
      <c r="K144" s="1328"/>
      <c r="L144" s="1328"/>
      <c r="M144" s="1328"/>
      <c r="N144" s="1328"/>
      <c r="O144" s="1328"/>
      <c r="P144" s="1328"/>
      <c r="Q144" s="1328"/>
      <c r="R144" s="1008">
        <f t="shared" si="12"/>
        <v>0</v>
      </c>
      <c r="S144" s="1008">
        <f t="shared" si="13"/>
        <v>0</v>
      </c>
    </row>
    <row r="145" spans="1:19" ht="15" customHeight="1">
      <c r="A145" s="2304"/>
      <c r="B145" s="2485"/>
      <c r="C145" s="982" t="s">
        <v>867</v>
      </c>
      <c r="D145" s="983">
        <v>307010139</v>
      </c>
      <c r="E145" s="2484" t="s">
        <v>1494</v>
      </c>
      <c r="F145" s="1328">
        <v>0</v>
      </c>
      <c r="G145" s="1328"/>
      <c r="H145" s="1328"/>
      <c r="I145" s="1328"/>
      <c r="J145" s="1328"/>
      <c r="K145" s="1328"/>
      <c r="L145" s="1328"/>
      <c r="M145" s="1328"/>
      <c r="N145" s="1328"/>
      <c r="O145" s="1328"/>
      <c r="P145" s="1328"/>
      <c r="Q145" s="1328"/>
      <c r="R145" s="1008">
        <f t="shared" si="12"/>
        <v>0</v>
      </c>
      <c r="S145" s="1008">
        <f t="shared" si="13"/>
        <v>0</v>
      </c>
    </row>
    <row r="146" spans="1:19" ht="15" customHeight="1">
      <c r="A146" s="2304"/>
      <c r="B146" s="2485"/>
      <c r="C146" s="982" t="s">
        <v>867</v>
      </c>
      <c r="D146" s="983">
        <v>307020037</v>
      </c>
      <c r="E146" s="2484" t="s">
        <v>1495</v>
      </c>
      <c r="F146" s="1328">
        <v>0</v>
      </c>
      <c r="G146" s="1328"/>
      <c r="H146" s="1328"/>
      <c r="I146" s="1328"/>
      <c r="J146" s="1328"/>
      <c r="K146" s="1328"/>
      <c r="L146" s="1328"/>
      <c r="M146" s="1328"/>
      <c r="N146" s="1328"/>
      <c r="O146" s="1328"/>
      <c r="P146" s="1328"/>
      <c r="Q146" s="1328"/>
      <c r="R146" s="1008">
        <f t="shared" si="12"/>
        <v>0</v>
      </c>
      <c r="S146" s="1008">
        <f t="shared" si="13"/>
        <v>0</v>
      </c>
    </row>
    <row r="147" spans="1:19" ht="15" customHeight="1">
      <c r="A147" s="2304"/>
      <c r="B147" s="2485"/>
      <c r="C147" s="982" t="s">
        <v>867</v>
      </c>
      <c r="D147" s="983">
        <v>414020278</v>
      </c>
      <c r="E147" s="2484" t="s">
        <v>1652</v>
      </c>
      <c r="F147" s="1328">
        <v>0</v>
      </c>
      <c r="G147" s="1328"/>
      <c r="H147" s="1328"/>
      <c r="I147" s="1328"/>
      <c r="J147" s="1328"/>
      <c r="K147" s="1328"/>
      <c r="L147" s="1328"/>
      <c r="M147" s="1328"/>
      <c r="N147" s="1328"/>
      <c r="O147" s="1328"/>
      <c r="P147" s="1328"/>
      <c r="Q147" s="1328"/>
      <c r="R147" s="1008">
        <f t="shared" si="12"/>
        <v>0</v>
      </c>
      <c r="S147" s="1008">
        <f t="shared" si="13"/>
        <v>0</v>
      </c>
    </row>
    <row r="148" spans="1:19" ht="15" customHeight="1">
      <c r="A148" s="2304"/>
      <c r="B148" s="2485"/>
      <c r="C148" s="982" t="s">
        <v>867</v>
      </c>
      <c r="D148" s="983">
        <v>414020294</v>
      </c>
      <c r="E148" s="2484" t="s">
        <v>1653</v>
      </c>
      <c r="F148" s="1328">
        <v>0</v>
      </c>
      <c r="G148" s="1328"/>
      <c r="H148" s="1328"/>
      <c r="I148" s="1328"/>
      <c r="J148" s="1328"/>
      <c r="K148" s="1328"/>
      <c r="L148" s="1328"/>
      <c r="M148" s="1328"/>
      <c r="N148" s="1328"/>
      <c r="O148" s="1328"/>
      <c r="P148" s="1328"/>
      <c r="Q148" s="1328"/>
      <c r="R148" s="1008">
        <f t="shared" si="12"/>
        <v>0</v>
      </c>
      <c r="S148" s="1008">
        <f t="shared" si="13"/>
        <v>0</v>
      </c>
    </row>
    <row r="149" spans="1:19" ht="15" customHeight="1">
      <c r="A149" s="2304"/>
      <c r="B149" s="2485"/>
      <c r="C149" s="982" t="s">
        <v>867</v>
      </c>
      <c r="D149" s="983">
        <v>414020359</v>
      </c>
      <c r="E149" s="2484" t="s">
        <v>1654</v>
      </c>
      <c r="F149" s="1328">
        <v>0</v>
      </c>
      <c r="G149" s="1328"/>
      <c r="H149" s="1328"/>
      <c r="I149" s="1328"/>
      <c r="J149" s="1328"/>
      <c r="K149" s="1328"/>
      <c r="L149" s="1328"/>
      <c r="M149" s="1328"/>
      <c r="N149" s="1328"/>
      <c r="O149" s="1328"/>
      <c r="P149" s="1328"/>
      <c r="Q149" s="1328"/>
      <c r="R149" s="1008">
        <f t="shared" si="12"/>
        <v>0</v>
      </c>
      <c r="S149" s="1008">
        <f t="shared" si="13"/>
        <v>0</v>
      </c>
    </row>
    <row r="150" spans="1:19" ht="15" customHeight="1">
      <c r="A150" s="2304"/>
      <c r="B150" s="2485"/>
      <c r="C150" s="982" t="s">
        <v>867</v>
      </c>
      <c r="D150" s="983">
        <v>414020367</v>
      </c>
      <c r="E150" s="2484" t="s">
        <v>1655</v>
      </c>
      <c r="F150" s="1328">
        <v>0</v>
      </c>
      <c r="G150" s="1328"/>
      <c r="H150" s="1328"/>
      <c r="I150" s="1328"/>
      <c r="J150" s="1328"/>
      <c r="K150" s="1328"/>
      <c r="L150" s="1328"/>
      <c r="M150" s="1328"/>
      <c r="N150" s="1328"/>
      <c r="O150" s="1328"/>
      <c r="P150" s="1328"/>
      <c r="Q150" s="1328"/>
      <c r="R150" s="1008">
        <f t="shared" si="12"/>
        <v>0</v>
      </c>
      <c r="S150" s="1008">
        <f t="shared" si="13"/>
        <v>0</v>
      </c>
    </row>
    <row r="151" spans="1:19" ht="15" customHeight="1">
      <c r="A151" s="2304"/>
      <c r="B151" s="2485"/>
      <c r="C151" s="982" t="s">
        <v>867</v>
      </c>
      <c r="D151" s="983">
        <v>414020375</v>
      </c>
      <c r="E151" s="2484" t="s">
        <v>1656</v>
      </c>
      <c r="F151" s="1328">
        <v>0</v>
      </c>
      <c r="G151" s="1328"/>
      <c r="H151" s="1328"/>
      <c r="I151" s="1328"/>
      <c r="J151" s="1328"/>
      <c r="K151" s="1328"/>
      <c r="L151" s="1328"/>
      <c r="M151" s="1328"/>
      <c r="N151" s="1328"/>
      <c r="O151" s="1328"/>
      <c r="P151" s="1328"/>
      <c r="Q151" s="1328"/>
      <c r="R151" s="1008">
        <f t="shared" si="12"/>
        <v>0</v>
      </c>
      <c r="S151" s="1008">
        <f t="shared" si="13"/>
        <v>0</v>
      </c>
    </row>
    <row r="152" spans="1:19" ht="15" customHeight="1">
      <c r="A152" s="2304"/>
      <c r="B152" s="2485"/>
      <c r="C152" s="982" t="s">
        <v>867</v>
      </c>
      <c r="D152" s="983">
        <v>414020383</v>
      </c>
      <c r="E152" s="2484" t="s">
        <v>874</v>
      </c>
      <c r="F152" s="1328">
        <v>0</v>
      </c>
      <c r="G152" s="1328"/>
      <c r="H152" s="1328"/>
      <c r="I152" s="1328"/>
      <c r="J152" s="1328"/>
      <c r="K152" s="1328"/>
      <c r="L152" s="1328"/>
      <c r="M152" s="1328"/>
      <c r="N152" s="1328"/>
      <c r="O152" s="1328"/>
      <c r="P152" s="1328"/>
      <c r="Q152" s="1328"/>
      <c r="R152" s="1008">
        <f t="shared" si="12"/>
        <v>0</v>
      </c>
      <c r="S152" s="1008">
        <f t="shared" si="13"/>
        <v>0</v>
      </c>
    </row>
    <row r="153" spans="1:19" ht="15" customHeight="1">
      <c r="A153" s="2304"/>
      <c r="B153" s="2485"/>
      <c r="C153" s="982" t="s">
        <v>867</v>
      </c>
      <c r="D153" s="983">
        <v>414020405</v>
      </c>
      <c r="E153" s="2484" t="s">
        <v>1657</v>
      </c>
      <c r="F153" s="1328">
        <v>0</v>
      </c>
      <c r="G153" s="1328"/>
      <c r="H153" s="1328"/>
      <c r="I153" s="1328"/>
      <c r="J153" s="1328"/>
      <c r="K153" s="1328"/>
      <c r="L153" s="1328"/>
      <c r="M153" s="1328"/>
      <c r="N153" s="1328"/>
      <c r="O153" s="1328"/>
      <c r="P153" s="1328"/>
      <c r="Q153" s="1328"/>
      <c r="R153" s="1008">
        <f t="shared" si="12"/>
        <v>0</v>
      </c>
      <c r="S153" s="1008">
        <f t="shared" si="13"/>
        <v>0</v>
      </c>
    </row>
    <row r="154" spans="1:19" ht="15" customHeight="1">
      <c r="A154" s="2304"/>
      <c r="B154" s="2485"/>
      <c r="C154" s="982" t="s">
        <v>867</v>
      </c>
      <c r="D154" s="983">
        <v>414020421</v>
      </c>
      <c r="E154" s="2484" t="s">
        <v>1658</v>
      </c>
      <c r="F154" s="1328">
        <v>0</v>
      </c>
      <c r="G154" s="1328"/>
      <c r="H154" s="1328"/>
      <c r="I154" s="1328"/>
      <c r="J154" s="1328"/>
      <c r="K154" s="1328"/>
      <c r="L154" s="1328"/>
      <c r="M154" s="1328"/>
      <c r="N154" s="1328"/>
      <c r="O154" s="1328"/>
      <c r="P154" s="1328"/>
      <c r="Q154" s="1328"/>
      <c r="R154" s="1008">
        <f t="shared" si="12"/>
        <v>0</v>
      </c>
      <c r="S154" s="1008">
        <f t="shared" si="13"/>
        <v>0</v>
      </c>
    </row>
    <row r="155" spans="1:19" ht="15" customHeight="1">
      <c r="A155" s="2304"/>
      <c r="B155" s="2485"/>
      <c r="C155" s="982" t="s">
        <v>867</v>
      </c>
      <c r="D155" s="983">
        <v>701070056</v>
      </c>
      <c r="E155" s="2484" t="s">
        <v>1659</v>
      </c>
      <c r="F155" s="1328">
        <v>0</v>
      </c>
      <c r="G155" s="1328"/>
      <c r="H155" s="1328"/>
      <c r="I155" s="1328"/>
      <c r="J155" s="1328"/>
      <c r="K155" s="1328"/>
      <c r="L155" s="1328"/>
      <c r="M155" s="1328"/>
      <c r="N155" s="1328"/>
      <c r="O155" s="1328"/>
      <c r="P155" s="1328"/>
      <c r="Q155" s="1328"/>
      <c r="R155" s="1008">
        <f t="shared" si="12"/>
        <v>0</v>
      </c>
      <c r="S155" s="1008">
        <f t="shared" si="13"/>
        <v>0</v>
      </c>
    </row>
    <row r="156" spans="1:19" ht="15" customHeight="1">
      <c r="A156" s="2304"/>
      <c r="B156" s="2485"/>
      <c r="C156" s="982" t="s">
        <v>867</v>
      </c>
      <c r="D156" s="983">
        <v>701070110</v>
      </c>
      <c r="E156" s="2484" t="s">
        <v>1660</v>
      </c>
      <c r="F156" s="1328">
        <v>0</v>
      </c>
      <c r="G156" s="1328"/>
      <c r="H156" s="1328"/>
      <c r="I156" s="1328"/>
      <c r="J156" s="1328"/>
      <c r="K156" s="1328"/>
      <c r="L156" s="1328"/>
      <c r="M156" s="1328"/>
      <c r="N156" s="1328"/>
      <c r="O156" s="1328"/>
      <c r="P156" s="1328"/>
      <c r="Q156" s="1328"/>
      <c r="R156" s="1008">
        <f t="shared" si="12"/>
        <v>0</v>
      </c>
      <c r="S156" s="1008">
        <f t="shared" si="13"/>
        <v>0</v>
      </c>
    </row>
    <row r="157" spans="1:19" ht="15" customHeight="1">
      <c r="A157" s="2304"/>
      <c r="B157" s="2485"/>
      <c r="C157" s="982" t="s">
        <v>867</v>
      </c>
      <c r="D157" s="983">
        <v>701070129</v>
      </c>
      <c r="E157" s="2484" t="s">
        <v>1661</v>
      </c>
      <c r="F157" s="1328">
        <v>0</v>
      </c>
      <c r="G157" s="1328"/>
      <c r="H157" s="1328"/>
      <c r="I157" s="1328"/>
      <c r="J157" s="1328"/>
      <c r="K157" s="1328"/>
      <c r="L157" s="1328"/>
      <c r="M157" s="1328"/>
      <c r="N157" s="1328"/>
      <c r="O157" s="1328"/>
      <c r="P157" s="1328"/>
      <c r="Q157" s="1328"/>
      <c r="R157" s="1008">
        <f t="shared" si="12"/>
        <v>0</v>
      </c>
      <c r="S157" s="1008">
        <f t="shared" si="13"/>
        <v>0</v>
      </c>
    </row>
    <row r="158" spans="1:19" ht="15" customHeight="1">
      <c r="A158" s="2304"/>
      <c r="B158" s="2485"/>
      <c r="C158" s="982" t="s">
        <v>867</v>
      </c>
      <c r="D158" s="983">
        <v>301100152</v>
      </c>
      <c r="E158" s="2484" t="s">
        <v>1662</v>
      </c>
      <c r="F158" s="1328">
        <v>0</v>
      </c>
      <c r="G158" s="1328"/>
      <c r="H158" s="1328"/>
      <c r="I158" s="1328"/>
      <c r="J158" s="1328"/>
      <c r="K158" s="1328"/>
      <c r="L158" s="1328"/>
      <c r="M158" s="1328"/>
      <c r="N158" s="1328"/>
      <c r="O158" s="1328"/>
      <c r="P158" s="1328"/>
      <c r="Q158" s="1328"/>
      <c r="R158" s="1008">
        <f t="shared" si="12"/>
        <v>0</v>
      </c>
      <c r="S158" s="1008">
        <f t="shared" si="13"/>
        <v>0</v>
      </c>
    </row>
    <row r="159" spans="1:19" ht="15" customHeight="1">
      <c r="A159" s="2304"/>
      <c r="B159" s="2485"/>
      <c r="C159" s="982" t="s">
        <v>867</v>
      </c>
      <c r="D159" s="983">
        <v>404020623</v>
      </c>
      <c r="E159" s="2484" t="s">
        <v>1663</v>
      </c>
      <c r="F159" s="1328">
        <v>0</v>
      </c>
      <c r="G159" s="1328"/>
      <c r="H159" s="1328"/>
      <c r="I159" s="1328"/>
      <c r="J159" s="1328"/>
      <c r="K159" s="1328"/>
      <c r="L159" s="1328"/>
      <c r="M159" s="1328"/>
      <c r="N159" s="1328"/>
      <c r="O159" s="1328"/>
      <c r="P159" s="1328"/>
      <c r="Q159" s="1328"/>
      <c r="R159" s="1008">
        <f t="shared" ref="R159:R219" si="14">SUM(F159:Q159)</f>
        <v>0</v>
      </c>
      <c r="S159" s="1008">
        <f t="shared" ref="S159:S219" si="15">AVERAGE(F159:Q159)</f>
        <v>0</v>
      </c>
    </row>
    <row r="160" spans="1:19" ht="15" customHeight="1">
      <c r="A160" s="2304"/>
      <c r="B160" s="1549" t="s">
        <v>875</v>
      </c>
      <c r="C160" s="991"/>
      <c r="D160" s="2506"/>
      <c r="E160" s="2503"/>
      <c r="F160" s="2507">
        <v>7</v>
      </c>
      <c r="G160" s="1278"/>
      <c r="H160" s="1278"/>
      <c r="I160" s="1278"/>
      <c r="J160" s="1278"/>
      <c r="K160" s="1278"/>
      <c r="L160" s="1278"/>
      <c r="M160" s="1278"/>
      <c r="N160" s="1278"/>
      <c r="O160" s="1278"/>
      <c r="P160" s="1278"/>
      <c r="Q160" s="1278"/>
      <c r="R160" s="1003">
        <f t="shared" ref="R160" si="16">SUM(F160:Q160)</f>
        <v>7</v>
      </c>
      <c r="S160" s="1003">
        <f t="shared" ref="S160" si="17">AVERAGE(F160:Q160)</f>
        <v>7</v>
      </c>
    </row>
    <row r="161" spans="1:19" ht="15" customHeight="1">
      <c r="A161" s="2304"/>
      <c r="B161" s="2487" t="s">
        <v>818</v>
      </c>
      <c r="C161" s="982" t="s">
        <v>819</v>
      </c>
      <c r="D161" s="983" t="s">
        <v>632</v>
      </c>
      <c r="E161" s="2484" t="s">
        <v>1231</v>
      </c>
      <c r="F161" s="1328">
        <v>0</v>
      </c>
      <c r="G161" s="1328"/>
      <c r="H161" s="1328"/>
      <c r="I161" s="1328"/>
      <c r="J161" s="1328"/>
      <c r="K161" s="1328"/>
      <c r="L161" s="1328"/>
      <c r="M161" s="1328"/>
      <c r="N161" s="1328"/>
      <c r="O161" s="1328"/>
      <c r="P161" s="1328"/>
      <c r="Q161" s="1328"/>
      <c r="R161" s="1008">
        <f t="shared" si="14"/>
        <v>0</v>
      </c>
      <c r="S161" s="1008">
        <f t="shared" si="15"/>
        <v>0</v>
      </c>
    </row>
    <row r="162" spans="1:19" ht="15" customHeight="1">
      <c r="A162" s="2304"/>
      <c r="B162" s="2488"/>
      <c r="C162" s="982" t="s">
        <v>819</v>
      </c>
      <c r="D162" s="983" t="s">
        <v>831</v>
      </c>
      <c r="E162" s="2489" t="s">
        <v>1372</v>
      </c>
      <c r="F162" s="1328">
        <v>0</v>
      </c>
      <c r="G162" s="1328"/>
      <c r="H162" s="1328"/>
      <c r="I162" s="1328"/>
      <c r="J162" s="1328"/>
      <c r="K162" s="1328"/>
      <c r="L162" s="1328"/>
      <c r="M162" s="1328"/>
      <c r="N162" s="1328"/>
      <c r="O162" s="1328"/>
      <c r="P162" s="1328"/>
      <c r="Q162" s="1328"/>
      <c r="R162" s="1008">
        <f t="shared" si="14"/>
        <v>0</v>
      </c>
      <c r="S162" s="1008">
        <f t="shared" si="15"/>
        <v>0</v>
      </c>
    </row>
    <row r="163" spans="1:19" ht="15" customHeight="1">
      <c r="A163" s="2304"/>
      <c r="B163" s="2488"/>
      <c r="C163" s="982" t="s">
        <v>819</v>
      </c>
      <c r="D163" s="983" t="s">
        <v>898</v>
      </c>
      <c r="E163" s="2484" t="s">
        <v>1232</v>
      </c>
      <c r="F163" s="1328">
        <v>0</v>
      </c>
      <c r="G163" s="1677"/>
      <c r="H163" s="1677"/>
      <c r="I163" s="1677"/>
      <c r="J163" s="1677"/>
      <c r="K163" s="1677"/>
      <c r="L163" s="1677"/>
      <c r="M163" s="1677"/>
      <c r="N163" s="1677"/>
      <c r="O163" s="1677"/>
      <c r="P163" s="1677"/>
      <c r="Q163" s="1677"/>
      <c r="R163" s="1678">
        <f t="shared" si="14"/>
        <v>0</v>
      </c>
      <c r="S163" s="1678">
        <f t="shared" si="15"/>
        <v>0</v>
      </c>
    </row>
    <row r="164" spans="1:19" ht="15" customHeight="1">
      <c r="A164" s="2304"/>
      <c r="B164" s="2488"/>
      <c r="C164" s="982" t="s">
        <v>819</v>
      </c>
      <c r="D164" s="983" t="s">
        <v>900</v>
      </c>
      <c r="E164" s="2484" t="s">
        <v>1233</v>
      </c>
      <c r="F164" s="1328">
        <v>0</v>
      </c>
      <c r="G164" s="1328"/>
      <c r="H164" s="1328"/>
      <c r="I164" s="1328"/>
      <c r="J164" s="1328"/>
      <c r="K164" s="1328"/>
      <c r="L164" s="1328"/>
      <c r="M164" s="1328"/>
      <c r="N164" s="1328"/>
      <c r="O164" s="1328"/>
      <c r="P164" s="1328"/>
      <c r="Q164" s="1328"/>
      <c r="R164" s="1008">
        <f t="shared" si="14"/>
        <v>0</v>
      </c>
      <c r="S164" s="1008">
        <f t="shared" si="15"/>
        <v>0</v>
      </c>
    </row>
    <row r="165" spans="1:19" s="1154" customFormat="1" ht="15" customHeight="1">
      <c r="A165" s="2304"/>
      <c r="B165" s="2488"/>
      <c r="C165" s="982" t="s">
        <v>819</v>
      </c>
      <c r="D165" s="983" t="s">
        <v>926</v>
      </c>
      <c r="E165" s="2484" t="s">
        <v>1234</v>
      </c>
      <c r="F165" s="1328">
        <v>0</v>
      </c>
      <c r="G165" s="1328"/>
      <c r="H165" s="1328"/>
      <c r="I165" s="1328"/>
      <c r="J165" s="1328"/>
      <c r="K165" s="1328"/>
      <c r="L165" s="1328"/>
      <c r="M165" s="1328"/>
      <c r="N165" s="1328"/>
      <c r="O165" s="1328"/>
      <c r="P165" s="1328"/>
      <c r="Q165" s="1328"/>
      <c r="R165" s="1008">
        <f t="shared" si="14"/>
        <v>0</v>
      </c>
      <c r="S165" s="1008">
        <f t="shared" si="15"/>
        <v>0</v>
      </c>
    </row>
    <row r="166" spans="1:19" ht="15" customHeight="1">
      <c r="A166" s="2304"/>
      <c r="B166" s="2488"/>
      <c r="C166" s="982" t="s">
        <v>819</v>
      </c>
      <c r="D166" s="983" t="s">
        <v>1235</v>
      </c>
      <c r="E166" s="2484" t="s">
        <v>1236</v>
      </c>
      <c r="F166" s="1328">
        <v>0</v>
      </c>
      <c r="G166" s="1328"/>
      <c r="H166" s="1328"/>
      <c r="I166" s="1328"/>
      <c r="J166" s="1328"/>
      <c r="K166" s="1328"/>
      <c r="L166" s="1328"/>
      <c r="M166" s="1328"/>
      <c r="N166" s="1328"/>
      <c r="O166" s="1328"/>
      <c r="P166" s="1328"/>
      <c r="Q166" s="1328"/>
      <c r="R166" s="1008">
        <f t="shared" si="14"/>
        <v>0</v>
      </c>
      <c r="S166" s="1008">
        <f t="shared" si="15"/>
        <v>0</v>
      </c>
    </row>
    <row r="167" spans="1:19" ht="15" customHeight="1">
      <c r="A167" s="2304"/>
      <c r="B167" s="2488"/>
      <c r="C167" s="982" t="s">
        <v>819</v>
      </c>
      <c r="D167" s="983" t="s">
        <v>902</v>
      </c>
      <c r="E167" s="2484" t="s">
        <v>1237</v>
      </c>
      <c r="F167" s="1328">
        <v>0</v>
      </c>
      <c r="G167" s="1328"/>
      <c r="H167" s="1328"/>
      <c r="I167" s="1328"/>
      <c r="J167" s="1328"/>
      <c r="K167" s="1328"/>
      <c r="L167" s="1328"/>
      <c r="M167" s="1328"/>
      <c r="N167" s="1328"/>
      <c r="O167" s="1328"/>
      <c r="P167" s="1328"/>
      <c r="Q167" s="1328"/>
      <c r="R167" s="1008">
        <f t="shared" si="14"/>
        <v>0</v>
      </c>
      <c r="S167" s="1008">
        <f t="shared" si="15"/>
        <v>0</v>
      </c>
    </row>
    <row r="168" spans="1:19" ht="15" customHeight="1">
      <c r="A168" s="2304"/>
      <c r="B168" s="2488"/>
      <c r="C168" s="982" t="s">
        <v>819</v>
      </c>
      <c r="D168" s="983" t="s">
        <v>1238</v>
      </c>
      <c r="E168" s="2484" t="s">
        <v>1239</v>
      </c>
      <c r="F168" s="1328">
        <v>0</v>
      </c>
      <c r="G168" s="1328"/>
      <c r="H168" s="1328"/>
      <c r="I168" s="1328"/>
      <c r="J168" s="1328"/>
      <c r="K168" s="1328"/>
      <c r="L168" s="1328"/>
      <c r="M168" s="1328"/>
      <c r="N168" s="1328"/>
      <c r="O168" s="1328"/>
      <c r="P168" s="1328"/>
      <c r="Q168" s="1328"/>
      <c r="R168" s="1008">
        <f t="shared" si="14"/>
        <v>0</v>
      </c>
      <c r="S168" s="1008">
        <f t="shared" si="15"/>
        <v>0</v>
      </c>
    </row>
    <row r="169" spans="1:19" ht="15" customHeight="1">
      <c r="A169" s="2304"/>
      <c r="B169" s="2490"/>
      <c r="C169" s="982" t="s">
        <v>819</v>
      </c>
      <c r="D169" s="983" t="s">
        <v>833</v>
      </c>
      <c r="E169" s="2484" t="s">
        <v>1240</v>
      </c>
      <c r="F169" s="1328">
        <v>0</v>
      </c>
      <c r="G169" s="1328"/>
      <c r="H169" s="1328"/>
      <c r="I169" s="1328"/>
      <c r="J169" s="1328"/>
      <c r="K169" s="1328"/>
      <c r="L169" s="1328"/>
      <c r="M169" s="1328"/>
      <c r="N169" s="1328"/>
      <c r="O169" s="1328"/>
      <c r="P169" s="1328"/>
      <c r="Q169" s="1328"/>
      <c r="R169" s="1008">
        <f t="shared" si="14"/>
        <v>0</v>
      </c>
      <c r="S169" s="1008">
        <f t="shared" si="15"/>
        <v>0</v>
      </c>
    </row>
    <row r="170" spans="1:19" ht="15" customHeight="1">
      <c r="A170" s="2304"/>
      <c r="B170" s="1119" t="s">
        <v>1241</v>
      </c>
      <c r="C170" s="991"/>
      <c r="D170" s="2506"/>
      <c r="E170" s="2503"/>
      <c r="F170" s="2507">
        <v>0</v>
      </c>
      <c r="G170" s="1278"/>
      <c r="H170" s="1278"/>
      <c r="I170" s="1278"/>
      <c r="J170" s="1278"/>
      <c r="K170" s="1278"/>
      <c r="L170" s="1278"/>
      <c r="M170" s="1278"/>
      <c r="N170" s="1278"/>
      <c r="O170" s="1278"/>
      <c r="P170" s="1278"/>
      <c r="Q170" s="1278"/>
      <c r="R170" s="1003">
        <f t="shared" ref="R170" si="18">SUM(F170:Q170)</f>
        <v>0</v>
      </c>
      <c r="S170" s="1003">
        <f t="shared" ref="S170" si="19">AVERAGE(F170:Q170)</f>
        <v>0</v>
      </c>
    </row>
    <row r="171" spans="1:19" ht="15" customHeight="1">
      <c r="A171" s="2304"/>
      <c r="B171" s="2483" t="s">
        <v>818</v>
      </c>
      <c r="C171" s="982" t="s">
        <v>876</v>
      </c>
      <c r="D171" s="983">
        <v>101020066</v>
      </c>
      <c r="E171" s="2484" t="s">
        <v>1665</v>
      </c>
      <c r="F171" s="1328">
        <v>0</v>
      </c>
      <c r="G171" s="1328"/>
      <c r="H171" s="1328"/>
      <c r="I171" s="1328"/>
      <c r="J171" s="1328"/>
      <c r="K171" s="1328"/>
      <c r="L171" s="1328"/>
      <c r="M171" s="1328"/>
      <c r="N171" s="1328"/>
      <c r="O171" s="1328"/>
      <c r="P171" s="1328"/>
      <c r="Q171" s="1328"/>
      <c r="R171" s="1008">
        <f t="shared" si="14"/>
        <v>0</v>
      </c>
      <c r="S171" s="1008">
        <f t="shared" si="15"/>
        <v>0</v>
      </c>
    </row>
    <row r="172" spans="1:19" ht="15" customHeight="1">
      <c r="A172" s="2304"/>
      <c r="B172" s="2485"/>
      <c r="C172" s="982" t="s">
        <v>876</v>
      </c>
      <c r="D172" s="983">
        <v>101020074</v>
      </c>
      <c r="E172" s="2484" t="s">
        <v>1666</v>
      </c>
      <c r="F172" s="1328">
        <v>0</v>
      </c>
      <c r="G172" s="1328"/>
      <c r="H172" s="1328"/>
      <c r="I172" s="1328"/>
      <c r="J172" s="1328"/>
      <c r="K172" s="1328"/>
      <c r="L172" s="1328"/>
      <c r="M172" s="1328"/>
      <c r="N172" s="1328"/>
      <c r="O172" s="1328"/>
      <c r="P172" s="1328"/>
      <c r="Q172" s="1328"/>
      <c r="R172" s="1008">
        <f t="shared" si="14"/>
        <v>0</v>
      </c>
      <c r="S172" s="1008">
        <f t="shared" si="15"/>
        <v>0</v>
      </c>
    </row>
    <row r="173" spans="1:19" ht="15" customHeight="1">
      <c r="A173" s="2304"/>
      <c r="B173" s="2485"/>
      <c r="C173" s="982" t="s">
        <v>876</v>
      </c>
      <c r="D173" s="983">
        <v>101020082</v>
      </c>
      <c r="E173" s="2484" t="s">
        <v>1667</v>
      </c>
      <c r="F173" s="1328">
        <v>0</v>
      </c>
      <c r="G173" s="1677"/>
      <c r="H173" s="1677"/>
      <c r="I173" s="1677"/>
      <c r="J173" s="1677"/>
      <c r="K173" s="1677"/>
      <c r="L173" s="1677"/>
      <c r="M173" s="1677"/>
      <c r="N173" s="1677"/>
      <c r="O173" s="1677"/>
      <c r="P173" s="1677"/>
      <c r="Q173" s="1677"/>
      <c r="R173" s="1678">
        <f t="shared" si="14"/>
        <v>0</v>
      </c>
      <c r="S173" s="1678">
        <f t="shared" si="15"/>
        <v>0</v>
      </c>
    </row>
    <row r="174" spans="1:19" ht="15" customHeight="1">
      <c r="A174" s="2304"/>
      <c r="B174" s="2485"/>
      <c r="C174" s="982" t="s">
        <v>876</v>
      </c>
      <c r="D174" s="983">
        <v>201010232</v>
      </c>
      <c r="E174" s="2484" t="s">
        <v>1664</v>
      </c>
      <c r="F174" s="1328">
        <v>0</v>
      </c>
      <c r="G174" s="1328"/>
      <c r="H174" s="1328"/>
      <c r="I174" s="1328"/>
      <c r="J174" s="1328"/>
      <c r="K174" s="1328"/>
      <c r="L174" s="1328"/>
      <c r="M174" s="1328"/>
      <c r="N174" s="1328"/>
      <c r="O174" s="1328"/>
      <c r="P174" s="1328"/>
      <c r="Q174" s="1328"/>
      <c r="R174" s="1008">
        <f t="shared" si="14"/>
        <v>0</v>
      </c>
      <c r="S174" s="1008">
        <f t="shared" si="15"/>
        <v>0</v>
      </c>
    </row>
    <row r="175" spans="1:19" ht="15" customHeight="1">
      <c r="A175" s="2304"/>
      <c r="B175" s="2485"/>
      <c r="C175" s="982" t="s">
        <v>876</v>
      </c>
      <c r="D175" s="983">
        <v>201010348</v>
      </c>
      <c r="E175" s="2484" t="s">
        <v>1600</v>
      </c>
      <c r="F175" s="1328">
        <v>0</v>
      </c>
      <c r="G175" s="1328"/>
      <c r="H175" s="1328"/>
      <c r="I175" s="1328"/>
      <c r="J175" s="1328"/>
      <c r="K175" s="1328"/>
      <c r="L175" s="1328"/>
      <c r="M175" s="1328"/>
      <c r="N175" s="1328"/>
      <c r="O175" s="1328"/>
      <c r="P175" s="1328"/>
      <c r="Q175" s="1328"/>
      <c r="R175" s="1008">
        <f t="shared" si="14"/>
        <v>0</v>
      </c>
      <c r="S175" s="1008">
        <f t="shared" si="15"/>
        <v>0</v>
      </c>
    </row>
    <row r="176" spans="1:19" ht="15" customHeight="1">
      <c r="A176" s="2304"/>
      <c r="B176" s="2485"/>
      <c r="C176" s="982" t="s">
        <v>876</v>
      </c>
      <c r="D176" s="983">
        <v>201010526</v>
      </c>
      <c r="E176" s="2484" t="s">
        <v>1601</v>
      </c>
      <c r="F176" s="1328">
        <v>0</v>
      </c>
      <c r="G176" s="1328"/>
      <c r="H176" s="1328"/>
      <c r="I176" s="1328"/>
      <c r="J176" s="1328"/>
      <c r="K176" s="1328"/>
      <c r="L176" s="1328"/>
      <c r="M176" s="1328"/>
      <c r="N176" s="1328"/>
      <c r="O176" s="1328"/>
      <c r="P176" s="1328"/>
      <c r="Q176" s="1328"/>
      <c r="R176" s="1008">
        <f t="shared" si="14"/>
        <v>0</v>
      </c>
      <c r="S176" s="1008">
        <f t="shared" si="15"/>
        <v>0</v>
      </c>
    </row>
    <row r="177" spans="1:19" s="1267" customFormat="1" ht="15" customHeight="1">
      <c r="A177" s="2304"/>
      <c r="B177" s="2485"/>
      <c r="C177" s="982" t="s">
        <v>876</v>
      </c>
      <c r="D177" s="983">
        <v>204010187</v>
      </c>
      <c r="E177" s="2484" t="s">
        <v>1602</v>
      </c>
      <c r="F177" s="1328">
        <v>0</v>
      </c>
      <c r="G177" s="1328"/>
      <c r="H177" s="1328"/>
      <c r="I177" s="1328"/>
      <c r="J177" s="1328"/>
      <c r="K177" s="1328"/>
      <c r="L177" s="1328"/>
      <c r="M177" s="1328"/>
      <c r="N177" s="1328"/>
      <c r="O177" s="1328"/>
      <c r="P177" s="1328"/>
      <c r="Q177" s="1328"/>
      <c r="R177" s="1008">
        <f t="shared" si="14"/>
        <v>0</v>
      </c>
      <c r="S177" s="1008">
        <f t="shared" si="15"/>
        <v>0</v>
      </c>
    </row>
    <row r="178" spans="1:19" s="1267" customFormat="1" ht="15" customHeight="1">
      <c r="A178" s="2304"/>
      <c r="B178" s="2485"/>
      <c r="C178" s="982" t="s">
        <v>876</v>
      </c>
      <c r="D178" s="983">
        <v>301010153</v>
      </c>
      <c r="E178" s="2484" t="s">
        <v>1603</v>
      </c>
      <c r="F178" s="1328">
        <v>0</v>
      </c>
      <c r="G178" s="1328"/>
      <c r="H178" s="1328"/>
      <c r="I178" s="1328"/>
      <c r="J178" s="1328"/>
      <c r="K178" s="1328"/>
      <c r="L178" s="1328"/>
      <c r="M178" s="1328"/>
      <c r="N178" s="1328"/>
      <c r="O178" s="1328"/>
      <c r="P178" s="1328"/>
      <c r="Q178" s="1328"/>
      <c r="R178" s="1008">
        <f t="shared" si="14"/>
        <v>0</v>
      </c>
      <c r="S178" s="1008">
        <f t="shared" si="15"/>
        <v>0</v>
      </c>
    </row>
    <row r="179" spans="1:19" s="1267" customFormat="1" ht="15" customHeight="1">
      <c r="A179" s="2304"/>
      <c r="B179" s="2485"/>
      <c r="C179" s="982" t="s">
        <v>876</v>
      </c>
      <c r="D179" s="983">
        <v>301060037</v>
      </c>
      <c r="E179" s="2484" t="s">
        <v>1604</v>
      </c>
      <c r="F179" s="1328">
        <v>0</v>
      </c>
      <c r="G179" s="1328"/>
      <c r="H179" s="1328"/>
      <c r="I179" s="1328"/>
      <c r="J179" s="1328"/>
      <c r="K179" s="1328"/>
      <c r="L179" s="1328"/>
      <c r="M179" s="1328"/>
      <c r="N179" s="1328"/>
      <c r="O179" s="1328"/>
      <c r="P179" s="1328"/>
      <c r="Q179" s="1328"/>
      <c r="R179" s="1008">
        <f t="shared" si="14"/>
        <v>0</v>
      </c>
      <c r="S179" s="1008">
        <f t="shared" si="15"/>
        <v>0</v>
      </c>
    </row>
    <row r="180" spans="1:19" s="1267" customFormat="1" ht="15" customHeight="1">
      <c r="A180" s="2304"/>
      <c r="B180" s="2485"/>
      <c r="C180" s="982" t="s">
        <v>876</v>
      </c>
      <c r="D180" s="983">
        <v>307010015</v>
      </c>
      <c r="E180" s="2484" t="s">
        <v>1605</v>
      </c>
      <c r="F180" s="1328">
        <v>0</v>
      </c>
      <c r="G180" s="1328"/>
      <c r="H180" s="1328"/>
      <c r="I180" s="1328"/>
      <c r="J180" s="1328"/>
      <c r="K180" s="1328"/>
      <c r="L180" s="1328"/>
      <c r="M180" s="1328"/>
      <c r="N180" s="1328"/>
      <c r="O180" s="1328"/>
      <c r="P180" s="1328"/>
      <c r="Q180" s="1328"/>
      <c r="R180" s="1008">
        <f t="shared" si="14"/>
        <v>0</v>
      </c>
      <c r="S180" s="1008">
        <f t="shared" si="15"/>
        <v>0</v>
      </c>
    </row>
    <row r="181" spans="1:19" s="1267" customFormat="1" ht="15" customHeight="1">
      <c r="A181" s="2304"/>
      <c r="B181" s="2485"/>
      <c r="C181" s="982" t="s">
        <v>876</v>
      </c>
      <c r="D181" s="983">
        <v>307010082</v>
      </c>
      <c r="E181" s="2484" t="s">
        <v>1606</v>
      </c>
      <c r="F181" s="1328">
        <v>0</v>
      </c>
      <c r="G181" s="1328"/>
      <c r="H181" s="1328"/>
      <c r="I181" s="1328"/>
      <c r="J181" s="1328"/>
      <c r="K181" s="1328"/>
      <c r="L181" s="1328"/>
      <c r="M181" s="1328"/>
      <c r="N181" s="1328"/>
      <c r="O181" s="1328"/>
      <c r="P181" s="1328"/>
      <c r="Q181" s="1328"/>
      <c r="R181" s="1008">
        <f t="shared" si="14"/>
        <v>0</v>
      </c>
      <c r="S181" s="1008">
        <f t="shared" si="15"/>
        <v>0</v>
      </c>
    </row>
    <row r="182" spans="1:19" s="1267" customFormat="1" ht="15" customHeight="1">
      <c r="A182" s="2304"/>
      <c r="B182" s="2485"/>
      <c r="C182" s="982" t="s">
        <v>876</v>
      </c>
      <c r="D182" s="983">
        <v>307010090</v>
      </c>
      <c r="E182" s="2484" t="s">
        <v>1607</v>
      </c>
      <c r="F182" s="1328">
        <v>0</v>
      </c>
      <c r="G182" s="1328"/>
      <c r="H182" s="1328"/>
      <c r="I182" s="1328"/>
      <c r="J182" s="1328"/>
      <c r="K182" s="1328"/>
      <c r="L182" s="1328"/>
      <c r="M182" s="1328"/>
      <c r="N182" s="1328"/>
      <c r="O182" s="1328"/>
      <c r="P182" s="1328"/>
      <c r="Q182" s="1328"/>
      <c r="R182" s="1008">
        <f t="shared" si="14"/>
        <v>0</v>
      </c>
      <c r="S182" s="1008">
        <f t="shared" si="15"/>
        <v>0</v>
      </c>
    </row>
    <row r="183" spans="1:19" s="1267" customFormat="1" ht="15" customHeight="1">
      <c r="A183" s="2304"/>
      <c r="B183" s="2485"/>
      <c r="C183" s="982" t="s">
        <v>876</v>
      </c>
      <c r="D183" s="983">
        <v>307010104</v>
      </c>
      <c r="E183" s="2484" t="s">
        <v>1608</v>
      </c>
      <c r="F183" s="1328">
        <v>0</v>
      </c>
      <c r="G183" s="1328"/>
      <c r="H183" s="1328"/>
      <c r="I183" s="1328"/>
      <c r="J183" s="1328"/>
      <c r="K183" s="1328"/>
      <c r="L183" s="1328"/>
      <c r="M183" s="1328"/>
      <c r="N183" s="1328"/>
      <c r="O183" s="1328"/>
      <c r="P183" s="1328"/>
      <c r="Q183" s="1328"/>
      <c r="R183" s="1008">
        <f t="shared" si="14"/>
        <v>0</v>
      </c>
      <c r="S183" s="1008">
        <f t="shared" si="15"/>
        <v>0</v>
      </c>
    </row>
    <row r="184" spans="1:19" s="1267" customFormat="1" ht="15" customHeight="1">
      <c r="A184" s="2304"/>
      <c r="B184" s="2485"/>
      <c r="C184" s="982" t="s">
        <v>876</v>
      </c>
      <c r="D184" s="983">
        <v>307010112</v>
      </c>
      <c r="E184" s="2484" t="s">
        <v>1609</v>
      </c>
      <c r="F184" s="1328">
        <v>0</v>
      </c>
      <c r="G184" s="1328"/>
      <c r="H184" s="1328"/>
      <c r="I184" s="1328"/>
      <c r="J184" s="1328"/>
      <c r="K184" s="1328"/>
      <c r="L184" s="1328"/>
      <c r="M184" s="1328"/>
      <c r="N184" s="1328"/>
      <c r="O184" s="1328"/>
      <c r="P184" s="1328"/>
      <c r="Q184" s="1328"/>
      <c r="R184" s="1008">
        <f t="shared" si="14"/>
        <v>0</v>
      </c>
      <c r="S184" s="1008">
        <f t="shared" si="15"/>
        <v>0</v>
      </c>
    </row>
    <row r="185" spans="1:19" s="1267" customFormat="1" ht="15" customHeight="1">
      <c r="A185" s="2304"/>
      <c r="B185" s="2485"/>
      <c r="C185" s="982" t="s">
        <v>876</v>
      </c>
      <c r="D185" s="983">
        <v>307010120</v>
      </c>
      <c r="E185" s="2484" t="s">
        <v>1610</v>
      </c>
      <c r="F185" s="1328">
        <v>0</v>
      </c>
      <c r="G185" s="1328"/>
      <c r="H185" s="1328"/>
      <c r="I185" s="1328"/>
      <c r="J185" s="1328"/>
      <c r="K185" s="1328"/>
      <c r="L185" s="1328"/>
      <c r="M185" s="1328"/>
      <c r="N185" s="1328"/>
      <c r="O185" s="1328"/>
      <c r="P185" s="1328"/>
      <c r="Q185" s="1328"/>
      <c r="R185" s="1008">
        <f t="shared" si="14"/>
        <v>0</v>
      </c>
      <c r="S185" s="1008">
        <f t="shared" si="15"/>
        <v>0</v>
      </c>
    </row>
    <row r="186" spans="1:19" s="1267" customFormat="1" ht="15" customHeight="1">
      <c r="A186" s="2304"/>
      <c r="B186" s="2485"/>
      <c r="C186" s="982" t="s">
        <v>876</v>
      </c>
      <c r="D186" s="983">
        <v>307010031</v>
      </c>
      <c r="E186" s="2484" t="s">
        <v>1611</v>
      </c>
      <c r="F186" s="1328">
        <v>0</v>
      </c>
      <c r="G186" s="1328"/>
      <c r="H186" s="1328"/>
      <c r="I186" s="1328"/>
      <c r="J186" s="1328"/>
      <c r="K186" s="1328"/>
      <c r="L186" s="1328"/>
      <c r="M186" s="1328"/>
      <c r="N186" s="1328"/>
      <c r="O186" s="1328"/>
      <c r="P186" s="1328"/>
      <c r="Q186" s="1328"/>
      <c r="R186" s="1008">
        <f t="shared" si="14"/>
        <v>0</v>
      </c>
      <c r="S186" s="1008">
        <f t="shared" si="15"/>
        <v>0</v>
      </c>
    </row>
    <row r="187" spans="1:19" s="1267" customFormat="1" ht="15" customHeight="1">
      <c r="A187" s="2304"/>
      <c r="B187" s="2485"/>
      <c r="C187" s="982" t="s">
        <v>876</v>
      </c>
      <c r="D187" s="983">
        <v>307010139</v>
      </c>
      <c r="E187" s="2484" t="s">
        <v>1612</v>
      </c>
      <c r="F187" s="1328">
        <v>0</v>
      </c>
      <c r="G187" s="1328"/>
      <c r="H187" s="1328"/>
      <c r="I187" s="1328"/>
      <c r="J187" s="1328"/>
      <c r="K187" s="1328"/>
      <c r="L187" s="1328"/>
      <c r="M187" s="1328"/>
      <c r="N187" s="1328"/>
      <c r="O187" s="1328"/>
      <c r="P187" s="1328"/>
      <c r="Q187" s="1328"/>
      <c r="R187" s="1008">
        <f t="shared" si="14"/>
        <v>0</v>
      </c>
      <c r="S187" s="1008">
        <f t="shared" si="15"/>
        <v>0</v>
      </c>
    </row>
    <row r="188" spans="1:19" s="1267" customFormat="1" ht="15" customHeight="1">
      <c r="A188" s="2304"/>
      <c r="B188" s="2485"/>
      <c r="C188" s="982" t="s">
        <v>876</v>
      </c>
      <c r="D188" s="983">
        <v>307010058</v>
      </c>
      <c r="E188" s="2484" t="s">
        <v>1613</v>
      </c>
      <c r="F188" s="1328">
        <v>0</v>
      </c>
      <c r="G188" s="1328"/>
      <c r="H188" s="1328"/>
      <c r="I188" s="1328"/>
      <c r="J188" s="1328"/>
      <c r="K188" s="1328"/>
      <c r="L188" s="1328"/>
      <c r="M188" s="1328"/>
      <c r="N188" s="1328"/>
      <c r="O188" s="1328"/>
      <c r="P188" s="1328"/>
      <c r="Q188" s="1328"/>
      <c r="R188" s="1008">
        <f t="shared" si="14"/>
        <v>0</v>
      </c>
      <c r="S188" s="1008">
        <f t="shared" si="15"/>
        <v>0</v>
      </c>
    </row>
    <row r="189" spans="1:19" ht="15" customHeight="1">
      <c r="A189" s="2304"/>
      <c r="B189" s="2485"/>
      <c r="C189" s="982" t="s">
        <v>876</v>
      </c>
      <c r="D189" s="983">
        <v>307020010</v>
      </c>
      <c r="E189" s="2484" t="s">
        <v>1614</v>
      </c>
      <c r="F189" s="1328">
        <v>0</v>
      </c>
      <c r="G189" s="1328"/>
      <c r="H189" s="1328"/>
      <c r="I189" s="1328"/>
      <c r="J189" s="1328"/>
      <c r="K189" s="1328"/>
      <c r="L189" s="1328"/>
      <c r="M189" s="1328"/>
      <c r="N189" s="1328"/>
      <c r="O189" s="1328"/>
      <c r="P189" s="1328"/>
      <c r="Q189" s="1328"/>
      <c r="R189" s="1008">
        <f t="shared" si="14"/>
        <v>0</v>
      </c>
      <c r="S189" s="1008">
        <f t="shared" si="15"/>
        <v>0</v>
      </c>
    </row>
    <row r="190" spans="1:19" ht="15" customHeight="1">
      <c r="A190" s="2304"/>
      <c r="B190" s="2485"/>
      <c r="C190" s="982" t="s">
        <v>876</v>
      </c>
      <c r="D190" s="983">
        <v>307020037</v>
      </c>
      <c r="E190" s="2484" t="s">
        <v>1615</v>
      </c>
      <c r="F190" s="1328">
        <v>0</v>
      </c>
      <c r="G190" s="1328"/>
      <c r="H190" s="1328"/>
      <c r="I190" s="1328"/>
      <c r="J190" s="1328"/>
      <c r="K190" s="1328"/>
      <c r="L190" s="1328"/>
      <c r="M190" s="1328"/>
      <c r="N190" s="1328"/>
      <c r="O190" s="1328"/>
      <c r="P190" s="1328"/>
      <c r="Q190" s="1328"/>
      <c r="R190" s="1008">
        <f t="shared" si="14"/>
        <v>0</v>
      </c>
      <c r="S190" s="1008">
        <f t="shared" si="15"/>
        <v>0</v>
      </c>
    </row>
    <row r="191" spans="1:19" ht="15" customHeight="1">
      <c r="A191" s="2304"/>
      <c r="B191" s="2485"/>
      <c r="C191" s="982" t="s">
        <v>876</v>
      </c>
      <c r="D191" s="983">
        <v>307020045</v>
      </c>
      <c r="E191" s="2484" t="s">
        <v>1616</v>
      </c>
      <c r="F191" s="1328">
        <v>0</v>
      </c>
      <c r="G191" s="1328"/>
      <c r="H191" s="1328"/>
      <c r="I191" s="1328"/>
      <c r="J191" s="1328"/>
      <c r="K191" s="1328"/>
      <c r="L191" s="1328"/>
      <c r="M191" s="1328"/>
      <c r="N191" s="1328"/>
      <c r="O191" s="1328"/>
      <c r="P191" s="1328"/>
      <c r="Q191" s="1328"/>
      <c r="R191" s="1008">
        <f t="shared" si="14"/>
        <v>0</v>
      </c>
      <c r="S191" s="1008">
        <f t="shared" si="15"/>
        <v>0</v>
      </c>
    </row>
    <row r="192" spans="1:19" ht="15" customHeight="1">
      <c r="A192" s="2304"/>
      <c r="B192" s="2485"/>
      <c r="C192" s="982" t="s">
        <v>876</v>
      </c>
      <c r="D192" s="983">
        <v>307020053</v>
      </c>
      <c r="E192" s="2484" t="s">
        <v>1617</v>
      </c>
      <c r="F192" s="1328">
        <v>0</v>
      </c>
      <c r="G192" s="1328"/>
      <c r="H192" s="1328"/>
      <c r="I192" s="1328"/>
      <c r="J192" s="1328"/>
      <c r="K192" s="1328"/>
      <c r="L192" s="1328"/>
      <c r="M192" s="1328"/>
      <c r="N192" s="1328"/>
      <c r="O192" s="1328"/>
      <c r="P192" s="1328"/>
      <c r="Q192" s="1328"/>
      <c r="R192" s="1008">
        <f t="shared" si="14"/>
        <v>0</v>
      </c>
      <c r="S192" s="1008">
        <f t="shared" si="15"/>
        <v>0</v>
      </c>
    </row>
    <row r="193" spans="1:19" ht="15" customHeight="1">
      <c r="A193" s="2304"/>
      <c r="B193" s="2485"/>
      <c r="C193" s="982" t="s">
        <v>876</v>
      </c>
      <c r="D193" s="983">
        <v>307020061</v>
      </c>
      <c r="E193" s="2484" t="s">
        <v>1618</v>
      </c>
      <c r="F193" s="1328">
        <v>0</v>
      </c>
      <c r="G193" s="1328"/>
      <c r="H193" s="1328"/>
      <c r="I193" s="1328"/>
      <c r="J193" s="1328"/>
      <c r="K193" s="1328"/>
      <c r="L193" s="1328"/>
      <c r="M193" s="1328"/>
      <c r="N193" s="1328"/>
      <c r="O193" s="1328"/>
      <c r="P193" s="1328"/>
      <c r="Q193" s="1328"/>
      <c r="R193" s="1008">
        <f t="shared" si="14"/>
        <v>0</v>
      </c>
      <c r="S193" s="1008">
        <f t="shared" si="15"/>
        <v>0</v>
      </c>
    </row>
    <row r="194" spans="1:19" ht="15" customHeight="1">
      <c r="A194" s="2304"/>
      <c r="B194" s="2485"/>
      <c r="C194" s="982" t="s">
        <v>876</v>
      </c>
      <c r="D194" s="983">
        <v>307020070</v>
      </c>
      <c r="E194" s="2484" t="s">
        <v>1619</v>
      </c>
      <c r="F194" s="1328">
        <v>0</v>
      </c>
      <c r="G194" s="1328"/>
      <c r="H194" s="1328"/>
      <c r="I194" s="1328"/>
      <c r="J194" s="1328"/>
      <c r="K194" s="1328"/>
      <c r="L194" s="1328"/>
      <c r="M194" s="1328"/>
      <c r="N194" s="1328"/>
      <c r="O194" s="1328"/>
      <c r="P194" s="1328"/>
      <c r="Q194" s="1328"/>
      <c r="R194" s="1008">
        <f t="shared" si="14"/>
        <v>0</v>
      </c>
      <c r="S194" s="1008">
        <f t="shared" si="15"/>
        <v>0</v>
      </c>
    </row>
    <row r="195" spans="1:19" ht="15" customHeight="1">
      <c r="A195" s="2304"/>
      <c r="B195" s="2485"/>
      <c r="C195" s="982" t="s">
        <v>876</v>
      </c>
      <c r="D195" s="983">
        <v>307020118</v>
      </c>
      <c r="E195" s="2484" t="s">
        <v>1620</v>
      </c>
      <c r="F195" s="1328">
        <v>0</v>
      </c>
      <c r="G195" s="1328"/>
      <c r="H195" s="1328"/>
      <c r="I195" s="1328"/>
      <c r="J195" s="1328"/>
      <c r="K195" s="1328"/>
      <c r="L195" s="1328"/>
      <c r="M195" s="1328"/>
      <c r="N195" s="1328"/>
      <c r="O195" s="1328"/>
      <c r="P195" s="1328"/>
      <c r="Q195" s="1328"/>
      <c r="R195" s="1008">
        <f t="shared" si="14"/>
        <v>0</v>
      </c>
      <c r="S195" s="1008">
        <f t="shared" si="15"/>
        <v>0</v>
      </c>
    </row>
    <row r="196" spans="1:19" ht="15" customHeight="1">
      <c r="A196" s="2304"/>
      <c r="B196" s="2485"/>
      <c r="C196" s="982" t="s">
        <v>876</v>
      </c>
      <c r="D196" s="983">
        <v>307030040</v>
      </c>
      <c r="E196" s="2484" t="s">
        <v>1542</v>
      </c>
      <c r="F196" s="1328">
        <v>0</v>
      </c>
      <c r="G196" s="1328"/>
      <c r="H196" s="1328"/>
      <c r="I196" s="1328"/>
      <c r="J196" s="1328"/>
      <c r="K196" s="1328"/>
      <c r="L196" s="1328"/>
      <c r="M196" s="1328"/>
      <c r="N196" s="1328"/>
      <c r="O196" s="1328"/>
      <c r="P196" s="1328"/>
      <c r="Q196" s="1328"/>
      <c r="R196" s="1008">
        <f t="shared" si="14"/>
        <v>0</v>
      </c>
      <c r="S196" s="1008">
        <f t="shared" si="15"/>
        <v>0</v>
      </c>
    </row>
    <row r="197" spans="1:19" ht="15" customHeight="1">
      <c r="A197" s="2304"/>
      <c r="B197" s="2485"/>
      <c r="C197" s="982" t="s">
        <v>876</v>
      </c>
      <c r="D197" s="983">
        <v>307030024</v>
      </c>
      <c r="E197" s="2484" t="s">
        <v>1621</v>
      </c>
      <c r="F197" s="1328">
        <v>0</v>
      </c>
      <c r="G197" s="1328"/>
      <c r="H197" s="1328"/>
      <c r="I197" s="1328"/>
      <c r="J197" s="1328"/>
      <c r="K197" s="1328"/>
      <c r="L197" s="1328"/>
      <c r="M197" s="1328"/>
      <c r="N197" s="1328"/>
      <c r="O197" s="1328"/>
      <c r="P197" s="1328"/>
      <c r="Q197" s="1328"/>
      <c r="R197" s="1008">
        <f t="shared" si="14"/>
        <v>0</v>
      </c>
      <c r="S197" s="1008">
        <f t="shared" si="15"/>
        <v>0</v>
      </c>
    </row>
    <row r="198" spans="1:19" ht="15" customHeight="1">
      <c r="A198" s="2304"/>
      <c r="B198" s="2485"/>
      <c r="C198" s="982" t="s">
        <v>876</v>
      </c>
      <c r="D198" s="983">
        <v>307030032</v>
      </c>
      <c r="E198" s="2484" t="s">
        <v>1622</v>
      </c>
      <c r="F198" s="1328">
        <v>0</v>
      </c>
      <c r="G198" s="1328"/>
      <c r="H198" s="1328"/>
      <c r="I198" s="1328"/>
      <c r="J198" s="1328"/>
      <c r="K198" s="1328"/>
      <c r="L198" s="1328"/>
      <c r="M198" s="1328"/>
      <c r="N198" s="1328"/>
      <c r="O198" s="1328"/>
      <c r="P198" s="1328"/>
      <c r="Q198" s="1328"/>
      <c r="R198" s="1008">
        <f t="shared" si="14"/>
        <v>0</v>
      </c>
      <c r="S198" s="1008">
        <f t="shared" si="15"/>
        <v>0</v>
      </c>
    </row>
    <row r="199" spans="1:19" ht="15" customHeight="1">
      <c r="A199" s="2304"/>
      <c r="B199" s="2485"/>
      <c r="C199" s="982" t="s">
        <v>876</v>
      </c>
      <c r="D199" s="983">
        <v>307040011</v>
      </c>
      <c r="E199" s="2484" t="s">
        <v>1623</v>
      </c>
      <c r="F199" s="1328">
        <v>0</v>
      </c>
      <c r="G199" s="1328"/>
      <c r="H199" s="1328"/>
      <c r="I199" s="1328"/>
      <c r="J199" s="1328"/>
      <c r="K199" s="1328"/>
      <c r="L199" s="1328"/>
      <c r="M199" s="1328"/>
      <c r="N199" s="1328"/>
      <c r="O199" s="1328"/>
      <c r="P199" s="1328"/>
      <c r="Q199" s="1328"/>
      <c r="R199" s="1008">
        <f t="shared" si="14"/>
        <v>0</v>
      </c>
      <c r="S199" s="1008">
        <f t="shared" si="15"/>
        <v>0</v>
      </c>
    </row>
    <row r="200" spans="1:19" ht="15" customHeight="1">
      <c r="A200" s="2304"/>
      <c r="B200" s="2485"/>
      <c r="C200" s="982" t="s">
        <v>876</v>
      </c>
      <c r="D200" s="983">
        <v>307040038</v>
      </c>
      <c r="E200" s="2484" t="s">
        <v>1624</v>
      </c>
      <c r="F200" s="1328">
        <v>0</v>
      </c>
      <c r="G200" s="1328"/>
      <c r="H200" s="1328"/>
      <c r="I200" s="1328"/>
      <c r="J200" s="1328"/>
      <c r="K200" s="1328"/>
      <c r="L200" s="1328"/>
      <c r="M200" s="1328"/>
      <c r="N200" s="1328"/>
      <c r="O200" s="1328"/>
      <c r="P200" s="1328"/>
      <c r="Q200" s="1328"/>
      <c r="R200" s="1008">
        <f t="shared" si="14"/>
        <v>0</v>
      </c>
      <c r="S200" s="1008">
        <f t="shared" si="15"/>
        <v>0</v>
      </c>
    </row>
    <row r="201" spans="1:19" ht="15" customHeight="1">
      <c r="A201" s="2304"/>
      <c r="B201" s="2485"/>
      <c r="C201" s="982" t="s">
        <v>876</v>
      </c>
      <c r="D201" s="983">
        <v>307040070</v>
      </c>
      <c r="E201" s="2484" t="s">
        <v>1625</v>
      </c>
      <c r="F201" s="1328">
        <v>0</v>
      </c>
      <c r="G201" s="1328"/>
      <c r="H201" s="1328"/>
      <c r="I201" s="1328"/>
      <c r="J201" s="1328"/>
      <c r="K201" s="1328"/>
      <c r="L201" s="1328"/>
      <c r="M201" s="1328"/>
      <c r="N201" s="1328"/>
      <c r="O201" s="1328"/>
      <c r="P201" s="1328"/>
      <c r="Q201" s="1328"/>
      <c r="R201" s="1008">
        <f t="shared" si="14"/>
        <v>0</v>
      </c>
      <c r="S201" s="1008">
        <f t="shared" si="15"/>
        <v>0</v>
      </c>
    </row>
    <row r="202" spans="1:19" ht="15" customHeight="1">
      <c r="A202" s="2304"/>
      <c r="B202" s="2485"/>
      <c r="C202" s="982" t="s">
        <v>876</v>
      </c>
      <c r="D202" s="983">
        <v>307040089</v>
      </c>
      <c r="E202" s="2484" t="s">
        <v>1626</v>
      </c>
      <c r="F202" s="1328">
        <v>0</v>
      </c>
      <c r="G202" s="1328"/>
      <c r="H202" s="1328"/>
      <c r="I202" s="1328"/>
      <c r="J202" s="1328"/>
      <c r="K202" s="1328"/>
      <c r="L202" s="1328"/>
      <c r="M202" s="1328"/>
      <c r="N202" s="1328"/>
      <c r="O202" s="1328"/>
      <c r="P202" s="1328"/>
      <c r="Q202" s="1328"/>
      <c r="R202" s="1008">
        <f t="shared" si="14"/>
        <v>0</v>
      </c>
      <c r="S202" s="1008">
        <f t="shared" si="15"/>
        <v>0</v>
      </c>
    </row>
    <row r="203" spans="1:19" ht="15" customHeight="1">
      <c r="A203" s="2304"/>
      <c r="B203" s="2485"/>
      <c r="C203" s="982" t="s">
        <v>876</v>
      </c>
      <c r="D203" s="983">
        <v>401010031</v>
      </c>
      <c r="E203" s="2484" t="s">
        <v>869</v>
      </c>
      <c r="F203" s="1328">
        <v>0</v>
      </c>
      <c r="G203" s="1328"/>
      <c r="H203" s="1328"/>
      <c r="I203" s="1328"/>
      <c r="J203" s="1328"/>
      <c r="K203" s="1328"/>
      <c r="L203" s="1328"/>
      <c r="M203" s="1328"/>
      <c r="N203" s="1328"/>
      <c r="O203" s="1328"/>
      <c r="P203" s="1328"/>
      <c r="Q203" s="1328"/>
      <c r="R203" s="1008">
        <f t="shared" si="14"/>
        <v>0</v>
      </c>
      <c r="S203" s="1008">
        <f t="shared" si="15"/>
        <v>0</v>
      </c>
    </row>
    <row r="204" spans="1:19" ht="15" customHeight="1">
      <c r="A204" s="2304"/>
      <c r="B204" s="2485"/>
      <c r="C204" s="982" t="s">
        <v>876</v>
      </c>
      <c r="D204" s="983">
        <v>401010082</v>
      </c>
      <c r="E204" s="2484" t="s">
        <v>870</v>
      </c>
      <c r="F204" s="1328">
        <v>0</v>
      </c>
      <c r="G204" s="1328"/>
      <c r="H204" s="1328"/>
      <c r="I204" s="1328"/>
      <c r="J204" s="1328"/>
      <c r="K204" s="1328"/>
      <c r="L204" s="1328"/>
      <c r="M204" s="1328"/>
      <c r="N204" s="1328"/>
      <c r="O204" s="1328"/>
      <c r="P204" s="1328"/>
      <c r="Q204" s="1328"/>
      <c r="R204" s="1008">
        <f t="shared" si="14"/>
        <v>0</v>
      </c>
      <c r="S204" s="1008">
        <f t="shared" si="15"/>
        <v>0</v>
      </c>
    </row>
    <row r="205" spans="1:19" ht="15" customHeight="1">
      <c r="A205" s="2304"/>
      <c r="B205" s="2485"/>
      <c r="C205" s="982" t="s">
        <v>876</v>
      </c>
      <c r="D205" s="983">
        <v>401010104</v>
      </c>
      <c r="E205" s="2484" t="s">
        <v>1015</v>
      </c>
      <c r="F205" s="1328">
        <v>0</v>
      </c>
      <c r="G205" s="1328"/>
      <c r="H205" s="1328"/>
      <c r="I205" s="1328"/>
      <c r="J205" s="1328"/>
      <c r="K205" s="1328"/>
      <c r="L205" s="1328"/>
      <c r="M205" s="1328"/>
      <c r="N205" s="1328"/>
      <c r="O205" s="1328"/>
      <c r="P205" s="1328"/>
      <c r="Q205" s="1328"/>
      <c r="R205" s="1008">
        <f t="shared" si="14"/>
        <v>0</v>
      </c>
      <c r="S205" s="1008">
        <f t="shared" si="15"/>
        <v>0</v>
      </c>
    </row>
    <row r="206" spans="1:19" ht="15" customHeight="1">
      <c r="A206" s="2304"/>
      <c r="B206" s="2485"/>
      <c r="C206" s="982" t="s">
        <v>876</v>
      </c>
      <c r="D206" s="983">
        <v>404010342</v>
      </c>
      <c r="E206" s="2484" t="s">
        <v>1411</v>
      </c>
      <c r="F206" s="1328">
        <v>0</v>
      </c>
      <c r="G206" s="1328"/>
      <c r="H206" s="1328"/>
      <c r="I206" s="1328"/>
      <c r="J206" s="1328"/>
      <c r="K206" s="1328"/>
      <c r="L206" s="1328"/>
      <c r="M206" s="1328"/>
      <c r="N206" s="1328"/>
      <c r="O206" s="1328"/>
      <c r="P206" s="1328"/>
      <c r="Q206" s="1328"/>
      <c r="R206" s="1008">
        <f t="shared" si="14"/>
        <v>0</v>
      </c>
      <c r="S206" s="1008">
        <f t="shared" si="15"/>
        <v>0</v>
      </c>
    </row>
    <row r="207" spans="1:19" ht="15" customHeight="1">
      <c r="A207" s="2304"/>
      <c r="B207" s="2485"/>
      <c r="C207" s="982" t="s">
        <v>876</v>
      </c>
      <c r="D207" s="983">
        <v>404020038</v>
      </c>
      <c r="E207" s="2484" t="s">
        <v>1627</v>
      </c>
      <c r="F207" s="1328">
        <v>0</v>
      </c>
      <c r="G207" s="1328"/>
      <c r="H207" s="1328"/>
      <c r="I207" s="1328"/>
      <c r="J207" s="1328"/>
      <c r="K207" s="1328"/>
      <c r="L207" s="1328"/>
      <c r="M207" s="1328"/>
      <c r="N207" s="1328"/>
      <c r="O207" s="1328"/>
      <c r="P207" s="1328"/>
      <c r="Q207" s="1328"/>
      <c r="R207" s="1008">
        <f t="shared" si="14"/>
        <v>0</v>
      </c>
      <c r="S207" s="1008">
        <f t="shared" si="15"/>
        <v>0</v>
      </c>
    </row>
    <row r="208" spans="1:19" ht="15" customHeight="1">
      <c r="A208" s="2304"/>
      <c r="B208" s="2485"/>
      <c r="C208" s="982" t="s">
        <v>876</v>
      </c>
      <c r="D208" s="983">
        <v>404020054</v>
      </c>
      <c r="E208" s="2484" t="s">
        <v>1628</v>
      </c>
      <c r="F208" s="1328">
        <v>0</v>
      </c>
      <c r="G208" s="1328"/>
      <c r="H208" s="1328"/>
      <c r="I208" s="1328"/>
      <c r="J208" s="1328"/>
      <c r="K208" s="1328"/>
      <c r="L208" s="1328"/>
      <c r="M208" s="1328"/>
      <c r="N208" s="1328"/>
      <c r="O208" s="1328"/>
      <c r="P208" s="1328"/>
      <c r="Q208" s="1328"/>
      <c r="R208" s="1008">
        <f t="shared" si="14"/>
        <v>0</v>
      </c>
      <c r="S208" s="1008">
        <f t="shared" si="15"/>
        <v>0</v>
      </c>
    </row>
    <row r="209" spans="1:19" ht="15" customHeight="1">
      <c r="A209" s="2304"/>
      <c r="B209" s="2485"/>
      <c r="C209" s="982" t="s">
        <v>876</v>
      </c>
      <c r="D209" s="983">
        <v>404020089</v>
      </c>
      <c r="E209" s="2484" t="s">
        <v>1629</v>
      </c>
      <c r="F209" s="1328">
        <v>0</v>
      </c>
      <c r="G209" s="1328"/>
      <c r="H209" s="1328"/>
      <c r="I209" s="1328"/>
      <c r="J209" s="1328"/>
      <c r="K209" s="1328"/>
      <c r="L209" s="1328"/>
      <c r="M209" s="1328"/>
      <c r="N209" s="1328"/>
      <c r="O209" s="1328"/>
      <c r="P209" s="1328"/>
      <c r="Q209" s="1328"/>
      <c r="R209" s="1008">
        <f t="shared" si="14"/>
        <v>0</v>
      </c>
      <c r="S209" s="1008">
        <f t="shared" si="15"/>
        <v>0</v>
      </c>
    </row>
    <row r="210" spans="1:19" ht="15" customHeight="1">
      <c r="A210" s="2304"/>
      <c r="B210" s="2485"/>
      <c r="C210" s="982" t="s">
        <v>876</v>
      </c>
      <c r="D210" s="983">
        <v>404020097</v>
      </c>
      <c r="E210" s="2484" t="s">
        <v>1630</v>
      </c>
      <c r="F210" s="1328">
        <v>0</v>
      </c>
      <c r="G210" s="1328"/>
      <c r="H210" s="1328"/>
      <c r="I210" s="1328"/>
      <c r="J210" s="1328"/>
      <c r="K210" s="1328"/>
      <c r="L210" s="1328"/>
      <c r="M210" s="1328"/>
      <c r="N210" s="1328"/>
      <c r="O210" s="1328"/>
      <c r="P210" s="1328"/>
      <c r="Q210" s="1328"/>
      <c r="R210" s="1008">
        <f t="shared" si="14"/>
        <v>0</v>
      </c>
      <c r="S210" s="1008">
        <f t="shared" si="15"/>
        <v>0</v>
      </c>
    </row>
    <row r="211" spans="1:19" ht="15" customHeight="1">
      <c r="A211" s="2304"/>
      <c r="B211" s="2485"/>
      <c r="C211" s="982" t="s">
        <v>876</v>
      </c>
      <c r="D211" s="983">
        <v>404020100</v>
      </c>
      <c r="E211" s="2484" t="s">
        <v>1631</v>
      </c>
      <c r="F211" s="1328">
        <v>0</v>
      </c>
      <c r="G211" s="1328"/>
      <c r="H211" s="1328"/>
      <c r="I211" s="1328"/>
      <c r="J211" s="1328"/>
      <c r="K211" s="1328"/>
      <c r="L211" s="1328"/>
      <c r="M211" s="1328"/>
      <c r="N211" s="1328"/>
      <c r="O211" s="1328"/>
      <c r="P211" s="1328"/>
      <c r="Q211" s="1328"/>
      <c r="R211" s="1008">
        <f t="shared" si="14"/>
        <v>0</v>
      </c>
      <c r="S211" s="1008">
        <f t="shared" si="15"/>
        <v>0</v>
      </c>
    </row>
    <row r="212" spans="1:19" ht="15" customHeight="1">
      <c r="A212" s="2304"/>
      <c r="B212" s="2485"/>
      <c r="C212" s="982" t="s">
        <v>876</v>
      </c>
      <c r="D212" s="983">
        <v>414010256</v>
      </c>
      <c r="E212" s="2484" t="s">
        <v>1632</v>
      </c>
      <c r="F212" s="1328">
        <v>0</v>
      </c>
      <c r="G212" s="1328"/>
      <c r="H212" s="1328"/>
      <c r="I212" s="1328"/>
      <c r="J212" s="1328"/>
      <c r="K212" s="1328"/>
      <c r="L212" s="1328"/>
      <c r="M212" s="1328"/>
      <c r="N212" s="1328"/>
      <c r="O212" s="1328"/>
      <c r="P212" s="1328"/>
      <c r="Q212" s="1328"/>
      <c r="R212" s="1008">
        <f t="shared" si="14"/>
        <v>0</v>
      </c>
      <c r="S212" s="1008">
        <f t="shared" si="15"/>
        <v>0</v>
      </c>
    </row>
    <row r="213" spans="1:19" ht="15" customHeight="1">
      <c r="A213" s="2304"/>
      <c r="B213" s="2485"/>
      <c r="C213" s="982" t="s">
        <v>876</v>
      </c>
      <c r="D213" s="983">
        <v>414010345</v>
      </c>
      <c r="E213" s="2484" t="s">
        <v>1633</v>
      </c>
      <c r="F213" s="1328">
        <v>0</v>
      </c>
      <c r="G213" s="1328"/>
      <c r="H213" s="1328"/>
      <c r="I213" s="1328"/>
      <c r="J213" s="1328"/>
      <c r="K213" s="1328"/>
      <c r="L213" s="1328"/>
      <c r="M213" s="1328"/>
      <c r="N213" s="1328"/>
      <c r="O213" s="1328"/>
      <c r="P213" s="1328"/>
      <c r="Q213" s="1328"/>
      <c r="R213" s="1008">
        <f t="shared" si="14"/>
        <v>0</v>
      </c>
      <c r="S213" s="1008">
        <f t="shared" si="15"/>
        <v>0</v>
      </c>
    </row>
    <row r="214" spans="1:19" ht="15" customHeight="1">
      <c r="A214" s="2304"/>
      <c r="B214" s="2485"/>
      <c r="C214" s="982" t="s">
        <v>876</v>
      </c>
      <c r="D214" s="983">
        <v>414010361</v>
      </c>
      <c r="E214" s="2484" t="s">
        <v>1634</v>
      </c>
      <c r="F214" s="1328">
        <v>0</v>
      </c>
      <c r="G214" s="1328"/>
      <c r="H214" s="1328"/>
      <c r="I214" s="1328"/>
      <c r="J214" s="1328"/>
      <c r="K214" s="1328"/>
      <c r="L214" s="1328"/>
      <c r="M214" s="1328"/>
      <c r="N214" s="1328"/>
      <c r="O214" s="1328"/>
      <c r="P214" s="1328"/>
      <c r="Q214" s="1328"/>
      <c r="R214" s="1008">
        <f t="shared" si="14"/>
        <v>0</v>
      </c>
      <c r="S214" s="1008">
        <f t="shared" si="15"/>
        <v>0</v>
      </c>
    </row>
    <row r="215" spans="1:19" ht="15" customHeight="1">
      <c r="A215" s="2304"/>
      <c r="B215" s="2485"/>
      <c r="C215" s="982" t="s">
        <v>876</v>
      </c>
      <c r="D215" s="983">
        <v>414010388</v>
      </c>
      <c r="E215" s="2484" t="s">
        <v>1635</v>
      </c>
      <c r="F215" s="1328">
        <v>0</v>
      </c>
      <c r="G215" s="1328"/>
      <c r="H215" s="1328"/>
      <c r="I215" s="1328"/>
      <c r="J215" s="1328"/>
      <c r="K215" s="1328"/>
      <c r="L215" s="1328"/>
      <c r="M215" s="1328"/>
      <c r="N215" s="1328"/>
      <c r="O215" s="1328"/>
      <c r="P215" s="1328"/>
      <c r="Q215" s="1328"/>
      <c r="R215" s="1008">
        <f t="shared" si="14"/>
        <v>0</v>
      </c>
      <c r="S215" s="1008">
        <f t="shared" si="15"/>
        <v>0</v>
      </c>
    </row>
    <row r="216" spans="1:19" ht="15" customHeight="1">
      <c r="A216" s="2304"/>
      <c r="B216" s="2485"/>
      <c r="C216" s="982" t="s">
        <v>876</v>
      </c>
      <c r="D216" s="983">
        <v>414020022</v>
      </c>
      <c r="E216" s="2484" t="s">
        <v>1636</v>
      </c>
      <c r="F216" s="1328">
        <v>0</v>
      </c>
      <c r="G216" s="1328"/>
      <c r="H216" s="1328"/>
      <c r="I216" s="1328"/>
      <c r="J216" s="1328"/>
      <c r="K216" s="1328"/>
      <c r="L216" s="1328"/>
      <c r="M216" s="1328"/>
      <c r="N216" s="1328"/>
      <c r="O216" s="1328"/>
      <c r="P216" s="1328"/>
      <c r="Q216" s="1328"/>
      <c r="R216" s="1008">
        <f t="shared" si="14"/>
        <v>0</v>
      </c>
      <c r="S216" s="1008">
        <f t="shared" si="15"/>
        <v>0</v>
      </c>
    </row>
    <row r="217" spans="1:19" ht="15" customHeight="1">
      <c r="A217" s="2304"/>
      <c r="B217" s="2485"/>
      <c r="C217" s="982" t="s">
        <v>876</v>
      </c>
      <c r="D217" s="983">
        <v>414020030</v>
      </c>
      <c r="E217" s="2484" t="s">
        <v>1637</v>
      </c>
      <c r="F217" s="1328">
        <v>0</v>
      </c>
      <c r="G217" s="1328"/>
      <c r="H217" s="1328"/>
      <c r="I217" s="1328"/>
      <c r="J217" s="1328"/>
      <c r="K217" s="1328"/>
      <c r="L217" s="1328"/>
      <c r="M217" s="1328"/>
      <c r="N217" s="1328"/>
      <c r="O217" s="1328"/>
      <c r="P217" s="1328"/>
      <c r="Q217" s="1328"/>
      <c r="R217" s="1008">
        <f t="shared" si="14"/>
        <v>0</v>
      </c>
      <c r="S217" s="1008">
        <f t="shared" si="15"/>
        <v>0</v>
      </c>
    </row>
    <row r="218" spans="1:19" ht="15" customHeight="1">
      <c r="A218" s="2304"/>
      <c r="B218" s="2485"/>
      <c r="C218" s="982" t="s">
        <v>876</v>
      </c>
      <c r="D218" s="983">
        <v>414020049</v>
      </c>
      <c r="E218" s="2484" t="s">
        <v>1638</v>
      </c>
      <c r="F218" s="1328">
        <v>0</v>
      </c>
      <c r="G218" s="1328"/>
      <c r="H218" s="1328"/>
      <c r="I218" s="1328"/>
      <c r="J218" s="1328"/>
      <c r="K218" s="1328"/>
      <c r="L218" s="1328"/>
      <c r="M218" s="1328"/>
      <c r="N218" s="1328"/>
      <c r="O218" s="1328"/>
      <c r="P218" s="1328"/>
      <c r="Q218" s="1328"/>
      <c r="R218" s="1008">
        <f t="shared" si="14"/>
        <v>0</v>
      </c>
      <c r="S218" s="1008">
        <f t="shared" si="15"/>
        <v>0</v>
      </c>
    </row>
    <row r="219" spans="1:19" ht="15" customHeight="1">
      <c r="A219" s="2304"/>
      <c r="B219" s="2485"/>
      <c r="C219" s="982" t="s">
        <v>876</v>
      </c>
      <c r="D219" s="983">
        <v>414020057</v>
      </c>
      <c r="E219" s="2484" t="s">
        <v>1639</v>
      </c>
      <c r="F219" s="1328">
        <v>0</v>
      </c>
      <c r="G219" s="1328"/>
      <c r="H219" s="1328"/>
      <c r="I219" s="1328"/>
      <c r="J219" s="1328"/>
      <c r="K219" s="1328"/>
      <c r="L219" s="1328"/>
      <c r="M219" s="1328"/>
      <c r="N219" s="1328"/>
      <c r="O219" s="1328"/>
      <c r="P219" s="1328"/>
      <c r="Q219" s="1328"/>
      <c r="R219" s="1008">
        <f t="shared" si="14"/>
        <v>0</v>
      </c>
      <c r="S219" s="1008">
        <f t="shared" si="15"/>
        <v>0</v>
      </c>
    </row>
    <row r="220" spans="1:19" ht="15" customHeight="1">
      <c r="A220" s="2304"/>
      <c r="B220" s="2485"/>
      <c r="C220" s="982" t="s">
        <v>876</v>
      </c>
      <c r="D220" s="983">
        <v>414020065</v>
      </c>
      <c r="E220" s="2484" t="s">
        <v>1640</v>
      </c>
      <c r="F220" s="1328">
        <v>0</v>
      </c>
      <c r="G220" s="1328"/>
      <c r="H220" s="1328"/>
      <c r="I220" s="1328"/>
      <c r="J220" s="1328"/>
      <c r="K220" s="1328"/>
      <c r="L220" s="1328"/>
      <c r="M220" s="1328"/>
      <c r="N220" s="1328"/>
      <c r="O220" s="1328"/>
      <c r="P220" s="1328"/>
      <c r="Q220" s="1328"/>
      <c r="R220" s="1008">
        <f t="shared" ref="R220:R283" si="20">SUM(F220:Q220)</f>
        <v>0</v>
      </c>
      <c r="S220" s="1008">
        <f t="shared" ref="S220:S283" si="21">AVERAGE(F220:Q220)</f>
        <v>0</v>
      </c>
    </row>
    <row r="221" spans="1:19" ht="15" customHeight="1">
      <c r="A221" s="2304"/>
      <c r="B221" s="2485"/>
      <c r="C221" s="982" t="s">
        <v>876</v>
      </c>
      <c r="D221" s="983">
        <v>414020073</v>
      </c>
      <c r="E221" s="2484" t="s">
        <v>1641</v>
      </c>
      <c r="F221" s="1328">
        <v>0</v>
      </c>
      <c r="G221" s="1328"/>
      <c r="H221" s="1328"/>
      <c r="I221" s="1328"/>
      <c r="J221" s="1328"/>
      <c r="K221" s="1328"/>
      <c r="L221" s="1328"/>
      <c r="M221" s="1328"/>
      <c r="N221" s="1328"/>
      <c r="O221" s="1328"/>
      <c r="P221" s="1328"/>
      <c r="Q221" s="1328"/>
      <c r="R221" s="1008">
        <f t="shared" si="20"/>
        <v>0</v>
      </c>
      <c r="S221" s="1008">
        <f t="shared" si="21"/>
        <v>0</v>
      </c>
    </row>
    <row r="222" spans="1:19" ht="15" customHeight="1">
      <c r="A222" s="2304"/>
      <c r="B222" s="2485"/>
      <c r="C222" s="982" t="s">
        <v>876</v>
      </c>
      <c r="D222" s="983">
        <v>414020081</v>
      </c>
      <c r="E222" s="2484" t="s">
        <v>1642</v>
      </c>
      <c r="F222" s="1328">
        <v>0</v>
      </c>
      <c r="G222" s="1328"/>
      <c r="H222" s="1328"/>
      <c r="I222" s="1328"/>
      <c r="J222" s="1328"/>
      <c r="K222" s="1328"/>
      <c r="L222" s="1328"/>
      <c r="M222" s="1328"/>
      <c r="N222" s="1328"/>
      <c r="O222" s="1328"/>
      <c r="P222" s="1328"/>
      <c r="Q222" s="1328"/>
      <c r="R222" s="1008">
        <f t="shared" si="20"/>
        <v>0</v>
      </c>
      <c r="S222" s="1008">
        <f t="shared" si="21"/>
        <v>0</v>
      </c>
    </row>
    <row r="223" spans="1:19" ht="15" customHeight="1">
      <c r="A223" s="2304"/>
      <c r="B223" s="2485"/>
      <c r="C223" s="982" t="s">
        <v>876</v>
      </c>
      <c r="D223" s="983">
        <v>414020090</v>
      </c>
      <c r="E223" s="2484" t="s">
        <v>1643</v>
      </c>
      <c r="F223" s="1328">
        <v>0</v>
      </c>
      <c r="G223" s="1328"/>
      <c r="H223" s="1328"/>
      <c r="I223" s="1328"/>
      <c r="J223" s="1328"/>
      <c r="K223" s="1328"/>
      <c r="L223" s="1328"/>
      <c r="M223" s="1328"/>
      <c r="N223" s="1328"/>
      <c r="O223" s="1328"/>
      <c r="P223" s="1328"/>
      <c r="Q223" s="1328"/>
      <c r="R223" s="1008">
        <f t="shared" si="20"/>
        <v>0</v>
      </c>
      <c r="S223" s="1008">
        <f t="shared" si="21"/>
        <v>0</v>
      </c>
    </row>
    <row r="224" spans="1:19" ht="15" customHeight="1">
      <c r="A224" s="2304"/>
      <c r="B224" s="2485"/>
      <c r="C224" s="982" t="s">
        <v>876</v>
      </c>
      <c r="D224" s="983">
        <v>414020120</v>
      </c>
      <c r="E224" s="2484" t="s">
        <v>1644</v>
      </c>
      <c r="F224" s="1328">
        <v>0</v>
      </c>
      <c r="G224" s="1328"/>
      <c r="H224" s="1328"/>
      <c r="I224" s="1328"/>
      <c r="J224" s="1328"/>
      <c r="K224" s="1328"/>
      <c r="L224" s="1328"/>
      <c r="M224" s="1328"/>
      <c r="N224" s="1328"/>
      <c r="O224" s="1328"/>
      <c r="P224" s="1328"/>
      <c r="Q224" s="1328"/>
      <c r="R224" s="1008">
        <f t="shared" si="20"/>
        <v>0</v>
      </c>
      <c r="S224" s="1008">
        <f t="shared" si="21"/>
        <v>0</v>
      </c>
    </row>
    <row r="225" spans="1:19" ht="15" customHeight="1">
      <c r="A225" s="2304"/>
      <c r="B225" s="2485"/>
      <c r="C225" s="982" t="s">
        <v>876</v>
      </c>
      <c r="D225" s="983">
        <v>414020138</v>
      </c>
      <c r="E225" s="2484" t="s">
        <v>1645</v>
      </c>
      <c r="F225" s="1328">
        <v>0</v>
      </c>
      <c r="G225" s="1328"/>
      <c r="H225" s="1328"/>
      <c r="I225" s="1328"/>
      <c r="J225" s="1328"/>
      <c r="K225" s="1328"/>
      <c r="L225" s="1328"/>
      <c r="M225" s="1328"/>
      <c r="N225" s="1328"/>
      <c r="O225" s="1328"/>
      <c r="P225" s="1328"/>
      <c r="Q225" s="1328"/>
      <c r="R225" s="1008">
        <f t="shared" si="20"/>
        <v>0</v>
      </c>
      <c r="S225" s="1008">
        <f t="shared" si="21"/>
        <v>0</v>
      </c>
    </row>
    <row r="226" spans="1:19" ht="15" customHeight="1">
      <c r="A226" s="2304"/>
      <c r="B226" s="2485"/>
      <c r="C226" s="982" t="s">
        <v>876</v>
      </c>
      <c r="D226" s="983">
        <v>414020146</v>
      </c>
      <c r="E226" s="2484" t="s">
        <v>1646</v>
      </c>
      <c r="F226" s="1328">
        <v>0</v>
      </c>
      <c r="G226" s="1328"/>
      <c r="H226" s="1328"/>
      <c r="I226" s="1328"/>
      <c r="J226" s="1328"/>
      <c r="K226" s="1328"/>
      <c r="L226" s="1328"/>
      <c r="M226" s="1328"/>
      <c r="N226" s="1328"/>
      <c r="O226" s="1328"/>
      <c r="P226" s="1328"/>
      <c r="Q226" s="1328"/>
      <c r="R226" s="1008">
        <f t="shared" si="20"/>
        <v>0</v>
      </c>
      <c r="S226" s="1008">
        <f t="shared" si="21"/>
        <v>0</v>
      </c>
    </row>
    <row r="227" spans="1:19" ht="15" customHeight="1">
      <c r="A227" s="2304"/>
      <c r="B227" s="2485"/>
      <c r="C227" s="982" t="s">
        <v>876</v>
      </c>
      <c r="D227" s="983">
        <v>414020154</v>
      </c>
      <c r="E227" s="2484" t="s">
        <v>873</v>
      </c>
      <c r="F227" s="1328">
        <v>0</v>
      </c>
      <c r="G227" s="1328"/>
      <c r="H227" s="1328"/>
      <c r="I227" s="1328"/>
      <c r="J227" s="1328"/>
      <c r="K227" s="1328"/>
      <c r="L227" s="1328"/>
      <c r="M227" s="1328"/>
      <c r="N227" s="1328"/>
      <c r="O227" s="1328"/>
      <c r="P227" s="1328"/>
      <c r="Q227" s="1328"/>
      <c r="R227" s="1008">
        <f t="shared" si="20"/>
        <v>0</v>
      </c>
      <c r="S227" s="1008">
        <f t="shared" si="21"/>
        <v>0</v>
      </c>
    </row>
    <row r="228" spans="1:19" ht="15" customHeight="1">
      <c r="A228" s="2304"/>
      <c r="B228" s="2485"/>
      <c r="C228" s="982" t="s">
        <v>876</v>
      </c>
      <c r="D228" s="983">
        <v>414020162</v>
      </c>
      <c r="E228" s="2484" t="s">
        <v>1647</v>
      </c>
      <c r="F228" s="1328">
        <v>0</v>
      </c>
      <c r="G228" s="1328"/>
      <c r="H228" s="1328"/>
      <c r="I228" s="1328"/>
      <c r="J228" s="1328"/>
      <c r="K228" s="1328"/>
      <c r="L228" s="1328"/>
      <c r="M228" s="1328"/>
      <c r="N228" s="1328"/>
      <c r="O228" s="1328"/>
      <c r="P228" s="1328"/>
      <c r="Q228" s="1328"/>
      <c r="R228" s="1008">
        <f t="shared" si="20"/>
        <v>0</v>
      </c>
      <c r="S228" s="1008">
        <f t="shared" si="21"/>
        <v>0</v>
      </c>
    </row>
    <row r="229" spans="1:19" ht="15" customHeight="1">
      <c r="A229" s="2304"/>
      <c r="B229" s="2485"/>
      <c r="C229" s="982" t="s">
        <v>876</v>
      </c>
      <c r="D229" s="983">
        <v>414020170</v>
      </c>
      <c r="E229" s="2484" t="s">
        <v>1648</v>
      </c>
      <c r="F229" s="1328">
        <v>0</v>
      </c>
      <c r="G229" s="1328"/>
      <c r="H229" s="1328"/>
      <c r="I229" s="1328"/>
      <c r="J229" s="1328"/>
      <c r="K229" s="1328"/>
      <c r="L229" s="1328"/>
      <c r="M229" s="1328"/>
      <c r="N229" s="1328"/>
      <c r="O229" s="1328"/>
      <c r="P229" s="1328"/>
      <c r="Q229" s="1328"/>
      <c r="R229" s="1008">
        <f t="shared" si="20"/>
        <v>0</v>
      </c>
      <c r="S229" s="1008">
        <f t="shared" si="21"/>
        <v>0</v>
      </c>
    </row>
    <row r="230" spans="1:19" ht="15" customHeight="1">
      <c r="A230" s="2304"/>
      <c r="B230" s="2485"/>
      <c r="C230" s="982" t="s">
        <v>876</v>
      </c>
      <c r="D230" s="983">
        <v>414020200</v>
      </c>
      <c r="E230" s="2484" t="s">
        <v>1649</v>
      </c>
      <c r="F230" s="1328">
        <v>0</v>
      </c>
      <c r="G230" s="1328"/>
      <c r="H230" s="1328"/>
      <c r="I230" s="1328"/>
      <c r="J230" s="1328"/>
      <c r="K230" s="1328"/>
      <c r="L230" s="1328"/>
      <c r="M230" s="1328"/>
      <c r="N230" s="1328"/>
      <c r="O230" s="1328"/>
      <c r="P230" s="1328"/>
      <c r="Q230" s="1328"/>
      <c r="R230" s="1008">
        <f t="shared" si="20"/>
        <v>0</v>
      </c>
      <c r="S230" s="1008">
        <f t="shared" si="21"/>
        <v>0</v>
      </c>
    </row>
    <row r="231" spans="1:19" ht="15" customHeight="1">
      <c r="A231" s="2304"/>
      <c r="B231" s="2485"/>
      <c r="C231" s="982" t="s">
        <v>876</v>
      </c>
      <c r="D231" s="983">
        <v>414020219</v>
      </c>
      <c r="E231" s="2484" t="s">
        <v>1650</v>
      </c>
      <c r="F231" s="1328">
        <v>0</v>
      </c>
      <c r="G231" s="1328"/>
      <c r="H231" s="1328"/>
      <c r="I231" s="1328"/>
      <c r="J231" s="1328"/>
      <c r="K231" s="1328"/>
      <c r="L231" s="1328"/>
      <c r="M231" s="1328"/>
      <c r="N231" s="1328"/>
      <c r="O231" s="1328"/>
      <c r="P231" s="1328"/>
      <c r="Q231" s="1328"/>
      <c r="R231" s="1008">
        <f t="shared" si="20"/>
        <v>0</v>
      </c>
      <c r="S231" s="1008">
        <f t="shared" si="21"/>
        <v>0</v>
      </c>
    </row>
    <row r="232" spans="1:19" ht="15" customHeight="1">
      <c r="A232" s="2304"/>
      <c r="B232" s="2485"/>
      <c r="C232" s="982" t="s">
        <v>876</v>
      </c>
      <c r="D232" s="983">
        <v>414020243</v>
      </c>
      <c r="E232" s="2484" t="s">
        <v>1651</v>
      </c>
      <c r="F232" s="1328">
        <v>0</v>
      </c>
      <c r="G232" s="1328"/>
      <c r="H232" s="1328"/>
      <c r="I232" s="1328"/>
      <c r="J232" s="1328"/>
      <c r="K232" s="1328"/>
      <c r="L232" s="1328"/>
      <c r="M232" s="1328"/>
      <c r="N232" s="1328"/>
      <c r="O232" s="1328"/>
      <c r="P232" s="1328"/>
      <c r="Q232" s="1328"/>
      <c r="R232" s="1008">
        <f t="shared" si="20"/>
        <v>0</v>
      </c>
      <c r="S232" s="1008">
        <f t="shared" si="21"/>
        <v>0</v>
      </c>
    </row>
    <row r="233" spans="1:19" ht="15" customHeight="1">
      <c r="A233" s="2304"/>
      <c r="B233" s="2485"/>
      <c r="C233" s="982" t="s">
        <v>876</v>
      </c>
      <c r="D233" s="983">
        <v>101020104</v>
      </c>
      <c r="E233" s="2484" t="s">
        <v>1484</v>
      </c>
      <c r="F233" s="1328">
        <v>0</v>
      </c>
      <c r="G233" s="1328"/>
      <c r="H233" s="1328"/>
      <c r="I233" s="1328"/>
      <c r="J233" s="1328"/>
      <c r="K233" s="1328"/>
      <c r="L233" s="1328"/>
      <c r="M233" s="1328"/>
      <c r="N233" s="1328"/>
      <c r="O233" s="1328"/>
      <c r="P233" s="1328"/>
      <c r="Q233" s="1328"/>
      <c r="R233" s="1008">
        <f t="shared" si="20"/>
        <v>0</v>
      </c>
      <c r="S233" s="1008">
        <f t="shared" si="21"/>
        <v>0</v>
      </c>
    </row>
    <row r="234" spans="1:19" ht="15" customHeight="1">
      <c r="A234" s="2304"/>
      <c r="B234" s="2485"/>
      <c r="C234" s="982" t="s">
        <v>876</v>
      </c>
      <c r="D234" s="983">
        <v>101020120</v>
      </c>
      <c r="E234" s="2484" t="s">
        <v>1485</v>
      </c>
      <c r="F234" s="1328">
        <v>0</v>
      </c>
      <c r="G234" s="1328"/>
      <c r="H234" s="1328"/>
      <c r="I234" s="1328"/>
      <c r="J234" s="1328"/>
      <c r="K234" s="1328"/>
      <c r="L234" s="1328"/>
      <c r="M234" s="1328"/>
      <c r="N234" s="1328"/>
      <c r="O234" s="1328"/>
      <c r="P234" s="1328"/>
      <c r="Q234" s="1328"/>
      <c r="R234" s="1008">
        <f t="shared" si="20"/>
        <v>0</v>
      </c>
      <c r="S234" s="1008">
        <f t="shared" si="21"/>
        <v>0</v>
      </c>
    </row>
    <row r="235" spans="1:19" ht="15" customHeight="1">
      <c r="A235" s="2304"/>
      <c r="B235" s="2485"/>
      <c r="C235" s="982" t="s">
        <v>876</v>
      </c>
      <c r="D235" s="983" t="s">
        <v>1668</v>
      </c>
      <c r="E235" s="2484" t="s">
        <v>1486</v>
      </c>
      <c r="F235" s="1328">
        <v>0</v>
      </c>
      <c r="G235" s="1328"/>
      <c r="H235" s="1328"/>
      <c r="I235" s="1328"/>
      <c r="J235" s="1328"/>
      <c r="K235" s="1328"/>
      <c r="L235" s="1328"/>
      <c r="M235" s="1328"/>
      <c r="N235" s="1328"/>
      <c r="O235" s="1328"/>
      <c r="P235" s="1328"/>
      <c r="Q235" s="1328"/>
      <c r="R235" s="1008">
        <f t="shared" si="20"/>
        <v>0</v>
      </c>
      <c r="S235" s="1008">
        <f t="shared" si="21"/>
        <v>0</v>
      </c>
    </row>
    <row r="236" spans="1:19" ht="15" customHeight="1">
      <c r="A236" s="2304"/>
      <c r="B236" s="2485"/>
      <c r="C236" s="982" t="s">
        <v>876</v>
      </c>
      <c r="D236" s="983">
        <v>307030075</v>
      </c>
      <c r="E236" s="2484" t="s">
        <v>1487</v>
      </c>
      <c r="F236" s="1328">
        <v>0</v>
      </c>
      <c r="G236" s="1328"/>
      <c r="H236" s="1328"/>
      <c r="I236" s="1328"/>
      <c r="J236" s="1328"/>
      <c r="K236" s="1328"/>
      <c r="L236" s="1328"/>
      <c r="M236" s="1328"/>
      <c r="N236" s="1328"/>
      <c r="O236" s="1328"/>
      <c r="P236" s="1328"/>
      <c r="Q236" s="1328"/>
      <c r="R236" s="1008">
        <f t="shared" si="20"/>
        <v>0</v>
      </c>
      <c r="S236" s="1008">
        <f t="shared" si="21"/>
        <v>0</v>
      </c>
    </row>
    <row r="237" spans="1:19" ht="15" customHeight="1">
      <c r="A237" s="2304"/>
      <c r="B237" s="2485"/>
      <c r="C237" s="982" t="s">
        <v>876</v>
      </c>
      <c r="D237" s="983">
        <v>307030083</v>
      </c>
      <c r="E237" s="2484" t="s">
        <v>1488</v>
      </c>
      <c r="F237" s="1328">
        <v>0</v>
      </c>
      <c r="G237" s="1328"/>
      <c r="H237" s="1328"/>
      <c r="I237" s="1328"/>
      <c r="J237" s="1328"/>
      <c r="K237" s="1328"/>
      <c r="L237" s="1328"/>
      <c r="M237" s="1328"/>
      <c r="N237" s="1328"/>
      <c r="O237" s="1328"/>
      <c r="P237" s="1328"/>
      <c r="Q237" s="1328"/>
      <c r="R237" s="1008">
        <f t="shared" si="20"/>
        <v>0</v>
      </c>
      <c r="S237" s="1008">
        <f t="shared" si="21"/>
        <v>0</v>
      </c>
    </row>
    <row r="238" spans="1:19" ht="15" customHeight="1">
      <c r="A238" s="2304"/>
      <c r="B238" s="2485"/>
      <c r="C238" s="982" t="s">
        <v>876</v>
      </c>
      <c r="D238" s="983">
        <v>307010066</v>
      </c>
      <c r="E238" s="2484" t="s">
        <v>1489</v>
      </c>
      <c r="F238" s="1328">
        <v>0</v>
      </c>
      <c r="G238" s="1328"/>
      <c r="H238" s="1328"/>
      <c r="I238" s="1328"/>
      <c r="J238" s="1328"/>
      <c r="K238" s="1328"/>
      <c r="L238" s="1328"/>
      <c r="M238" s="1328"/>
      <c r="N238" s="1328"/>
      <c r="O238" s="1328"/>
      <c r="P238" s="1328"/>
      <c r="Q238" s="1328"/>
      <c r="R238" s="1008">
        <f t="shared" si="20"/>
        <v>0</v>
      </c>
      <c r="S238" s="1008">
        <f t="shared" si="21"/>
        <v>0</v>
      </c>
    </row>
    <row r="239" spans="1:19" ht="15" customHeight="1">
      <c r="A239" s="2304"/>
      <c r="B239" s="2485"/>
      <c r="C239" s="982" t="s">
        <v>876</v>
      </c>
      <c r="D239" s="983">
        <v>307010074</v>
      </c>
      <c r="E239" s="2484" t="s">
        <v>1490</v>
      </c>
      <c r="F239" s="1328">
        <v>0</v>
      </c>
      <c r="G239" s="1328"/>
      <c r="H239" s="1328"/>
      <c r="I239" s="1328"/>
      <c r="J239" s="1328"/>
      <c r="K239" s="1328"/>
      <c r="L239" s="1328"/>
      <c r="M239" s="1328"/>
      <c r="N239" s="1328"/>
      <c r="O239" s="1328"/>
      <c r="P239" s="1328"/>
      <c r="Q239" s="1328"/>
      <c r="R239" s="1008">
        <f t="shared" si="20"/>
        <v>0</v>
      </c>
      <c r="S239" s="1008">
        <f t="shared" si="21"/>
        <v>0</v>
      </c>
    </row>
    <row r="240" spans="1:19" ht="15" customHeight="1">
      <c r="A240" s="2304"/>
      <c r="B240" s="2485"/>
      <c r="C240" s="982" t="s">
        <v>876</v>
      </c>
      <c r="D240" s="983">
        <v>307010147</v>
      </c>
      <c r="E240" s="2484" t="s">
        <v>1491</v>
      </c>
      <c r="F240" s="1328">
        <v>0</v>
      </c>
      <c r="G240" s="1328"/>
      <c r="H240" s="1328"/>
      <c r="I240" s="1328"/>
      <c r="J240" s="1328"/>
      <c r="K240" s="1328"/>
      <c r="L240" s="1328"/>
      <c r="M240" s="1328"/>
      <c r="N240" s="1328"/>
      <c r="O240" s="1328"/>
      <c r="P240" s="1328"/>
      <c r="Q240" s="1328"/>
      <c r="R240" s="1008">
        <f t="shared" si="20"/>
        <v>0</v>
      </c>
      <c r="S240" s="1008">
        <f t="shared" si="21"/>
        <v>0</v>
      </c>
    </row>
    <row r="241" spans="1:19" ht="15" customHeight="1">
      <c r="A241" s="2304"/>
      <c r="B241" s="2485"/>
      <c r="C241" s="982" t="s">
        <v>876</v>
      </c>
      <c r="D241" s="983">
        <v>307010155</v>
      </c>
      <c r="E241" s="2484" t="s">
        <v>1492</v>
      </c>
      <c r="F241" s="1328">
        <v>0</v>
      </c>
      <c r="G241" s="1328"/>
      <c r="H241" s="1328"/>
      <c r="I241" s="1328"/>
      <c r="J241" s="1328"/>
      <c r="K241" s="1328"/>
      <c r="L241" s="1328"/>
      <c r="M241" s="1328"/>
      <c r="N241" s="1328"/>
      <c r="O241" s="1328"/>
      <c r="P241" s="1328"/>
      <c r="Q241" s="1328"/>
      <c r="R241" s="1008">
        <f t="shared" si="20"/>
        <v>0</v>
      </c>
      <c r="S241" s="1008">
        <f t="shared" si="21"/>
        <v>0</v>
      </c>
    </row>
    <row r="242" spans="1:19" ht="15" customHeight="1">
      <c r="A242" s="2304"/>
      <c r="B242" s="2485"/>
      <c r="C242" s="982" t="s">
        <v>876</v>
      </c>
      <c r="D242" s="983">
        <v>414020430</v>
      </c>
      <c r="E242" s="2484" t="s">
        <v>1493</v>
      </c>
      <c r="F242" s="1328">
        <v>0</v>
      </c>
      <c r="G242" s="1328"/>
      <c r="H242" s="1328"/>
      <c r="I242" s="1328"/>
      <c r="J242" s="1328"/>
      <c r="K242" s="1328"/>
      <c r="L242" s="1328"/>
      <c r="M242" s="1328"/>
      <c r="N242" s="1328"/>
      <c r="O242" s="1328"/>
      <c r="P242" s="1328"/>
      <c r="Q242" s="1328"/>
      <c r="R242" s="1008">
        <f t="shared" si="20"/>
        <v>0</v>
      </c>
      <c r="S242" s="1008">
        <f t="shared" si="21"/>
        <v>0</v>
      </c>
    </row>
    <row r="243" spans="1:19" ht="15" customHeight="1">
      <c r="A243" s="2304"/>
      <c r="B243" s="2485"/>
      <c r="C243" s="982" t="s">
        <v>876</v>
      </c>
      <c r="D243" s="983">
        <v>307010139</v>
      </c>
      <c r="E243" s="2484" t="s">
        <v>1494</v>
      </c>
      <c r="F243" s="1328">
        <v>0</v>
      </c>
      <c r="G243" s="1328"/>
      <c r="H243" s="1328"/>
      <c r="I243" s="1328"/>
      <c r="J243" s="1328"/>
      <c r="K243" s="1328"/>
      <c r="L243" s="1328"/>
      <c r="M243" s="1328"/>
      <c r="N243" s="1328"/>
      <c r="O243" s="1328"/>
      <c r="P243" s="1328"/>
      <c r="Q243" s="1328"/>
      <c r="R243" s="1008">
        <f t="shared" si="20"/>
        <v>0</v>
      </c>
      <c r="S243" s="1008">
        <f t="shared" si="21"/>
        <v>0</v>
      </c>
    </row>
    <row r="244" spans="1:19" ht="15" customHeight="1">
      <c r="A244" s="2304"/>
      <c r="B244" s="2485"/>
      <c r="C244" s="982" t="s">
        <v>876</v>
      </c>
      <c r="D244" s="983">
        <v>307020037</v>
      </c>
      <c r="E244" s="2484" t="s">
        <v>1495</v>
      </c>
      <c r="F244" s="1328">
        <v>0</v>
      </c>
      <c r="G244" s="1328"/>
      <c r="H244" s="1328"/>
      <c r="I244" s="1328"/>
      <c r="J244" s="1328"/>
      <c r="K244" s="1328"/>
      <c r="L244" s="1328"/>
      <c r="M244" s="1328"/>
      <c r="N244" s="1328"/>
      <c r="O244" s="1328"/>
      <c r="P244" s="1328"/>
      <c r="Q244" s="1328"/>
      <c r="R244" s="1008">
        <f t="shared" si="20"/>
        <v>0</v>
      </c>
      <c r="S244" s="1008">
        <f t="shared" si="21"/>
        <v>0</v>
      </c>
    </row>
    <row r="245" spans="1:19" ht="15" customHeight="1">
      <c r="A245" s="2304"/>
      <c r="B245" s="2485"/>
      <c r="C245" s="982" t="s">
        <v>876</v>
      </c>
      <c r="D245" s="983">
        <v>414020278</v>
      </c>
      <c r="E245" s="2484" t="s">
        <v>1652</v>
      </c>
      <c r="F245" s="1328">
        <v>0</v>
      </c>
      <c r="G245" s="1328"/>
      <c r="H245" s="1328"/>
      <c r="I245" s="1328"/>
      <c r="J245" s="1328"/>
      <c r="K245" s="1328"/>
      <c r="L245" s="1328"/>
      <c r="M245" s="1328"/>
      <c r="N245" s="1328"/>
      <c r="O245" s="1328"/>
      <c r="P245" s="1328"/>
      <c r="Q245" s="1328"/>
      <c r="R245" s="1008">
        <f t="shared" si="20"/>
        <v>0</v>
      </c>
      <c r="S245" s="1008">
        <f t="shared" si="21"/>
        <v>0</v>
      </c>
    </row>
    <row r="246" spans="1:19" ht="15" customHeight="1">
      <c r="A246" s="2304"/>
      <c r="B246" s="2485"/>
      <c r="C246" s="982" t="s">
        <v>876</v>
      </c>
      <c r="D246" s="983">
        <v>414020294</v>
      </c>
      <c r="E246" s="2484" t="s">
        <v>1653</v>
      </c>
      <c r="F246" s="1328">
        <v>0</v>
      </c>
      <c r="G246" s="1328"/>
      <c r="H246" s="1328"/>
      <c r="I246" s="1328"/>
      <c r="J246" s="1328"/>
      <c r="K246" s="1328"/>
      <c r="L246" s="1328"/>
      <c r="M246" s="1328"/>
      <c r="N246" s="1328"/>
      <c r="O246" s="1328"/>
      <c r="P246" s="1328"/>
      <c r="Q246" s="1328"/>
      <c r="R246" s="1008">
        <f t="shared" si="20"/>
        <v>0</v>
      </c>
      <c r="S246" s="1008">
        <f t="shared" si="21"/>
        <v>0</v>
      </c>
    </row>
    <row r="247" spans="1:19" ht="15" customHeight="1">
      <c r="A247" s="2304"/>
      <c r="B247" s="2485"/>
      <c r="C247" s="982" t="s">
        <v>876</v>
      </c>
      <c r="D247" s="983">
        <v>414020359</v>
      </c>
      <c r="E247" s="2484" t="s">
        <v>1654</v>
      </c>
      <c r="F247" s="1328">
        <v>0</v>
      </c>
      <c r="G247" s="1328"/>
      <c r="H247" s="1328"/>
      <c r="I247" s="1328"/>
      <c r="J247" s="1328"/>
      <c r="K247" s="1328"/>
      <c r="L247" s="1328"/>
      <c r="M247" s="1328"/>
      <c r="N247" s="1328"/>
      <c r="O247" s="1328"/>
      <c r="P247" s="1328"/>
      <c r="Q247" s="1328"/>
      <c r="R247" s="1008">
        <f t="shared" si="20"/>
        <v>0</v>
      </c>
      <c r="S247" s="1008">
        <f t="shared" si="21"/>
        <v>0</v>
      </c>
    </row>
    <row r="248" spans="1:19" ht="15" customHeight="1">
      <c r="A248" s="2304"/>
      <c r="B248" s="2485"/>
      <c r="C248" s="982" t="s">
        <v>876</v>
      </c>
      <c r="D248" s="983">
        <v>414020367</v>
      </c>
      <c r="E248" s="2484" t="s">
        <v>1655</v>
      </c>
      <c r="F248" s="1328">
        <v>0</v>
      </c>
      <c r="G248" s="1328"/>
      <c r="H248" s="1328"/>
      <c r="I248" s="1328"/>
      <c r="J248" s="1328"/>
      <c r="K248" s="1328"/>
      <c r="L248" s="1328"/>
      <c r="M248" s="1328"/>
      <c r="N248" s="1328"/>
      <c r="O248" s="1328"/>
      <c r="P248" s="1328"/>
      <c r="Q248" s="1328"/>
      <c r="R248" s="1008">
        <f t="shared" si="20"/>
        <v>0</v>
      </c>
      <c r="S248" s="1008">
        <f t="shared" si="21"/>
        <v>0</v>
      </c>
    </row>
    <row r="249" spans="1:19" ht="15" customHeight="1">
      <c r="A249" s="2304"/>
      <c r="B249" s="2485"/>
      <c r="C249" s="982" t="s">
        <v>876</v>
      </c>
      <c r="D249" s="983">
        <v>414020375</v>
      </c>
      <c r="E249" s="2484" t="s">
        <v>1656</v>
      </c>
      <c r="F249" s="1328">
        <v>0</v>
      </c>
      <c r="G249" s="1328"/>
      <c r="H249" s="1328"/>
      <c r="I249" s="1328"/>
      <c r="J249" s="1328"/>
      <c r="K249" s="1328"/>
      <c r="L249" s="1328"/>
      <c r="M249" s="1328"/>
      <c r="N249" s="1328"/>
      <c r="O249" s="1328"/>
      <c r="P249" s="1328"/>
      <c r="Q249" s="1328"/>
      <c r="R249" s="1008">
        <f t="shared" si="20"/>
        <v>0</v>
      </c>
      <c r="S249" s="1008">
        <f t="shared" si="21"/>
        <v>0</v>
      </c>
    </row>
    <row r="250" spans="1:19" ht="15" customHeight="1">
      <c r="A250" s="2304"/>
      <c r="B250" s="2485"/>
      <c r="C250" s="982" t="s">
        <v>876</v>
      </c>
      <c r="D250" s="983">
        <v>414020383</v>
      </c>
      <c r="E250" s="2484" t="s">
        <v>874</v>
      </c>
      <c r="F250" s="1328">
        <v>0</v>
      </c>
      <c r="G250" s="1328"/>
      <c r="H250" s="1328"/>
      <c r="I250" s="1328"/>
      <c r="J250" s="1328"/>
      <c r="K250" s="1328"/>
      <c r="L250" s="1328"/>
      <c r="M250" s="1328"/>
      <c r="N250" s="1328"/>
      <c r="O250" s="1328"/>
      <c r="P250" s="1328"/>
      <c r="Q250" s="1328"/>
      <c r="R250" s="1008">
        <f t="shared" si="20"/>
        <v>0</v>
      </c>
      <c r="S250" s="1008">
        <f t="shared" si="21"/>
        <v>0</v>
      </c>
    </row>
    <row r="251" spans="1:19" ht="15" customHeight="1">
      <c r="A251" s="2304"/>
      <c r="B251" s="2485"/>
      <c r="C251" s="982" t="s">
        <v>876</v>
      </c>
      <c r="D251" s="983">
        <v>414020405</v>
      </c>
      <c r="E251" s="2484" t="s">
        <v>1657</v>
      </c>
      <c r="F251" s="1328">
        <v>0</v>
      </c>
      <c r="G251" s="1328"/>
      <c r="H251" s="1328"/>
      <c r="I251" s="1328"/>
      <c r="J251" s="1328"/>
      <c r="K251" s="1328"/>
      <c r="L251" s="1328"/>
      <c r="M251" s="1328"/>
      <c r="N251" s="1328"/>
      <c r="O251" s="1328"/>
      <c r="P251" s="1328"/>
      <c r="Q251" s="1328"/>
      <c r="R251" s="1008">
        <f t="shared" si="20"/>
        <v>0</v>
      </c>
      <c r="S251" s="1008">
        <f t="shared" si="21"/>
        <v>0</v>
      </c>
    </row>
    <row r="252" spans="1:19" ht="15" customHeight="1">
      <c r="A252" s="2304"/>
      <c r="B252" s="2485"/>
      <c r="C252" s="982" t="s">
        <v>876</v>
      </c>
      <c r="D252" s="983">
        <v>414020421</v>
      </c>
      <c r="E252" s="2484" t="s">
        <v>1658</v>
      </c>
      <c r="F252" s="1328">
        <v>0</v>
      </c>
      <c r="G252" s="1328"/>
      <c r="H252" s="1328"/>
      <c r="I252" s="1328"/>
      <c r="J252" s="1328"/>
      <c r="K252" s="1328"/>
      <c r="L252" s="1328"/>
      <c r="M252" s="1328"/>
      <c r="N252" s="1328"/>
      <c r="O252" s="1328"/>
      <c r="P252" s="1328"/>
      <c r="Q252" s="1328"/>
      <c r="R252" s="1008">
        <f t="shared" si="20"/>
        <v>0</v>
      </c>
      <c r="S252" s="1008">
        <f t="shared" si="21"/>
        <v>0</v>
      </c>
    </row>
    <row r="253" spans="1:19" ht="15" customHeight="1">
      <c r="A253" s="2304"/>
      <c r="B253" s="2485"/>
      <c r="C253" s="982" t="s">
        <v>876</v>
      </c>
      <c r="D253" s="983">
        <v>701070056</v>
      </c>
      <c r="E253" s="2484" t="s">
        <v>1659</v>
      </c>
      <c r="F253" s="1328">
        <v>0</v>
      </c>
      <c r="G253" s="1328"/>
      <c r="H253" s="1328"/>
      <c r="I253" s="1328"/>
      <c r="J253" s="1328"/>
      <c r="K253" s="1328"/>
      <c r="L253" s="1328"/>
      <c r="M253" s="1328"/>
      <c r="N253" s="1328"/>
      <c r="O253" s="1328"/>
      <c r="P253" s="1328"/>
      <c r="Q253" s="1328"/>
      <c r="R253" s="1008">
        <f t="shared" si="20"/>
        <v>0</v>
      </c>
      <c r="S253" s="1008">
        <f t="shared" si="21"/>
        <v>0</v>
      </c>
    </row>
    <row r="254" spans="1:19" ht="15" customHeight="1">
      <c r="A254" s="2304"/>
      <c r="B254" s="2485"/>
      <c r="C254" s="982" t="s">
        <v>876</v>
      </c>
      <c r="D254" s="983">
        <v>701070110</v>
      </c>
      <c r="E254" s="2484" t="s">
        <v>1660</v>
      </c>
      <c r="F254" s="1328">
        <v>0</v>
      </c>
      <c r="G254" s="1328"/>
      <c r="H254" s="1328"/>
      <c r="I254" s="1328"/>
      <c r="J254" s="1328"/>
      <c r="K254" s="1328"/>
      <c r="L254" s="1328"/>
      <c r="M254" s="1328"/>
      <c r="N254" s="1328"/>
      <c r="O254" s="1328"/>
      <c r="P254" s="1328"/>
      <c r="Q254" s="1328"/>
      <c r="R254" s="1008">
        <f t="shared" si="20"/>
        <v>0</v>
      </c>
      <c r="S254" s="1008">
        <f t="shared" si="21"/>
        <v>0</v>
      </c>
    </row>
    <row r="255" spans="1:19" ht="15" customHeight="1">
      <c r="A255" s="2304"/>
      <c r="B255" s="2485"/>
      <c r="C255" s="982" t="s">
        <v>876</v>
      </c>
      <c r="D255" s="983">
        <v>701070129</v>
      </c>
      <c r="E255" s="2484" t="s">
        <v>1661</v>
      </c>
      <c r="F255" s="1328">
        <v>0</v>
      </c>
      <c r="G255" s="1328"/>
      <c r="H255" s="1328"/>
      <c r="I255" s="1328"/>
      <c r="J255" s="1328"/>
      <c r="K255" s="1328"/>
      <c r="L255" s="1328"/>
      <c r="M255" s="1328"/>
      <c r="N255" s="1328"/>
      <c r="O255" s="1328"/>
      <c r="P255" s="1328"/>
      <c r="Q255" s="1328"/>
      <c r="R255" s="1008">
        <f t="shared" si="20"/>
        <v>0</v>
      </c>
      <c r="S255" s="1008">
        <f t="shared" si="21"/>
        <v>0</v>
      </c>
    </row>
    <row r="256" spans="1:19" ht="15" customHeight="1">
      <c r="A256" s="2304"/>
      <c r="B256" s="2485"/>
      <c r="C256" s="982" t="s">
        <v>876</v>
      </c>
      <c r="D256" s="983">
        <v>301100152</v>
      </c>
      <c r="E256" s="2484" t="s">
        <v>1662</v>
      </c>
      <c r="F256" s="1328">
        <v>0</v>
      </c>
      <c r="G256" s="1328"/>
      <c r="H256" s="1328"/>
      <c r="I256" s="1328"/>
      <c r="J256" s="1328"/>
      <c r="K256" s="1328"/>
      <c r="L256" s="1328"/>
      <c r="M256" s="1328"/>
      <c r="N256" s="1328"/>
      <c r="O256" s="1328"/>
      <c r="P256" s="1328"/>
      <c r="Q256" s="1328"/>
      <c r="R256" s="1008">
        <f t="shared" si="20"/>
        <v>0</v>
      </c>
      <c r="S256" s="1008">
        <f t="shared" si="21"/>
        <v>0</v>
      </c>
    </row>
    <row r="257" spans="1:19" ht="15" customHeight="1">
      <c r="A257" s="2304"/>
      <c r="B257" s="2485"/>
      <c r="C257" s="982" t="s">
        <v>876</v>
      </c>
      <c r="D257" s="983">
        <v>404020623</v>
      </c>
      <c r="E257" s="2484" t="s">
        <v>1663</v>
      </c>
      <c r="F257" s="1328">
        <v>0</v>
      </c>
      <c r="G257" s="1328"/>
      <c r="H257" s="1328"/>
      <c r="I257" s="1328"/>
      <c r="J257" s="1328"/>
      <c r="K257" s="1328"/>
      <c r="L257" s="1328"/>
      <c r="M257" s="1328"/>
      <c r="N257" s="1328"/>
      <c r="O257" s="1328"/>
      <c r="P257" s="1328"/>
      <c r="Q257" s="1328"/>
      <c r="R257" s="1008">
        <f t="shared" si="20"/>
        <v>0</v>
      </c>
      <c r="S257" s="1008">
        <f t="shared" si="21"/>
        <v>0</v>
      </c>
    </row>
    <row r="258" spans="1:19" ht="15" customHeight="1">
      <c r="A258" s="2304"/>
      <c r="B258" s="1549" t="s">
        <v>877</v>
      </c>
      <c r="C258" s="991"/>
      <c r="D258" s="2506"/>
      <c r="E258" s="2503"/>
      <c r="F258" s="2507">
        <v>0</v>
      </c>
      <c r="G258" s="1278"/>
      <c r="H258" s="1278"/>
      <c r="I258" s="1278"/>
      <c r="J258" s="1278"/>
      <c r="K258" s="1278"/>
      <c r="L258" s="1278"/>
      <c r="M258" s="1278"/>
      <c r="N258" s="1278"/>
      <c r="O258" s="1278"/>
      <c r="P258" s="1278"/>
      <c r="Q258" s="1278"/>
      <c r="R258" s="1003">
        <f t="shared" si="20"/>
        <v>0</v>
      </c>
      <c r="S258" s="1003">
        <f t="shared" si="21"/>
        <v>0</v>
      </c>
    </row>
    <row r="259" spans="1:19" ht="15" customHeight="1">
      <c r="A259" s="2304"/>
      <c r="B259" s="2483" t="s">
        <v>878</v>
      </c>
      <c r="C259" s="982" t="s">
        <v>879</v>
      </c>
      <c r="D259" s="984" t="s">
        <v>880</v>
      </c>
      <c r="E259" s="2484" t="s">
        <v>881</v>
      </c>
      <c r="F259" s="1328">
        <v>0</v>
      </c>
      <c r="G259" s="1328"/>
      <c r="H259" s="1328"/>
      <c r="I259" s="1328"/>
      <c r="J259" s="1328"/>
      <c r="K259" s="1328"/>
      <c r="L259" s="1328"/>
      <c r="M259" s="1328"/>
      <c r="N259" s="1328"/>
      <c r="O259" s="1328"/>
      <c r="P259" s="1328"/>
      <c r="Q259" s="1328"/>
      <c r="R259" s="1008">
        <f t="shared" si="20"/>
        <v>0</v>
      </c>
      <c r="S259" s="1008">
        <f t="shared" si="21"/>
        <v>0</v>
      </c>
    </row>
    <row r="260" spans="1:19" ht="15" customHeight="1">
      <c r="A260" s="2304"/>
      <c r="B260" s="2485"/>
      <c r="C260" s="982" t="s">
        <v>879</v>
      </c>
      <c r="D260" s="984" t="s">
        <v>882</v>
      </c>
      <c r="E260" s="2484" t="s">
        <v>883</v>
      </c>
      <c r="F260" s="1328">
        <v>0</v>
      </c>
      <c r="G260" s="1328"/>
      <c r="H260" s="1328"/>
      <c r="I260" s="1328"/>
      <c r="J260" s="1328"/>
      <c r="K260" s="1328"/>
      <c r="L260" s="1328"/>
      <c r="M260" s="1328"/>
      <c r="N260" s="1328"/>
      <c r="O260" s="1328"/>
      <c r="P260" s="1328"/>
      <c r="Q260" s="1328"/>
      <c r="R260" s="1008">
        <f t="shared" si="20"/>
        <v>0</v>
      </c>
      <c r="S260" s="1008">
        <f t="shared" si="21"/>
        <v>0</v>
      </c>
    </row>
    <row r="261" spans="1:19" ht="15" customHeight="1">
      <c r="A261" s="2304"/>
      <c r="B261" s="2485"/>
      <c r="C261" s="982" t="s">
        <v>879</v>
      </c>
      <c r="D261" s="984" t="s">
        <v>884</v>
      </c>
      <c r="E261" s="2484" t="s">
        <v>885</v>
      </c>
      <c r="F261" s="1328">
        <v>0</v>
      </c>
      <c r="G261" s="1328"/>
      <c r="H261" s="1328"/>
      <c r="I261" s="1328"/>
      <c r="J261" s="1328"/>
      <c r="K261" s="1328"/>
      <c r="L261" s="1328"/>
      <c r="M261" s="1328"/>
      <c r="N261" s="1328"/>
      <c r="O261" s="1328"/>
      <c r="P261" s="1328"/>
      <c r="Q261" s="1328"/>
      <c r="R261" s="1008">
        <f t="shared" si="20"/>
        <v>0</v>
      </c>
      <c r="S261" s="1008">
        <f t="shared" si="21"/>
        <v>0</v>
      </c>
    </row>
    <row r="262" spans="1:19" ht="15" customHeight="1">
      <c r="A262" s="2304"/>
      <c r="B262" s="2485"/>
      <c r="C262" s="982" t="s">
        <v>879</v>
      </c>
      <c r="D262" s="984" t="s">
        <v>886</v>
      </c>
      <c r="E262" s="2484" t="s">
        <v>887</v>
      </c>
      <c r="F262" s="1328">
        <v>1</v>
      </c>
      <c r="G262" s="1328"/>
      <c r="H262" s="1328"/>
      <c r="I262" s="1328"/>
      <c r="J262" s="1328"/>
      <c r="K262" s="1328"/>
      <c r="L262" s="1328"/>
      <c r="M262" s="1328"/>
      <c r="N262" s="1328"/>
      <c r="O262" s="1328"/>
      <c r="P262" s="1328"/>
      <c r="Q262" s="1328"/>
      <c r="R262" s="1008">
        <f t="shared" si="20"/>
        <v>1</v>
      </c>
      <c r="S262" s="1008">
        <f t="shared" si="21"/>
        <v>1</v>
      </c>
    </row>
    <row r="263" spans="1:19" ht="15" customHeight="1">
      <c r="A263" s="2304"/>
      <c r="B263" s="2485"/>
      <c r="C263" s="982" t="s">
        <v>879</v>
      </c>
      <c r="D263" s="984" t="s">
        <v>888</v>
      </c>
      <c r="E263" s="2484" t="s">
        <v>889</v>
      </c>
      <c r="F263" s="1328">
        <v>0</v>
      </c>
      <c r="G263" s="1328"/>
      <c r="H263" s="1328"/>
      <c r="I263" s="1328"/>
      <c r="J263" s="1328"/>
      <c r="K263" s="1328"/>
      <c r="L263" s="1328"/>
      <c r="M263" s="1328"/>
      <c r="N263" s="1328"/>
      <c r="O263" s="1328"/>
      <c r="P263" s="1328"/>
      <c r="Q263" s="1328"/>
      <c r="R263" s="1008">
        <f t="shared" si="20"/>
        <v>0</v>
      </c>
      <c r="S263" s="1008">
        <f t="shared" si="21"/>
        <v>0</v>
      </c>
    </row>
    <row r="264" spans="1:19" ht="15" customHeight="1">
      <c r="A264" s="2304"/>
      <c r="B264" s="2485"/>
      <c r="C264" s="982" t="s">
        <v>879</v>
      </c>
      <c r="D264" s="984" t="s">
        <v>890</v>
      </c>
      <c r="E264" s="2484" t="s">
        <v>891</v>
      </c>
      <c r="F264" s="1328">
        <v>0</v>
      </c>
      <c r="G264" s="1328"/>
      <c r="H264" s="1328"/>
      <c r="I264" s="1328"/>
      <c r="J264" s="1328"/>
      <c r="K264" s="1328"/>
      <c r="L264" s="1328"/>
      <c r="M264" s="1328"/>
      <c r="N264" s="1328"/>
      <c r="O264" s="1328"/>
      <c r="P264" s="1328"/>
      <c r="Q264" s="1328"/>
      <c r="R264" s="1008">
        <f t="shared" si="20"/>
        <v>0</v>
      </c>
      <c r="S264" s="1008">
        <f t="shared" si="21"/>
        <v>0</v>
      </c>
    </row>
    <row r="265" spans="1:19" ht="15" customHeight="1">
      <c r="A265" s="2304"/>
      <c r="B265" s="2485"/>
      <c r="C265" s="982" t="s">
        <v>879</v>
      </c>
      <c r="D265" s="984" t="s">
        <v>892</v>
      </c>
      <c r="E265" s="2484" t="s">
        <v>893</v>
      </c>
      <c r="F265" s="1328">
        <v>0</v>
      </c>
      <c r="G265" s="1328"/>
      <c r="H265" s="1328"/>
      <c r="I265" s="1328"/>
      <c r="J265" s="1328"/>
      <c r="K265" s="1328"/>
      <c r="L265" s="1328"/>
      <c r="M265" s="1328"/>
      <c r="N265" s="1328"/>
      <c r="O265" s="1328"/>
      <c r="P265" s="1328"/>
      <c r="Q265" s="1328"/>
      <c r="R265" s="1008">
        <f t="shared" si="20"/>
        <v>0</v>
      </c>
      <c r="S265" s="1008">
        <f t="shared" si="21"/>
        <v>0</v>
      </c>
    </row>
    <row r="266" spans="1:19" ht="15" customHeight="1">
      <c r="A266" s="2304"/>
      <c r="B266" s="2485"/>
      <c r="C266" s="982" t="s">
        <v>879</v>
      </c>
      <c r="D266" s="984" t="s">
        <v>894</v>
      </c>
      <c r="E266" s="2484" t="s">
        <v>868</v>
      </c>
      <c r="F266" s="1328">
        <v>0</v>
      </c>
      <c r="G266" s="1328"/>
      <c r="H266" s="1328"/>
      <c r="I266" s="1328"/>
      <c r="J266" s="1328"/>
      <c r="K266" s="1328"/>
      <c r="L266" s="1328"/>
      <c r="M266" s="1328"/>
      <c r="N266" s="1328"/>
      <c r="O266" s="1328"/>
      <c r="P266" s="1328"/>
      <c r="Q266" s="1328"/>
      <c r="R266" s="1008">
        <f t="shared" si="20"/>
        <v>0</v>
      </c>
      <c r="S266" s="1008">
        <f t="shared" si="21"/>
        <v>0</v>
      </c>
    </row>
    <row r="267" spans="1:19" ht="15" customHeight="1">
      <c r="A267" s="2304"/>
      <c r="B267" s="2485"/>
      <c r="C267" s="982" t="s">
        <v>879</v>
      </c>
      <c r="D267" s="984" t="s">
        <v>632</v>
      </c>
      <c r="E267" s="2484" t="s">
        <v>895</v>
      </c>
      <c r="F267" s="1328">
        <v>0</v>
      </c>
      <c r="G267" s="1328"/>
      <c r="H267" s="1328"/>
      <c r="I267" s="1328"/>
      <c r="J267" s="1328"/>
      <c r="K267" s="1328"/>
      <c r="L267" s="1328"/>
      <c r="M267" s="1328"/>
      <c r="N267" s="1328"/>
      <c r="O267" s="1328"/>
      <c r="P267" s="1328"/>
      <c r="Q267" s="1328"/>
      <c r="R267" s="1008">
        <f t="shared" si="20"/>
        <v>0</v>
      </c>
      <c r="S267" s="1008">
        <f t="shared" si="21"/>
        <v>0</v>
      </c>
    </row>
    <row r="268" spans="1:19" ht="15" customHeight="1">
      <c r="A268" s="2304"/>
      <c r="B268" s="2485"/>
      <c r="C268" s="982" t="s">
        <v>879</v>
      </c>
      <c r="D268" s="984" t="s">
        <v>896</v>
      </c>
      <c r="E268" s="2484" t="s">
        <v>897</v>
      </c>
      <c r="F268" s="1328">
        <v>0</v>
      </c>
      <c r="G268" s="1328"/>
      <c r="H268" s="1328"/>
      <c r="I268" s="1328"/>
      <c r="J268" s="1328"/>
      <c r="K268" s="1328"/>
      <c r="L268" s="1328"/>
      <c r="M268" s="1328"/>
      <c r="N268" s="1328"/>
      <c r="O268" s="1328"/>
      <c r="P268" s="1328"/>
      <c r="Q268" s="1328"/>
      <c r="R268" s="1008">
        <f t="shared" si="20"/>
        <v>0</v>
      </c>
      <c r="S268" s="1008">
        <f t="shared" si="21"/>
        <v>0</v>
      </c>
    </row>
    <row r="269" spans="1:19" ht="15" customHeight="1">
      <c r="A269" s="2304"/>
      <c r="B269" s="2485"/>
      <c r="C269" s="982" t="s">
        <v>879</v>
      </c>
      <c r="D269" s="984" t="s">
        <v>898</v>
      </c>
      <c r="E269" s="2484" t="s">
        <v>899</v>
      </c>
      <c r="F269" s="1328">
        <v>1</v>
      </c>
      <c r="G269" s="1328"/>
      <c r="H269" s="1328"/>
      <c r="I269" s="1328"/>
      <c r="J269" s="1328"/>
      <c r="K269" s="1328"/>
      <c r="L269" s="1328"/>
      <c r="M269" s="1328"/>
      <c r="N269" s="1328"/>
      <c r="O269" s="1328"/>
      <c r="P269" s="1328"/>
      <c r="Q269" s="1328"/>
      <c r="R269" s="1008">
        <f t="shared" si="20"/>
        <v>1</v>
      </c>
      <c r="S269" s="1008">
        <f t="shared" si="21"/>
        <v>1</v>
      </c>
    </row>
    <row r="270" spans="1:19" ht="15" customHeight="1">
      <c r="A270" s="2304"/>
      <c r="B270" s="2485"/>
      <c r="C270" s="982" t="s">
        <v>879</v>
      </c>
      <c r="D270" s="984" t="s">
        <v>900</v>
      </c>
      <c r="E270" s="2484" t="s">
        <v>901</v>
      </c>
      <c r="F270" s="1328">
        <v>3</v>
      </c>
      <c r="G270" s="1328"/>
      <c r="H270" s="1328"/>
      <c r="I270" s="1328"/>
      <c r="J270" s="1328"/>
      <c r="K270" s="1328"/>
      <c r="L270" s="1328"/>
      <c r="M270" s="1328"/>
      <c r="N270" s="1328"/>
      <c r="O270" s="1328"/>
      <c r="P270" s="1328"/>
      <c r="Q270" s="1328"/>
      <c r="R270" s="1008">
        <f t="shared" si="20"/>
        <v>3</v>
      </c>
      <c r="S270" s="1008">
        <f t="shared" si="21"/>
        <v>3</v>
      </c>
    </row>
    <row r="271" spans="1:19" ht="15" customHeight="1">
      <c r="A271" s="2304"/>
      <c r="B271" s="2485"/>
      <c r="C271" s="982" t="s">
        <v>879</v>
      </c>
      <c r="D271" s="984" t="s">
        <v>902</v>
      </c>
      <c r="E271" s="2484" t="s">
        <v>903</v>
      </c>
      <c r="F271" s="1328">
        <v>40</v>
      </c>
      <c r="G271" s="1328"/>
      <c r="H271" s="1328"/>
      <c r="I271" s="1328"/>
      <c r="J271" s="1328"/>
      <c r="K271" s="1328"/>
      <c r="L271" s="1328"/>
      <c r="M271" s="1328"/>
      <c r="N271" s="1328"/>
      <c r="O271" s="1328"/>
      <c r="P271" s="1328"/>
      <c r="Q271" s="1328"/>
      <c r="R271" s="1008">
        <f t="shared" si="20"/>
        <v>40</v>
      </c>
      <c r="S271" s="1008">
        <f t="shared" si="21"/>
        <v>40</v>
      </c>
    </row>
    <row r="272" spans="1:19" ht="15" customHeight="1">
      <c r="A272" s="2304"/>
      <c r="B272" s="2485"/>
      <c r="C272" s="982" t="s">
        <v>879</v>
      </c>
      <c r="D272" s="984" t="s">
        <v>904</v>
      </c>
      <c r="E272" s="2484" t="s">
        <v>905</v>
      </c>
      <c r="F272" s="1328">
        <v>0</v>
      </c>
      <c r="G272" s="1328"/>
      <c r="H272" s="1328"/>
      <c r="I272" s="1328"/>
      <c r="J272" s="1328"/>
      <c r="K272" s="1328"/>
      <c r="L272" s="1328"/>
      <c r="M272" s="1328"/>
      <c r="N272" s="1328"/>
      <c r="O272" s="1328"/>
      <c r="P272" s="1328"/>
      <c r="Q272" s="1328"/>
      <c r="R272" s="1008">
        <f t="shared" si="20"/>
        <v>0</v>
      </c>
      <c r="S272" s="1008">
        <f t="shared" si="21"/>
        <v>0</v>
      </c>
    </row>
    <row r="273" spans="1:19" ht="15" customHeight="1">
      <c r="A273" s="2304"/>
      <c r="B273" s="2485"/>
      <c r="C273" s="982" t="s">
        <v>879</v>
      </c>
      <c r="D273" s="984" t="s">
        <v>906</v>
      </c>
      <c r="E273" s="2484" t="s">
        <v>907</v>
      </c>
      <c r="F273" s="1328">
        <v>0</v>
      </c>
      <c r="G273" s="1328"/>
      <c r="H273" s="1328"/>
      <c r="I273" s="1328"/>
      <c r="J273" s="1328"/>
      <c r="K273" s="1328"/>
      <c r="L273" s="1328"/>
      <c r="M273" s="1328"/>
      <c r="N273" s="1328"/>
      <c r="O273" s="1328"/>
      <c r="P273" s="1328"/>
      <c r="Q273" s="1328"/>
      <c r="R273" s="1008">
        <f t="shared" si="20"/>
        <v>0</v>
      </c>
      <c r="S273" s="1008">
        <f t="shared" si="21"/>
        <v>0</v>
      </c>
    </row>
    <row r="274" spans="1:19" ht="15" customHeight="1">
      <c r="A274" s="2304"/>
      <c r="B274" s="2485"/>
      <c r="C274" s="982" t="s">
        <v>879</v>
      </c>
      <c r="D274" s="984" t="s">
        <v>908</v>
      </c>
      <c r="E274" s="2484" t="s">
        <v>909</v>
      </c>
      <c r="F274" s="1328">
        <v>1</v>
      </c>
      <c r="G274" s="1328"/>
      <c r="H274" s="1328"/>
      <c r="I274" s="1328"/>
      <c r="J274" s="1328"/>
      <c r="K274" s="1328"/>
      <c r="L274" s="1328"/>
      <c r="M274" s="1328"/>
      <c r="N274" s="1328"/>
      <c r="O274" s="1328"/>
      <c r="P274" s="1328"/>
      <c r="Q274" s="1328"/>
      <c r="R274" s="1008">
        <f t="shared" si="20"/>
        <v>1</v>
      </c>
      <c r="S274" s="1008">
        <f t="shared" si="21"/>
        <v>1</v>
      </c>
    </row>
    <row r="275" spans="1:19" ht="15" customHeight="1">
      <c r="A275" s="2304"/>
      <c r="B275" s="2485"/>
      <c r="C275" s="982" t="s">
        <v>879</v>
      </c>
      <c r="D275" s="984" t="s">
        <v>910</v>
      </c>
      <c r="E275" s="2484" t="s">
        <v>871</v>
      </c>
      <c r="F275" s="1328">
        <v>0</v>
      </c>
      <c r="G275" s="1328"/>
      <c r="H275" s="1328"/>
      <c r="I275" s="1328"/>
      <c r="J275" s="1328"/>
      <c r="K275" s="1328"/>
      <c r="L275" s="1328"/>
      <c r="M275" s="1328"/>
      <c r="N275" s="1328"/>
      <c r="O275" s="1328"/>
      <c r="P275" s="1328"/>
      <c r="Q275" s="1328"/>
      <c r="R275" s="1008">
        <f t="shared" si="20"/>
        <v>0</v>
      </c>
      <c r="S275" s="1008">
        <f t="shared" si="21"/>
        <v>0</v>
      </c>
    </row>
    <row r="276" spans="1:19" ht="15" customHeight="1">
      <c r="A276" s="2304"/>
      <c r="B276" s="2485"/>
      <c r="C276" s="982" t="s">
        <v>879</v>
      </c>
      <c r="D276" s="984" t="s">
        <v>911</v>
      </c>
      <c r="E276" s="2484" t="s">
        <v>912</v>
      </c>
      <c r="F276" s="1328">
        <v>1</v>
      </c>
      <c r="G276" s="1328"/>
      <c r="H276" s="1328"/>
      <c r="I276" s="1328"/>
      <c r="J276" s="1328"/>
      <c r="K276" s="1328"/>
      <c r="L276" s="1328"/>
      <c r="M276" s="1328"/>
      <c r="N276" s="1328"/>
      <c r="O276" s="1328"/>
      <c r="P276" s="1328"/>
      <c r="Q276" s="1328"/>
      <c r="R276" s="1008">
        <f t="shared" si="20"/>
        <v>1</v>
      </c>
      <c r="S276" s="1008">
        <f t="shared" si="21"/>
        <v>1</v>
      </c>
    </row>
    <row r="277" spans="1:19" ht="15" customHeight="1">
      <c r="A277" s="2304"/>
      <c r="B277" s="2485"/>
      <c r="C277" s="982" t="s">
        <v>879</v>
      </c>
      <c r="D277" s="984" t="s">
        <v>913</v>
      </c>
      <c r="E277" s="2484" t="s">
        <v>872</v>
      </c>
      <c r="F277" s="1328">
        <v>0</v>
      </c>
      <c r="G277" s="1328"/>
      <c r="H277" s="1328"/>
      <c r="I277" s="1328"/>
      <c r="J277" s="1328"/>
      <c r="K277" s="1328"/>
      <c r="L277" s="1328"/>
      <c r="M277" s="1328"/>
      <c r="N277" s="1328"/>
      <c r="O277" s="1328"/>
      <c r="P277" s="1328"/>
      <c r="Q277" s="1328"/>
      <c r="R277" s="1008">
        <f t="shared" si="20"/>
        <v>0</v>
      </c>
      <c r="S277" s="1008">
        <f t="shared" si="21"/>
        <v>0</v>
      </c>
    </row>
    <row r="278" spans="1:19" ht="15" customHeight="1">
      <c r="A278" s="2304"/>
      <c r="B278" s="2485"/>
      <c r="C278" s="982" t="s">
        <v>879</v>
      </c>
      <c r="D278" s="984" t="s">
        <v>914</v>
      </c>
      <c r="E278" s="2484" t="s">
        <v>915</v>
      </c>
      <c r="F278" s="1328">
        <v>0</v>
      </c>
      <c r="G278" s="1328"/>
      <c r="H278" s="1328"/>
      <c r="I278" s="1328"/>
      <c r="J278" s="1328"/>
      <c r="K278" s="1328"/>
      <c r="L278" s="1328"/>
      <c r="M278" s="1328"/>
      <c r="N278" s="1328"/>
      <c r="O278" s="1328"/>
      <c r="P278" s="1328"/>
      <c r="Q278" s="1328"/>
      <c r="R278" s="1008">
        <f t="shared" si="20"/>
        <v>0</v>
      </c>
      <c r="S278" s="1008">
        <f t="shared" si="21"/>
        <v>0</v>
      </c>
    </row>
    <row r="279" spans="1:19" ht="15" customHeight="1">
      <c r="A279" s="2304"/>
      <c r="B279" s="2485"/>
      <c r="C279" s="982" t="s">
        <v>879</v>
      </c>
      <c r="D279" s="984" t="s">
        <v>916</v>
      </c>
      <c r="E279" s="2484" t="s">
        <v>917</v>
      </c>
      <c r="F279" s="1328">
        <v>0</v>
      </c>
      <c r="G279" s="1328"/>
      <c r="H279" s="1328"/>
      <c r="I279" s="1328"/>
      <c r="J279" s="1328"/>
      <c r="K279" s="1328"/>
      <c r="L279" s="1328"/>
      <c r="M279" s="1328"/>
      <c r="N279" s="1328"/>
      <c r="O279" s="1328"/>
      <c r="P279" s="1328"/>
      <c r="Q279" s="1328"/>
      <c r="R279" s="1008">
        <f t="shared" si="20"/>
        <v>0</v>
      </c>
      <c r="S279" s="1008">
        <f t="shared" si="21"/>
        <v>0</v>
      </c>
    </row>
    <row r="280" spans="1:19" ht="15" customHeight="1">
      <c r="A280" s="2304"/>
      <c r="B280" s="2485"/>
      <c r="C280" s="982" t="s">
        <v>879</v>
      </c>
      <c r="D280" s="984" t="s">
        <v>918</v>
      </c>
      <c r="E280" s="2484" t="s">
        <v>919</v>
      </c>
      <c r="F280" s="1328">
        <v>0</v>
      </c>
      <c r="G280" s="1328"/>
      <c r="H280" s="1328"/>
      <c r="I280" s="1328"/>
      <c r="J280" s="1328"/>
      <c r="K280" s="1328"/>
      <c r="L280" s="1328"/>
      <c r="M280" s="1328"/>
      <c r="N280" s="1328"/>
      <c r="O280" s="1328"/>
      <c r="P280" s="1328"/>
      <c r="Q280" s="1328"/>
      <c r="R280" s="1008">
        <f t="shared" si="20"/>
        <v>0</v>
      </c>
      <c r="S280" s="1008">
        <f t="shared" si="21"/>
        <v>0</v>
      </c>
    </row>
    <row r="281" spans="1:19" ht="15" customHeight="1">
      <c r="A281" s="2304"/>
      <c r="B281" s="2485"/>
      <c r="C281" s="982" t="s">
        <v>879</v>
      </c>
      <c r="D281" s="984" t="s">
        <v>920</v>
      </c>
      <c r="E281" s="2484" t="s">
        <v>921</v>
      </c>
      <c r="F281" s="1328">
        <v>0</v>
      </c>
      <c r="G281" s="1328"/>
      <c r="H281" s="1328"/>
      <c r="I281" s="1328"/>
      <c r="J281" s="1328"/>
      <c r="K281" s="1328"/>
      <c r="L281" s="1328"/>
      <c r="M281" s="1328"/>
      <c r="N281" s="1328"/>
      <c r="O281" s="1328"/>
      <c r="P281" s="1328"/>
      <c r="Q281" s="1328"/>
      <c r="R281" s="1008">
        <f t="shared" si="20"/>
        <v>0</v>
      </c>
      <c r="S281" s="1008">
        <f t="shared" si="21"/>
        <v>0</v>
      </c>
    </row>
    <row r="282" spans="1:19" ht="15" customHeight="1">
      <c r="A282" s="2304"/>
      <c r="B282" s="2485"/>
      <c r="C282" s="982" t="s">
        <v>879</v>
      </c>
      <c r="D282" s="984" t="s">
        <v>922</v>
      </c>
      <c r="E282" s="2484" t="s">
        <v>923</v>
      </c>
      <c r="F282" s="1328">
        <v>0</v>
      </c>
      <c r="G282" s="1328"/>
      <c r="H282" s="1328"/>
      <c r="I282" s="1328"/>
      <c r="J282" s="1328"/>
      <c r="K282" s="1328"/>
      <c r="L282" s="1328"/>
      <c r="M282" s="1328"/>
      <c r="N282" s="1328"/>
      <c r="O282" s="1328"/>
      <c r="P282" s="1328"/>
      <c r="Q282" s="1328"/>
      <c r="R282" s="1008">
        <f t="shared" si="20"/>
        <v>0</v>
      </c>
      <c r="S282" s="1008">
        <f t="shared" si="21"/>
        <v>0</v>
      </c>
    </row>
    <row r="283" spans="1:19" ht="15" customHeight="1">
      <c r="A283" s="2304"/>
      <c r="B283" s="2485"/>
      <c r="C283" s="982" t="s">
        <v>879</v>
      </c>
      <c r="D283" s="984" t="s">
        <v>924</v>
      </c>
      <c r="E283" s="2484" t="s">
        <v>925</v>
      </c>
      <c r="F283" s="1328">
        <v>0</v>
      </c>
      <c r="G283" s="1328"/>
      <c r="H283" s="1328"/>
      <c r="I283" s="1328"/>
      <c r="J283" s="1328"/>
      <c r="K283" s="1328"/>
      <c r="L283" s="1328"/>
      <c r="M283" s="1328"/>
      <c r="N283" s="1328"/>
      <c r="O283" s="1328"/>
      <c r="P283" s="1328"/>
      <c r="Q283" s="1328"/>
      <c r="R283" s="1008">
        <f t="shared" si="20"/>
        <v>0</v>
      </c>
      <c r="S283" s="1008">
        <f t="shared" si="21"/>
        <v>0</v>
      </c>
    </row>
    <row r="284" spans="1:19" ht="15" customHeight="1">
      <c r="A284" s="2304"/>
      <c r="B284" s="2485"/>
      <c r="C284" s="982" t="s">
        <v>879</v>
      </c>
      <c r="D284" s="984" t="s">
        <v>926</v>
      </c>
      <c r="E284" s="2484" t="s">
        <v>927</v>
      </c>
      <c r="F284" s="1328">
        <v>0</v>
      </c>
      <c r="G284" s="1328"/>
      <c r="H284" s="1328"/>
      <c r="I284" s="1328"/>
      <c r="J284" s="1328"/>
      <c r="K284" s="1328"/>
      <c r="L284" s="1328"/>
      <c r="M284" s="1328"/>
      <c r="N284" s="1328"/>
      <c r="O284" s="1328"/>
      <c r="P284" s="1328"/>
      <c r="Q284" s="1328"/>
      <c r="R284" s="1008">
        <f t="shared" ref="R284:R347" si="22">SUM(F284:Q284)</f>
        <v>0</v>
      </c>
      <c r="S284" s="1008">
        <f t="shared" ref="S284:S347" si="23">AVERAGE(F284:Q284)</f>
        <v>0</v>
      </c>
    </row>
    <row r="285" spans="1:19" ht="15" customHeight="1">
      <c r="A285" s="2304"/>
      <c r="B285" s="2485"/>
      <c r="C285" s="982" t="s">
        <v>879</v>
      </c>
      <c r="D285" s="984" t="s">
        <v>928</v>
      </c>
      <c r="E285" s="2484" t="s">
        <v>929</v>
      </c>
      <c r="F285" s="1328">
        <v>1</v>
      </c>
      <c r="G285" s="1328"/>
      <c r="H285" s="1328"/>
      <c r="I285" s="1328"/>
      <c r="J285" s="1328"/>
      <c r="K285" s="1328"/>
      <c r="L285" s="1328"/>
      <c r="M285" s="1328"/>
      <c r="N285" s="1328"/>
      <c r="O285" s="1328"/>
      <c r="P285" s="1328"/>
      <c r="Q285" s="1328"/>
      <c r="R285" s="1008">
        <f t="shared" si="22"/>
        <v>1</v>
      </c>
      <c r="S285" s="1008">
        <f t="shared" si="23"/>
        <v>1</v>
      </c>
    </row>
    <row r="286" spans="1:19" ht="15" customHeight="1">
      <c r="A286" s="2304"/>
      <c r="B286" s="2485"/>
      <c r="C286" s="982" t="s">
        <v>879</v>
      </c>
      <c r="D286" s="984" t="s">
        <v>930</v>
      </c>
      <c r="E286" s="2484" t="s">
        <v>931</v>
      </c>
      <c r="F286" s="1328">
        <v>0</v>
      </c>
      <c r="G286" s="1328"/>
      <c r="H286" s="1328"/>
      <c r="I286" s="1328"/>
      <c r="J286" s="1328"/>
      <c r="K286" s="1328"/>
      <c r="L286" s="1328"/>
      <c r="M286" s="1328"/>
      <c r="N286" s="1328"/>
      <c r="O286" s="1328"/>
      <c r="P286" s="1328"/>
      <c r="Q286" s="1328"/>
      <c r="R286" s="1008">
        <f t="shared" si="22"/>
        <v>0</v>
      </c>
      <c r="S286" s="1008">
        <f t="shared" si="23"/>
        <v>0</v>
      </c>
    </row>
    <row r="287" spans="1:19" ht="15" customHeight="1">
      <c r="A287" s="2304"/>
      <c r="B287" s="2485"/>
      <c r="C287" s="1346" t="s">
        <v>879</v>
      </c>
      <c r="D287" s="1347" t="s">
        <v>932</v>
      </c>
      <c r="E287" s="2484" t="s">
        <v>933</v>
      </c>
      <c r="F287" s="1328">
        <v>0</v>
      </c>
      <c r="G287" s="1328"/>
      <c r="H287" s="1328"/>
      <c r="I287" s="1328"/>
      <c r="J287" s="1328"/>
      <c r="K287" s="1328"/>
      <c r="L287" s="1328"/>
      <c r="M287" s="1328"/>
      <c r="N287" s="1328"/>
      <c r="O287" s="1328"/>
      <c r="P287" s="1328"/>
      <c r="Q287" s="1328"/>
      <c r="R287" s="1008">
        <f t="shared" si="22"/>
        <v>0</v>
      </c>
      <c r="S287" s="1008">
        <f t="shared" si="23"/>
        <v>0</v>
      </c>
    </row>
    <row r="288" spans="1:19" ht="15" customHeight="1">
      <c r="A288" s="2304"/>
      <c r="B288" s="2485"/>
      <c r="C288" s="1346" t="s">
        <v>879</v>
      </c>
      <c r="D288" s="1347" t="s">
        <v>934</v>
      </c>
      <c r="E288" s="2484" t="s">
        <v>935</v>
      </c>
      <c r="F288" s="1328">
        <v>0</v>
      </c>
      <c r="G288" s="1328"/>
      <c r="H288" s="1328"/>
      <c r="I288" s="1328"/>
      <c r="J288" s="1328"/>
      <c r="K288" s="1328"/>
      <c r="L288" s="1328"/>
      <c r="M288" s="1328"/>
      <c r="N288" s="1328"/>
      <c r="O288" s="1328"/>
      <c r="P288" s="1328"/>
      <c r="Q288" s="1328"/>
      <c r="R288" s="1008">
        <f t="shared" si="22"/>
        <v>0</v>
      </c>
      <c r="S288" s="1008">
        <f t="shared" si="23"/>
        <v>0</v>
      </c>
    </row>
    <row r="289" spans="1:19" ht="15" customHeight="1">
      <c r="A289" s="2304"/>
      <c r="B289" s="2485"/>
      <c r="C289" s="1346" t="s">
        <v>879</v>
      </c>
      <c r="D289" s="1347" t="s">
        <v>1496</v>
      </c>
      <c r="E289" s="2484" t="s">
        <v>1497</v>
      </c>
      <c r="F289" s="1328">
        <v>0</v>
      </c>
      <c r="G289" s="1328"/>
      <c r="H289" s="1328"/>
      <c r="I289" s="1328"/>
      <c r="J289" s="1328"/>
      <c r="K289" s="1328"/>
      <c r="L289" s="1328"/>
      <c r="M289" s="1328"/>
      <c r="N289" s="1328"/>
      <c r="O289" s="1328"/>
      <c r="P289" s="1328"/>
      <c r="Q289" s="1328"/>
      <c r="R289" s="1008">
        <f t="shared" si="22"/>
        <v>0</v>
      </c>
      <c r="S289" s="1008">
        <f t="shared" si="23"/>
        <v>0</v>
      </c>
    </row>
    <row r="290" spans="1:19" ht="15" customHeight="1">
      <c r="A290" s="2304"/>
      <c r="B290" s="2485"/>
      <c r="C290" s="1346" t="s">
        <v>879</v>
      </c>
      <c r="D290" s="1347" t="s">
        <v>1498</v>
      </c>
      <c r="E290" s="2484" t="s">
        <v>1499</v>
      </c>
      <c r="F290" s="1328">
        <v>0</v>
      </c>
      <c r="G290" s="1328"/>
      <c r="H290" s="1328"/>
      <c r="I290" s="1328"/>
      <c r="J290" s="1328"/>
      <c r="K290" s="1328"/>
      <c r="L290" s="1328"/>
      <c r="M290" s="1328"/>
      <c r="N290" s="1328"/>
      <c r="O290" s="1328"/>
      <c r="P290" s="1328"/>
      <c r="Q290" s="1328"/>
      <c r="R290" s="1008">
        <f t="shared" si="22"/>
        <v>0</v>
      </c>
      <c r="S290" s="1008">
        <f t="shared" si="23"/>
        <v>0</v>
      </c>
    </row>
    <row r="291" spans="1:19" ht="15" customHeight="1">
      <c r="A291" s="2304"/>
      <c r="B291" s="2485"/>
      <c r="C291" s="982" t="s">
        <v>879</v>
      </c>
      <c r="D291" s="984" t="s">
        <v>827</v>
      </c>
      <c r="E291" s="2484" t="s">
        <v>936</v>
      </c>
      <c r="F291" s="1328">
        <v>0</v>
      </c>
      <c r="G291" s="1328"/>
      <c r="H291" s="1328"/>
      <c r="I291" s="1328"/>
      <c r="J291" s="1328"/>
      <c r="K291" s="1328"/>
      <c r="L291" s="1328"/>
      <c r="M291" s="1328"/>
      <c r="N291" s="1328"/>
      <c r="O291" s="1328"/>
      <c r="P291" s="1328"/>
      <c r="Q291" s="1328"/>
      <c r="R291" s="1008">
        <f t="shared" si="22"/>
        <v>0</v>
      </c>
      <c r="S291" s="1008">
        <f t="shared" si="23"/>
        <v>0</v>
      </c>
    </row>
    <row r="292" spans="1:19" ht="15" customHeight="1">
      <c r="A292" s="2304"/>
      <c r="B292" s="2485"/>
      <c r="C292" s="982" t="s">
        <v>879</v>
      </c>
      <c r="D292" s="984" t="s">
        <v>844</v>
      </c>
      <c r="E292" s="2484" t="s">
        <v>937</v>
      </c>
      <c r="F292" s="1328">
        <v>0</v>
      </c>
      <c r="G292" s="1328"/>
      <c r="H292" s="1328"/>
      <c r="I292" s="1328"/>
      <c r="J292" s="1328"/>
      <c r="K292" s="1328"/>
      <c r="L292" s="1328"/>
      <c r="M292" s="1328"/>
      <c r="N292" s="1328"/>
      <c r="O292" s="1328"/>
      <c r="P292" s="1328"/>
      <c r="Q292" s="1328"/>
      <c r="R292" s="1008">
        <f t="shared" si="22"/>
        <v>0</v>
      </c>
      <c r="S292" s="1008">
        <f t="shared" si="23"/>
        <v>0</v>
      </c>
    </row>
    <row r="293" spans="1:19" ht="15" customHeight="1">
      <c r="A293" s="2304"/>
      <c r="B293" s="2485"/>
      <c r="C293" s="982" t="s">
        <v>879</v>
      </c>
      <c r="D293" s="984" t="s">
        <v>938</v>
      </c>
      <c r="E293" s="2484" t="s">
        <v>939</v>
      </c>
      <c r="F293" s="1328">
        <v>0</v>
      </c>
      <c r="G293" s="1328"/>
      <c r="H293" s="1328"/>
      <c r="I293" s="1328"/>
      <c r="J293" s="1328"/>
      <c r="K293" s="1328"/>
      <c r="L293" s="1328"/>
      <c r="M293" s="1328"/>
      <c r="N293" s="1328"/>
      <c r="O293" s="1328"/>
      <c r="P293" s="1328"/>
      <c r="Q293" s="1328"/>
      <c r="R293" s="1008">
        <f t="shared" si="22"/>
        <v>0</v>
      </c>
      <c r="S293" s="1008">
        <f t="shared" si="23"/>
        <v>0</v>
      </c>
    </row>
    <row r="294" spans="1:19" ht="15" customHeight="1">
      <c r="A294" s="2304"/>
      <c r="B294" s="2485"/>
      <c r="C294" s="982" t="s">
        <v>879</v>
      </c>
      <c r="D294" s="984" t="s">
        <v>940</v>
      </c>
      <c r="E294" s="2484" t="s">
        <v>941</v>
      </c>
      <c r="F294" s="1328">
        <v>0</v>
      </c>
      <c r="G294" s="1328"/>
      <c r="H294" s="1328"/>
      <c r="I294" s="1328"/>
      <c r="J294" s="1328"/>
      <c r="K294" s="1328"/>
      <c r="L294" s="1328"/>
      <c r="M294" s="1328"/>
      <c r="N294" s="1328"/>
      <c r="O294" s="1328"/>
      <c r="P294" s="1328"/>
      <c r="Q294" s="1328"/>
      <c r="R294" s="1008">
        <f t="shared" si="22"/>
        <v>0</v>
      </c>
      <c r="S294" s="1008">
        <f t="shared" si="23"/>
        <v>0</v>
      </c>
    </row>
    <row r="295" spans="1:19" s="1267" customFormat="1" ht="15" customHeight="1">
      <c r="A295" s="2304"/>
      <c r="B295" s="2485"/>
      <c r="C295" s="982" t="s">
        <v>879</v>
      </c>
      <c r="D295" s="984" t="s">
        <v>961</v>
      </c>
      <c r="E295" s="2484" t="s">
        <v>962</v>
      </c>
      <c r="F295" s="1328">
        <v>0</v>
      </c>
      <c r="G295" s="1328"/>
      <c r="H295" s="1328"/>
      <c r="I295" s="1328"/>
      <c r="J295" s="1328"/>
      <c r="K295" s="1328"/>
      <c r="L295" s="1328"/>
      <c r="M295" s="1328"/>
      <c r="N295" s="1328"/>
      <c r="O295" s="1328"/>
      <c r="P295" s="1328"/>
      <c r="Q295" s="1328"/>
      <c r="R295" s="1008">
        <f t="shared" si="22"/>
        <v>0</v>
      </c>
      <c r="S295" s="1008">
        <f t="shared" si="23"/>
        <v>0</v>
      </c>
    </row>
    <row r="296" spans="1:19" ht="15" customHeight="1">
      <c r="A296" s="2304"/>
      <c r="B296" s="2491"/>
      <c r="C296" s="982" t="s">
        <v>879</v>
      </c>
      <c r="D296" s="984" t="s">
        <v>942</v>
      </c>
      <c r="E296" s="2484" t="s">
        <v>943</v>
      </c>
      <c r="F296" s="1328">
        <v>0</v>
      </c>
      <c r="G296" s="1328"/>
      <c r="H296" s="1328"/>
      <c r="I296" s="1328"/>
      <c r="J296" s="1328"/>
      <c r="K296" s="1328"/>
      <c r="L296" s="1328"/>
      <c r="M296" s="1328"/>
      <c r="N296" s="1328"/>
      <c r="O296" s="1328"/>
      <c r="P296" s="1328"/>
      <c r="Q296" s="1328"/>
      <c r="R296" s="1008">
        <f t="shared" si="22"/>
        <v>0</v>
      </c>
      <c r="S296" s="1008">
        <f t="shared" si="23"/>
        <v>0</v>
      </c>
    </row>
    <row r="297" spans="1:19" ht="15" customHeight="1">
      <c r="A297" s="2304"/>
      <c r="B297" s="1185" t="s">
        <v>944</v>
      </c>
      <c r="C297" s="1550"/>
      <c r="D297" s="2504"/>
      <c r="E297" s="2505"/>
      <c r="F297" s="1278">
        <v>48</v>
      </c>
      <c r="G297" s="1278"/>
      <c r="H297" s="1278"/>
      <c r="I297" s="1278"/>
      <c r="J297" s="1278"/>
      <c r="K297" s="1278"/>
      <c r="L297" s="1278"/>
      <c r="M297" s="1278"/>
      <c r="N297" s="1278"/>
      <c r="O297" s="1278"/>
      <c r="P297" s="1278"/>
      <c r="Q297" s="1278"/>
      <c r="R297" s="1003">
        <f t="shared" si="22"/>
        <v>48</v>
      </c>
      <c r="S297" s="1003">
        <f t="shared" si="23"/>
        <v>48</v>
      </c>
    </row>
    <row r="298" spans="1:19" ht="15" customHeight="1">
      <c r="A298" s="2304"/>
      <c r="B298" s="2492" t="s">
        <v>818</v>
      </c>
      <c r="C298" s="982" t="s">
        <v>945</v>
      </c>
      <c r="D298" s="984" t="s">
        <v>902</v>
      </c>
      <c r="E298" s="2484" t="s">
        <v>946</v>
      </c>
      <c r="F298" s="1328">
        <v>16</v>
      </c>
      <c r="G298" s="1328"/>
      <c r="H298" s="1328"/>
      <c r="I298" s="1328"/>
      <c r="J298" s="1328"/>
      <c r="K298" s="1328"/>
      <c r="L298" s="1328"/>
      <c r="M298" s="1328"/>
      <c r="N298" s="1328"/>
      <c r="O298" s="1328"/>
      <c r="P298" s="1328"/>
      <c r="Q298" s="1328"/>
      <c r="R298" s="1008">
        <f t="shared" si="22"/>
        <v>16</v>
      </c>
      <c r="S298" s="1008">
        <f t="shared" si="23"/>
        <v>16</v>
      </c>
    </row>
    <row r="299" spans="1:19" ht="15" customHeight="1">
      <c r="A299" s="2304"/>
      <c r="B299" s="2493"/>
      <c r="C299" s="982" t="s">
        <v>945</v>
      </c>
      <c r="D299" s="984" t="s">
        <v>947</v>
      </c>
      <c r="E299" s="2484" t="s">
        <v>948</v>
      </c>
      <c r="F299" s="1328">
        <v>0</v>
      </c>
      <c r="G299" s="1328"/>
      <c r="H299" s="1328"/>
      <c r="I299" s="1328"/>
      <c r="J299" s="1328"/>
      <c r="K299" s="1328"/>
      <c r="L299" s="1328"/>
      <c r="M299" s="1328"/>
      <c r="N299" s="1328"/>
      <c r="O299" s="1328"/>
      <c r="P299" s="1328"/>
      <c r="Q299" s="1328"/>
      <c r="R299" s="1008">
        <f t="shared" si="22"/>
        <v>0</v>
      </c>
      <c r="S299" s="1008">
        <f t="shared" si="23"/>
        <v>0</v>
      </c>
    </row>
    <row r="300" spans="1:19" ht="15" customHeight="1">
      <c r="A300" s="2304"/>
      <c r="B300" s="2493"/>
      <c r="C300" s="982" t="s">
        <v>945</v>
      </c>
      <c r="D300" s="984" t="s">
        <v>896</v>
      </c>
      <c r="E300" s="2484" t="s">
        <v>869</v>
      </c>
      <c r="F300" s="1328">
        <v>0</v>
      </c>
      <c r="G300" s="1328"/>
      <c r="H300" s="1328"/>
      <c r="I300" s="1328"/>
      <c r="J300" s="1328"/>
      <c r="K300" s="1328"/>
      <c r="L300" s="1328"/>
      <c r="M300" s="1328"/>
      <c r="N300" s="1328"/>
      <c r="O300" s="1328"/>
      <c r="P300" s="1328"/>
      <c r="Q300" s="1328"/>
      <c r="R300" s="1008">
        <f t="shared" si="22"/>
        <v>0</v>
      </c>
      <c r="S300" s="1008">
        <f t="shared" si="23"/>
        <v>0</v>
      </c>
    </row>
    <row r="301" spans="1:19" ht="15" customHeight="1">
      <c r="A301" s="2304"/>
      <c r="B301" s="2493"/>
      <c r="C301" s="982" t="s">
        <v>945</v>
      </c>
      <c r="D301" s="984" t="s">
        <v>898</v>
      </c>
      <c r="E301" s="2484" t="s">
        <v>1232</v>
      </c>
      <c r="F301" s="1328">
        <v>0</v>
      </c>
      <c r="G301" s="1328"/>
      <c r="H301" s="1328"/>
      <c r="I301" s="1328"/>
      <c r="J301" s="1328"/>
      <c r="K301" s="1328"/>
      <c r="L301" s="1328"/>
      <c r="M301" s="1328"/>
      <c r="N301" s="1328"/>
      <c r="O301" s="1328"/>
      <c r="P301" s="1328"/>
      <c r="Q301" s="1328"/>
      <c r="R301" s="1008">
        <f t="shared" si="22"/>
        <v>0</v>
      </c>
      <c r="S301" s="1008">
        <f t="shared" si="23"/>
        <v>0</v>
      </c>
    </row>
    <row r="302" spans="1:19" ht="15" customHeight="1">
      <c r="A302" s="2304"/>
      <c r="B302" s="2493"/>
      <c r="C302" s="982" t="s">
        <v>945</v>
      </c>
      <c r="D302" s="984" t="s">
        <v>949</v>
      </c>
      <c r="E302" s="2484" t="s">
        <v>950</v>
      </c>
      <c r="F302" s="1328">
        <v>0</v>
      </c>
      <c r="G302" s="1328"/>
      <c r="H302" s="1328"/>
      <c r="I302" s="1328"/>
      <c r="J302" s="1328"/>
      <c r="K302" s="1328"/>
      <c r="L302" s="1328"/>
      <c r="M302" s="1328"/>
      <c r="N302" s="1328"/>
      <c r="O302" s="1328"/>
      <c r="P302" s="1328"/>
      <c r="Q302" s="1328"/>
      <c r="R302" s="1008">
        <f t="shared" si="22"/>
        <v>0</v>
      </c>
      <c r="S302" s="1008">
        <f t="shared" si="23"/>
        <v>0</v>
      </c>
    </row>
    <row r="303" spans="1:19" ht="15" customHeight="1">
      <c r="A303" s="2304"/>
      <c r="B303" s="2493"/>
      <c r="C303" s="982" t="s">
        <v>945</v>
      </c>
      <c r="D303" s="984" t="s">
        <v>951</v>
      </c>
      <c r="E303" s="2484" t="s">
        <v>952</v>
      </c>
      <c r="F303" s="1328">
        <v>3</v>
      </c>
      <c r="G303" s="1328"/>
      <c r="H303" s="1328"/>
      <c r="I303" s="1328"/>
      <c r="J303" s="1328"/>
      <c r="K303" s="1328"/>
      <c r="L303" s="1328"/>
      <c r="M303" s="1328"/>
      <c r="N303" s="1328"/>
      <c r="O303" s="1328"/>
      <c r="P303" s="1328"/>
      <c r="Q303" s="1328"/>
      <c r="R303" s="1008">
        <f t="shared" si="22"/>
        <v>3</v>
      </c>
      <c r="S303" s="1008">
        <f t="shared" si="23"/>
        <v>3</v>
      </c>
    </row>
    <row r="304" spans="1:19" ht="15" customHeight="1">
      <c r="A304" s="2304"/>
      <c r="B304" s="2493"/>
      <c r="C304" s="982" t="s">
        <v>945</v>
      </c>
      <c r="D304" s="984" t="s">
        <v>953</v>
      </c>
      <c r="E304" s="2484" t="s">
        <v>954</v>
      </c>
      <c r="F304" s="1328">
        <v>1</v>
      </c>
      <c r="G304" s="1328"/>
      <c r="H304" s="1328"/>
      <c r="I304" s="1328"/>
      <c r="J304" s="1328"/>
      <c r="K304" s="1328"/>
      <c r="L304" s="1328"/>
      <c r="M304" s="1328"/>
      <c r="N304" s="1328"/>
      <c r="O304" s="1328"/>
      <c r="P304" s="1328"/>
      <c r="Q304" s="1328"/>
      <c r="R304" s="1008">
        <f t="shared" si="22"/>
        <v>1</v>
      </c>
      <c r="S304" s="1008">
        <f t="shared" si="23"/>
        <v>1</v>
      </c>
    </row>
    <row r="305" spans="1:19" ht="15" customHeight="1">
      <c r="A305" s="2304"/>
      <c r="B305" s="2493"/>
      <c r="C305" s="982" t="s">
        <v>945</v>
      </c>
      <c r="D305" s="984" t="s">
        <v>882</v>
      </c>
      <c r="E305" s="2484" t="s">
        <v>955</v>
      </c>
      <c r="F305" s="1328">
        <v>1</v>
      </c>
      <c r="G305" s="1328"/>
      <c r="H305" s="1328"/>
      <c r="I305" s="1328"/>
      <c r="J305" s="1328"/>
      <c r="K305" s="1328"/>
      <c r="L305" s="1328"/>
      <c r="M305" s="1328"/>
      <c r="N305" s="1328"/>
      <c r="O305" s="1328"/>
      <c r="P305" s="1328"/>
      <c r="Q305" s="1328"/>
      <c r="R305" s="1008">
        <f t="shared" si="22"/>
        <v>1</v>
      </c>
      <c r="S305" s="1008">
        <f t="shared" si="23"/>
        <v>1</v>
      </c>
    </row>
    <row r="306" spans="1:19" ht="15" customHeight="1">
      <c r="A306" s="2304"/>
      <c r="B306" s="2493"/>
      <c r="C306" s="982" t="s">
        <v>945</v>
      </c>
      <c r="D306" s="984" t="s">
        <v>956</v>
      </c>
      <c r="E306" s="2484" t="s">
        <v>957</v>
      </c>
      <c r="F306" s="1328">
        <v>0</v>
      </c>
      <c r="G306" s="1328"/>
      <c r="H306" s="1328"/>
      <c r="I306" s="1328"/>
      <c r="J306" s="1328"/>
      <c r="K306" s="1328"/>
      <c r="L306" s="1328"/>
      <c r="M306" s="1328"/>
      <c r="N306" s="1328"/>
      <c r="O306" s="1328"/>
      <c r="P306" s="1328"/>
      <c r="Q306" s="1328"/>
      <c r="R306" s="1008">
        <f t="shared" si="22"/>
        <v>0</v>
      </c>
      <c r="S306" s="1008">
        <f t="shared" si="23"/>
        <v>0</v>
      </c>
    </row>
    <row r="307" spans="1:19" ht="15" customHeight="1">
      <c r="A307" s="2304"/>
      <c r="B307" s="2493"/>
      <c r="C307" s="982" t="s">
        <v>945</v>
      </c>
      <c r="D307" s="984" t="s">
        <v>914</v>
      </c>
      <c r="E307" s="2484" t="s">
        <v>958</v>
      </c>
      <c r="F307" s="1328">
        <v>0</v>
      </c>
      <c r="G307" s="1328"/>
      <c r="H307" s="1328"/>
      <c r="I307" s="1328"/>
      <c r="J307" s="1328"/>
      <c r="K307" s="1328"/>
      <c r="L307" s="1328"/>
      <c r="M307" s="1328"/>
      <c r="N307" s="1328"/>
      <c r="O307" s="1328"/>
      <c r="P307" s="1328"/>
      <c r="Q307" s="1328"/>
      <c r="R307" s="1008">
        <f t="shared" si="22"/>
        <v>0</v>
      </c>
      <c r="S307" s="1008">
        <f t="shared" si="23"/>
        <v>0</v>
      </c>
    </row>
    <row r="308" spans="1:19" ht="15" customHeight="1">
      <c r="A308" s="2304"/>
      <c r="B308" s="2493"/>
      <c r="C308" s="982" t="s">
        <v>945</v>
      </c>
      <c r="D308" s="984" t="s">
        <v>916</v>
      </c>
      <c r="E308" s="2484" t="s">
        <v>959</v>
      </c>
      <c r="F308" s="1328">
        <v>0</v>
      </c>
      <c r="G308" s="1328"/>
      <c r="H308" s="1328"/>
      <c r="I308" s="1328"/>
      <c r="J308" s="1328"/>
      <c r="K308" s="1328"/>
      <c r="L308" s="1328"/>
      <c r="M308" s="1328"/>
      <c r="N308" s="1328"/>
      <c r="O308" s="1328"/>
      <c r="P308" s="1328"/>
      <c r="Q308" s="1328"/>
      <c r="R308" s="1008">
        <f t="shared" si="22"/>
        <v>0</v>
      </c>
      <c r="S308" s="1008">
        <f t="shared" si="23"/>
        <v>0</v>
      </c>
    </row>
    <row r="309" spans="1:19" ht="15" customHeight="1">
      <c r="A309" s="2304"/>
      <c r="B309" s="2493"/>
      <c r="C309" s="982" t="s">
        <v>945</v>
      </c>
      <c r="D309" s="984" t="s">
        <v>940</v>
      </c>
      <c r="E309" s="2484" t="s">
        <v>960</v>
      </c>
      <c r="F309" s="1328">
        <v>2</v>
      </c>
      <c r="G309" s="1328"/>
      <c r="H309" s="1328"/>
      <c r="I309" s="1328"/>
      <c r="J309" s="1328"/>
      <c r="K309" s="1328"/>
      <c r="L309" s="1328"/>
      <c r="M309" s="1328"/>
      <c r="N309" s="1328"/>
      <c r="O309" s="1328"/>
      <c r="P309" s="1328"/>
      <c r="Q309" s="1328"/>
      <c r="R309" s="1008">
        <f t="shared" si="22"/>
        <v>2</v>
      </c>
      <c r="S309" s="1008">
        <f t="shared" si="23"/>
        <v>2</v>
      </c>
    </row>
    <row r="310" spans="1:19" ht="15" customHeight="1">
      <c r="A310" s="2304"/>
      <c r="B310" s="2493"/>
      <c r="C310" s="982" t="s">
        <v>945</v>
      </c>
      <c r="D310" s="984" t="s">
        <v>961</v>
      </c>
      <c r="E310" s="2484" t="s">
        <v>962</v>
      </c>
      <c r="F310" s="1328">
        <v>1</v>
      </c>
      <c r="G310" s="1328"/>
      <c r="H310" s="1328"/>
      <c r="I310" s="1328"/>
      <c r="J310" s="1328"/>
      <c r="K310" s="1328"/>
      <c r="L310" s="1328"/>
      <c r="M310" s="1328"/>
      <c r="N310" s="1328"/>
      <c r="O310" s="1328"/>
      <c r="P310" s="1328"/>
      <c r="Q310" s="1328"/>
      <c r="R310" s="1008">
        <f t="shared" si="22"/>
        <v>1</v>
      </c>
      <c r="S310" s="1008">
        <f t="shared" si="23"/>
        <v>1</v>
      </c>
    </row>
    <row r="311" spans="1:19" ht="15" customHeight="1">
      <c r="A311" s="2304"/>
      <c r="B311" s="2493"/>
      <c r="C311" s="982" t="s">
        <v>945</v>
      </c>
      <c r="D311" s="984" t="s">
        <v>942</v>
      </c>
      <c r="E311" s="2484" t="s">
        <v>963</v>
      </c>
      <c r="F311" s="1328">
        <v>0</v>
      </c>
      <c r="G311" s="1328"/>
      <c r="H311" s="1328"/>
      <c r="I311" s="1328"/>
      <c r="J311" s="1328"/>
      <c r="K311" s="1328"/>
      <c r="L311" s="1328"/>
      <c r="M311" s="1328"/>
      <c r="N311" s="1328"/>
      <c r="O311" s="1328"/>
      <c r="P311" s="1328"/>
      <c r="Q311" s="1328"/>
      <c r="R311" s="1008">
        <f t="shared" si="22"/>
        <v>0</v>
      </c>
      <c r="S311" s="1008">
        <f t="shared" si="23"/>
        <v>0</v>
      </c>
    </row>
    <row r="312" spans="1:19" ht="15" customHeight="1">
      <c r="A312" s="2304"/>
      <c r="B312" s="2493"/>
      <c r="C312" s="982" t="s">
        <v>945</v>
      </c>
      <c r="D312" s="1347" t="s">
        <v>964</v>
      </c>
      <c r="E312" s="2484" t="s">
        <v>965</v>
      </c>
      <c r="F312" s="1328">
        <v>0</v>
      </c>
      <c r="G312" s="1328"/>
      <c r="H312" s="1328"/>
      <c r="I312" s="1328"/>
      <c r="J312" s="1328"/>
      <c r="K312" s="1328"/>
      <c r="L312" s="1328"/>
      <c r="M312" s="1328"/>
      <c r="N312" s="1328"/>
      <c r="O312" s="1328"/>
      <c r="P312" s="1328"/>
      <c r="Q312" s="1328"/>
      <c r="R312" s="1008">
        <f t="shared" si="22"/>
        <v>0</v>
      </c>
      <c r="S312" s="1008">
        <f t="shared" si="23"/>
        <v>0</v>
      </c>
    </row>
    <row r="313" spans="1:19" ht="15" customHeight="1">
      <c r="A313" s="2304"/>
      <c r="B313" s="2493"/>
      <c r="C313" s="982" t="s">
        <v>945</v>
      </c>
      <c r="D313" s="1347" t="s">
        <v>1496</v>
      </c>
      <c r="E313" s="2484" t="s">
        <v>1497</v>
      </c>
      <c r="F313" s="1328">
        <v>0</v>
      </c>
      <c r="G313" s="1328"/>
      <c r="H313" s="1328"/>
      <c r="I313" s="1328"/>
      <c r="J313" s="1328"/>
      <c r="K313" s="1328"/>
      <c r="L313" s="1328"/>
      <c r="M313" s="1328"/>
      <c r="N313" s="1328"/>
      <c r="O313" s="1328"/>
      <c r="P313" s="1328"/>
      <c r="Q313" s="1328"/>
      <c r="R313" s="1008">
        <f t="shared" si="22"/>
        <v>0</v>
      </c>
      <c r="S313" s="1008">
        <f t="shared" si="23"/>
        <v>0</v>
      </c>
    </row>
    <row r="314" spans="1:19" s="1267" customFormat="1" ht="15" customHeight="1">
      <c r="A314" s="2304"/>
      <c r="B314" s="2493"/>
      <c r="C314" s="982" t="s">
        <v>945</v>
      </c>
      <c r="D314" s="1347" t="s">
        <v>1498</v>
      </c>
      <c r="E314" s="2484" t="s">
        <v>1499</v>
      </c>
      <c r="F314" s="1328">
        <v>5</v>
      </c>
      <c r="G314" s="1328"/>
      <c r="H314" s="1328"/>
      <c r="I314" s="1328"/>
      <c r="J314" s="1328"/>
      <c r="K314" s="1328"/>
      <c r="L314" s="1328"/>
      <c r="M314" s="1328"/>
      <c r="N314" s="1328"/>
      <c r="O314" s="1328"/>
      <c r="P314" s="1328"/>
      <c r="Q314" s="1328"/>
      <c r="R314" s="1008">
        <f t="shared" si="22"/>
        <v>5</v>
      </c>
      <c r="S314" s="1008">
        <f t="shared" si="23"/>
        <v>5</v>
      </c>
    </row>
    <row r="315" spans="1:19" ht="15" customHeight="1">
      <c r="A315" s="2304"/>
      <c r="B315" s="2493"/>
      <c r="C315" s="982" t="s">
        <v>945</v>
      </c>
      <c r="D315" s="984" t="s">
        <v>827</v>
      </c>
      <c r="E315" s="2484" t="s">
        <v>936</v>
      </c>
      <c r="F315" s="1328">
        <v>0</v>
      </c>
      <c r="G315" s="1328"/>
      <c r="H315" s="1328"/>
      <c r="I315" s="1328"/>
      <c r="J315" s="1328"/>
      <c r="K315" s="1328"/>
      <c r="L315" s="1328"/>
      <c r="M315" s="1328"/>
      <c r="N315" s="1328"/>
      <c r="O315" s="1328"/>
      <c r="P315" s="1328"/>
      <c r="Q315" s="1328"/>
      <c r="R315" s="1008">
        <f t="shared" si="22"/>
        <v>0</v>
      </c>
      <c r="S315" s="1008">
        <f t="shared" si="23"/>
        <v>0</v>
      </c>
    </row>
    <row r="316" spans="1:19" ht="15" customHeight="1">
      <c r="A316" s="2304"/>
      <c r="B316" s="2493"/>
      <c r="C316" s="982" t="s">
        <v>945</v>
      </c>
      <c r="D316" s="984" t="s">
        <v>844</v>
      </c>
      <c r="E316" s="2484" t="s">
        <v>937</v>
      </c>
      <c r="F316" s="1328">
        <v>3</v>
      </c>
      <c r="G316" s="1328"/>
      <c r="H316" s="1328"/>
      <c r="I316" s="1328"/>
      <c r="J316" s="1328"/>
      <c r="K316" s="1328"/>
      <c r="L316" s="1328"/>
      <c r="M316" s="1328"/>
      <c r="N316" s="1328"/>
      <c r="O316" s="1328"/>
      <c r="P316" s="1328"/>
      <c r="Q316" s="1328"/>
      <c r="R316" s="1008">
        <f t="shared" si="22"/>
        <v>3</v>
      </c>
      <c r="S316" s="1008">
        <f t="shared" si="23"/>
        <v>3</v>
      </c>
    </row>
    <row r="317" spans="1:19" ht="15" customHeight="1">
      <c r="A317" s="2304"/>
      <c r="B317" s="2493"/>
      <c r="C317" s="982" t="s">
        <v>945</v>
      </c>
      <c r="D317" s="984" t="s">
        <v>966</v>
      </c>
      <c r="E317" s="2484" t="s">
        <v>967</v>
      </c>
      <c r="F317" s="1328">
        <v>0</v>
      </c>
      <c r="G317" s="1328"/>
      <c r="H317" s="1328"/>
      <c r="I317" s="1328"/>
      <c r="J317" s="1328"/>
      <c r="K317" s="1328"/>
      <c r="L317" s="1328"/>
      <c r="M317" s="1328"/>
      <c r="N317" s="1328"/>
      <c r="O317" s="1328"/>
      <c r="P317" s="1328"/>
      <c r="Q317" s="1328"/>
      <c r="R317" s="1008">
        <f t="shared" si="22"/>
        <v>0</v>
      </c>
      <c r="S317" s="1008">
        <f t="shared" si="23"/>
        <v>0</v>
      </c>
    </row>
    <row r="318" spans="1:19" ht="15" customHeight="1">
      <c r="A318" s="2304"/>
      <c r="B318" s="2493"/>
      <c r="C318" s="982" t="s">
        <v>945</v>
      </c>
      <c r="D318" s="984" t="s">
        <v>968</v>
      </c>
      <c r="E318" s="2484" t="s">
        <v>969</v>
      </c>
      <c r="F318" s="1328">
        <v>0</v>
      </c>
      <c r="G318" s="1328"/>
      <c r="H318" s="1328"/>
      <c r="I318" s="1328"/>
      <c r="J318" s="1328"/>
      <c r="K318" s="1328"/>
      <c r="L318" s="1328"/>
      <c r="M318" s="1328"/>
      <c r="N318" s="1328"/>
      <c r="O318" s="1328"/>
      <c r="P318" s="1328"/>
      <c r="Q318" s="1328"/>
      <c r="R318" s="1008">
        <f t="shared" si="22"/>
        <v>0</v>
      </c>
      <c r="S318" s="1008">
        <f t="shared" si="23"/>
        <v>0</v>
      </c>
    </row>
    <row r="319" spans="1:19" ht="15" customHeight="1">
      <c r="A319" s="2304"/>
      <c r="B319" s="2493"/>
      <c r="C319" s="982" t="s">
        <v>945</v>
      </c>
      <c r="D319" s="984" t="s">
        <v>970</v>
      </c>
      <c r="E319" s="2484" t="s">
        <v>971</v>
      </c>
      <c r="F319" s="1328">
        <v>1</v>
      </c>
      <c r="G319" s="1328"/>
      <c r="H319" s="1328"/>
      <c r="I319" s="1328"/>
      <c r="J319" s="1328"/>
      <c r="K319" s="1328"/>
      <c r="L319" s="1328"/>
      <c r="M319" s="1328"/>
      <c r="N319" s="1328"/>
      <c r="O319" s="1328"/>
      <c r="P319" s="1328"/>
      <c r="Q319" s="1328"/>
      <c r="R319" s="1008">
        <f t="shared" si="22"/>
        <v>1</v>
      </c>
      <c r="S319" s="1008">
        <f t="shared" si="23"/>
        <v>1</v>
      </c>
    </row>
    <row r="320" spans="1:19" ht="15" customHeight="1">
      <c r="A320" s="2304"/>
      <c r="B320" s="2493"/>
      <c r="C320" s="982" t="s">
        <v>945</v>
      </c>
      <c r="D320" s="984" t="s">
        <v>972</v>
      </c>
      <c r="E320" s="2484" t="s">
        <v>973</v>
      </c>
      <c r="F320" s="1328">
        <v>0</v>
      </c>
      <c r="G320" s="1328"/>
      <c r="H320" s="1328"/>
      <c r="I320" s="1328"/>
      <c r="J320" s="1328"/>
      <c r="K320" s="1328"/>
      <c r="L320" s="1328"/>
      <c r="M320" s="1328"/>
      <c r="N320" s="1328"/>
      <c r="O320" s="1328"/>
      <c r="P320" s="1328"/>
      <c r="Q320" s="1328"/>
      <c r="R320" s="1008">
        <f t="shared" si="22"/>
        <v>0</v>
      </c>
      <c r="S320" s="1008">
        <f t="shared" si="23"/>
        <v>0</v>
      </c>
    </row>
    <row r="321" spans="1:19" ht="15" customHeight="1">
      <c r="A321" s="2304"/>
      <c r="B321" s="2493"/>
      <c r="C321" s="982" t="s">
        <v>945</v>
      </c>
      <c r="D321" s="984" t="s">
        <v>974</v>
      </c>
      <c r="E321" s="2484" t="s">
        <v>975</v>
      </c>
      <c r="F321" s="1328">
        <v>0</v>
      </c>
      <c r="G321" s="1328"/>
      <c r="H321" s="1328"/>
      <c r="I321" s="1328"/>
      <c r="J321" s="1328"/>
      <c r="K321" s="1328"/>
      <c r="L321" s="1328"/>
      <c r="M321" s="1328"/>
      <c r="N321" s="1328"/>
      <c r="O321" s="1328"/>
      <c r="P321" s="1328"/>
      <c r="Q321" s="1328"/>
      <c r="R321" s="1008">
        <f t="shared" si="22"/>
        <v>0</v>
      </c>
      <c r="S321" s="1008">
        <f t="shared" si="23"/>
        <v>0</v>
      </c>
    </row>
    <row r="322" spans="1:19" ht="15" customHeight="1">
      <c r="A322" s="2304"/>
      <c r="B322" s="2493"/>
      <c r="C322" s="982" t="s">
        <v>945</v>
      </c>
      <c r="D322" s="984" t="s">
        <v>976</v>
      </c>
      <c r="E322" s="2484" t="s">
        <v>977</v>
      </c>
      <c r="F322" s="1328">
        <v>0</v>
      </c>
      <c r="G322" s="1328"/>
      <c r="H322" s="1328"/>
      <c r="I322" s="1328"/>
      <c r="J322" s="1328"/>
      <c r="K322" s="1328"/>
      <c r="L322" s="1328"/>
      <c r="M322" s="1328"/>
      <c r="N322" s="1328"/>
      <c r="O322" s="1328"/>
      <c r="P322" s="1328"/>
      <c r="Q322" s="1328"/>
      <c r="R322" s="1008">
        <f t="shared" si="22"/>
        <v>0</v>
      </c>
      <c r="S322" s="1008">
        <f t="shared" si="23"/>
        <v>0</v>
      </c>
    </row>
    <row r="323" spans="1:19" ht="15" customHeight="1">
      <c r="A323" s="2304"/>
      <c r="B323" s="2493"/>
      <c r="C323" s="982" t="s">
        <v>945</v>
      </c>
      <c r="D323" s="984" t="s">
        <v>978</v>
      </c>
      <c r="E323" s="2484" t="s">
        <v>979</v>
      </c>
      <c r="F323" s="1328">
        <v>0</v>
      </c>
      <c r="G323" s="1328"/>
      <c r="H323" s="1328"/>
      <c r="I323" s="1328"/>
      <c r="J323" s="1328"/>
      <c r="K323" s="1328"/>
      <c r="L323" s="1328"/>
      <c r="M323" s="1328"/>
      <c r="N323" s="1328"/>
      <c r="O323" s="1328"/>
      <c r="P323" s="1328"/>
      <c r="Q323" s="1328"/>
      <c r="R323" s="1008">
        <f t="shared" si="22"/>
        <v>0</v>
      </c>
      <c r="S323" s="1008">
        <f t="shared" si="23"/>
        <v>0</v>
      </c>
    </row>
    <row r="324" spans="1:19" ht="15" customHeight="1">
      <c r="A324" s="2304"/>
      <c r="B324" s="2493"/>
      <c r="C324" s="982" t="s">
        <v>945</v>
      </c>
      <c r="D324" s="984" t="s">
        <v>900</v>
      </c>
      <c r="E324" s="2484" t="s">
        <v>901</v>
      </c>
      <c r="F324" s="1328">
        <v>2</v>
      </c>
      <c r="G324" s="1328"/>
      <c r="H324" s="1328"/>
      <c r="I324" s="1328"/>
      <c r="J324" s="1328"/>
      <c r="K324" s="1328"/>
      <c r="L324" s="1328"/>
      <c r="M324" s="1328"/>
      <c r="N324" s="1328"/>
      <c r="O324" s="1328"/>
      <c r="P324" s="1328"/>
      <c r="Q324" s="1328"/>
      <c r="R324" s="1008">
        <f t="shared" si="22"/>
        <v>2</v>
      </c>
      <c r="S324" s="1008">
        <f t="shared" si="23"/>
        <v>2</v>
      </c>
    </row>
    <row r="325" spans="1:19" ht="15" customHeight="1">
      <c r="A325" s="2304"/>
      <c r="B325" s="2494"/>
      <c r="C325" s="982" t="s">
        <v>945</v>
      </c>
      <c r="D325" s="984" t="s">
        <v>980</v>
      </c>
      <c r="E325" s="2484" t="s">
        <v>981</v>
      </c>
      <c r="F325" s="1328">
        <v>0</v>
      </c>
      <c r="G325" s="1328"/>
      <c r="H325" s="1328"/>
      <c r="I325" s="1328"/>
      <c r="J325" s="1328"/>
      <c r="K325" s="1328"/>
      <c r="L325" s="1328"/>
      <c r="M325" s="1328"/>
      <c r="N325" s="1328"/>
      <c r="O325" s="1328"/>
      <c r="P325" s="1328"/>
      <c r="Q325" s="1328"/>
      <c r="R325" s="1008">
        <f t="shared" si="22"/>
        <v>0</v>
      </c>
      <c r="S325" s="1008">
        <f t="shared" si="23"/>
        <v>0</v>
      </c>
    </row>
    <row r="326" spans="1:19" ht="15" customHeight="1">
      <c r="A326" s="2304"/>
      <c r="B326" s="1185" t="s">
        <v>982</v>
      </c>
      <c r="C326" s="1550"/>
      <c r="D326" s="2504"/>
      <c r="E326" s="2505"/>
      <c r="F326" s="1278">
        <v>35</v>
      </c>
      <c r="G326" s="1278"/>
      <c r="H326" s="1278"/>
      <c r="I326" s="1278"/>
      <c r="J326" s="1278"/>
      <c r="K326" s="1278"/>
      <c r="L326" s="1278"/>
      <c r="M326" s="1278"/>
      <c r="N326" s="1278"/>
      <c r="O326" s="1278"/>
      <c r="P326" s="1278"/>
      <c r="Q326" s="1278"/>
      <c r="R326" s="1003">
        <f t="shared" si="22"/>
        <v>35</v>
      </c>
      <c r="S326" s="1003">
        <f t="shared" si="23"/>
        <v>35</v>
      </c>
    </row>
    <row r="327" spans="1:19" s="1154" customFormat="1" ht="15" customHeight="1">
      <c r="A327" s="2304"/>
      <c r="B327" s="2495" t="s">
        <v>983</v>
      </c>
      <c r="C327" s="1346" t="s">
        <v>1392</v>
      </c>
      <c r="D327" s="1347" t="s">
        <v>1496</v>
      </c>
      <c r="E327" s="2484" t="s">
        <v>1497</v>
      </c>
      <c r="F327" s="1328">
        <v>0</v>
      </c>
      <c r="G327" s="1328"/>
      <c r="H327" s="1328"/>
      <c r="I327" s="1328"/>
      <c r="J327" s="1328"/>
      <c r="K327" s="1328"/>
      <c r="L327" s="1328"/>
      <c r="M327" s="1328"/>
      <c r="N327" s="1328"/>
      <c r="O327" s="1328"/>
      <c r="P327" s="1328"/>
      <c r="Q327" s="1328"/>
      <c r="R327" s="1008">
        <f t="shared" si="22"/>
        <v>0</v>
      </c>
      <c r="S327" s="1008">
        <f t="shared" si="23"/>
        <v>0</v>
      </c>
    </row>
    <row r="328" spans="1:19" s="1267" customFormat="1" ht="15" customHeight="1">
      <c r="A328" s="2304"/>
      <c r="B328" s="2496"/>
      <c r="C328" s="1346" t="s">
        <v>1392</v>
      </c>
      <c r="D328" s="1347" t="s">
        <v>1498</v>
      </c>
      <c r="E328" s="2484" t="s">
        <v>1499</v>
      </c>
      <c r="F328" s="1328">
        <v>0</v>
      </c>
      <c r="G328" s="1328"/>
      <c r="H328" s="1328"/>
      <c r="I328" s="1328"/>
      <c r="J328" s="1328"/>
      <c r="K328" s="1328"/>
      <c r="L328" s="1328"/>
      <c r="M328" s="1328"/>
      <c r="N328" s="1328"/>
      <c r="O328" s="1328"/>
      <c r="P328" s="1328"/>
      <c r="Q328" s="1328"/>
      <c r="R328" s="1008">
        <f t="shared" si="22"/>
        <v>0</v>
      </c>
      <c r="S328" s="1008">
        <f t="shared" si="23"/>
        <v>0</v>
      </c>
    </row>
    <row r="329" spans="1:19" s="1267" customFormat="1" ht="15" customHeight="1">
      <c r="A329" s="2304"/>
      <c r="B329" s="2496"/>
      <c r="C329" s="1346" t="s">
        <v>1392</v>
      </c>
      <c r="D329" s="1184" t="s">
        <v>1500</v>
      </c>
      <c r="E329" s="2484" t="s">
        <v>1065</v>
      </c>
      <c r="F329" s="1328">
        <v>0</v>
      </c>
      <c r="G329" s="1328"/>
      <c r="H329" s="1328"/>
      <c r="I329" s="1328"/>
      <c r="J329" s="1328"/>
      <c r="K329" s="1328"/>
      <c r="L329" s="1328"/>
      <c r="M329" s="1328"/>
      <c r="N329" s="1328"/>
      <c r="O329" s="1328"/>
      <c r="P329" s="1328"/>
      <c r="Q329" s="1328"/>
      <c r="R329" s="1008">
        <f t="shared" si="22"/>
        <v>0</v>
      </c>
      <c r="S329" s="1008">
        <f t="shared" si="23"/>
        <v>0</v>
      </c>
    </row>
    <row r="330" spans="1:19" s="1267" customFormat="1" ht="15" customHeight="1">
      <c r="A330" s="2304"/>
      <c r="B330" s="2496"/>
      <c r="C330" s="1346" t="s">
        <v>1392</v>
      </c>
      <c r="D330" s="1348" t="s">
        <v>1501</v>
      </c>
      <c r="E330" s="2484" t="s">
        <v>1502</v>
      </c>
      <c r="F330" s="1328">
        <v>0</v>
      </c>
      <c r="G330" s="1328"/>
      <c r="H330" s="1328"/>
      <c r="I330" s="1328"/>
      <c r="J330" s="1328"/>
      <c r="K330" s="1328"/>
      <c r="L330" s="1328"/>
      <c r="M330" s="1328"/>
      <c r="N330" s="1328"/>
      <c r="O330" s="1328"/>
      <c r="P330" s="1328"/>
      <c r="Q330" s="1328"/>
      <c r="R330" s="1008">
        <f t="shared" si="22"/>
        <v>0</v>
      </c>
      <c r="S330" s="1008">
        <f t="shared" si="23"/>
        <v>0</v>
      </c>
    </row>
    <row r="331" spans="1:19" s="1267" customFormat="1" ht="15" customHeight="1">
      <c r="A331" s="2304"/>
      <c r="B331" s="2496"/>
      <c r="C331" s="1346" t="s">
        <v>1392</v>
      </c>
      <c r="D331" s="1348" t="s">
        <v>1503</v>
      </c>
      <c r="E331" s="2484" t="s">
        <v>1056</v>
      </c>
      <c r="F331" s="1328">
        <v>0</v>
      </c>
      <c r="G331" s="1328"/>
      <c r="H331" s="1328"/>
      <c r="I331" s="1328"/>
      <c r="J331" s="1328"/>
      <c r="K331" s="1328"/>
      <c r="L331" s="1328"/>
      <c r="M331" s="1328"/>
      <c r="N331" s="1328"/>
      <c r="O331" s="1328"/>
      <c r="P331" s="1328"/>
      <c r="Q331" s="1328"/>
      <c r="R331" s="1008">
        <f t="shared" si="22"/>
        <v>0</v>
      </c>
      <c r="S331" s="1008">
        <f t="shared" si="23"/>
        <v>0</v>
      </c>
    </row>
    <row r="332" spans="1:19" s="1267" customFormat="1" ht="15" customHeight="1">
      <c r="A332" s="2304"/>
      <c r="B332" s="2496"/>
      <c r="C332" s="1346" t="s">
        <v>1392</v>
      </c>
      <c r="D332" s="1348" t="s">
        <v>1504</v>
      </c>
      <c r="E332" s="2484" t="s">
        <v>1505</v>
      </c>
      <c r="F332" s="1328">
        <v>0</v>
      </c>
      <c r="G332" s="1328"/>
      <c r="H332" s="1328"/>
      <c r="I332" s="1328"/>
      <c r="J332" s="1328"/>
      <c r="K332" s="1328"/>
      <c r="L332" s="1328"/>
      <c r="M332" s="1328"/>
      <c r="N332" s="1328"/>
      <c r="O332" s="1328"/>
      <c r="P332" s="1328"/>
      <c r="Q332" s="1328"/>
      <c r="R332" s="1008">
        <f t="shared" si="22"/>
        <v>0</v>
      </c>
      <c r="S332" s="1008">
        <f t="shared" si="23"/>
        <v>0</v>
      </c>
    </row>
    <row r="333" spans="1:19" s="1154" customFormat="1" ht="15" customHeight="1">
      <c r="A333" s="2304"/>
      <c r="B333" s="2497"/>
      <c r="C333" s="982" t="s">
        <v>1394</v>
      </c>
      <c r="D333" s="1184" t="s">
        <v>827</v>
      </c>
      <c r="E333" s="2489" t="s">
        <v>1092</v>
      </c>
      <c r="F333" s="1328">
        <v>0</v>
      </c>
      <c r="G333" s="1328"/>
      <c r="H333" s="1328"/>
      <c r="I333" s="1328"/>
      <c r="J333" s="1328"/>
      <c r="K333" s="1328"/>
      <c r="L333" s="1328"/>
      <c r="M333" s="1328"/>
      <c r="N333" s="1328"/>
      <c r="O333" s="1328"/>
      <c r="P333" s="1328"/>
      <c r="Q333" s="1328"/>
      <c r="R333" s="1008">
        <f t="shared" si="22"/>
        <v>0</v>
      </c>
      <c r="S333" s="1008">
        <f t="shared" si="23"/>
        <v>0</v>
      </c>
    </row>
    <row r="334" spans="1:19" s="1154" customFormat="1" ht="15" customHeight="1">
      <c r="A334" s="2304"/>
      <c r="B334" s="1185" t="s">
        <v>1395</v>
      </c>
      <c r="C334" s="1186"/>
      <c r="D334" s="2504"/>
      <c r="E334" s="2505"/>
      <c r="F334" s="1278">
        <v>0</v>
      </c>
      <c r="G334" s="1278"/>
      <c r="H334" s="1278"/>
      <c r="I334" s="1278"/>
      <c r="J334" s="1278"/>
      <c r="K334" s="1278"/>
      <c r="L334" s="1278"/>
      <c r="M334" s="1278"/>
      <c r="N334" s="1278"/>
      <c r="O334" s="1278"/>
      <c r="P334" s="1278"/>
      <c r="Q334" s="1278"/>
      <c r="R334" s="1003">
        <f t="shared" si="22"/>
        <v>0</v>
      </c>
      <c r="S334" s="1003">
        <f t="shared" si="23"/>
        <v>0</v>
      </c>
    </row>
    <row r="335" spans="1:19" s="1154" customFormat="1" ht="15" customHeight="1">
      <c r="A335" s="2304"/>
      <c r="B335" s="2498" t="s">
        <v>983</v>
      </c>
      <c r="C335" s="982" t="s">
        <v>1326</v>
      </c>
      <c r="D335" s="984" t="s">
        <v>1327</v>
      </c>
      <c r="E335" s="2484" t="s">
        <v>1396</v>
      </c>
      <c r="F335" s="1328">
        <v>0</v>
      </c>
      <c r="G335" s="1328"/>
      <c r="H335" s="1328"/>
      <c r="I335" s="1328"/>
      <c r="J335" s="1328"/>
      <c r="K335" s="1328"/>
      <c r="L335" s="1328"/>
      <c r="M335" s="1328"/>
      <c r="N335" s="1328"/>
      <c r="O335" s="1328"/>
      <c r="P335" s="1328"/>
      <c r="Q335" s="1328"/>
      <c r="R335" s="1008">
        <f t="shared" si="22"/>
        <v>0</v>
      </c>
      <c r="S335" s="1008">
        <f t="shared" si="23"/>
        <v>0</v>
      </c>
    </row>
    <row r="336" spans="1:19" s="1267" customFormat="1" ht="15" customHeight="1">
      <c r="A336" s="2304"/>
      <c r="B336" s="2498"/>
      <c r="C336" s="1346" t="s">
        <v>1326</v>
      </c>
      <c r="D336" s="1347" t="s">
        <v>1496</v>
      </c>
      <c r="E336" s="2484" t="s">
        <v>1497</v>
      </c>
      <c r="F336" s="1328">
        <v>0</v>
      </c>
      <c r="G336" s="1328"/>
      <c r="H336" s="1328"/>
      <c r="I336" s="1328"/>
      <c r="J336" s="1328"/>
      <c r="K336" s="1328"/>
      <c r="L336" s="1328"/>
      <c r="M336" s="1328"/>
      <c r="N336" s="1328"/>
      <c r="O336" s="1328"/>
      <c r="P336" s="1328"/>
      <c r="Q336" s="1328"/>
      <c r="R336" s="1008">
        <f t="shared" si="22"/>
        <v>0</v>
      </c>
      <c r="S336" s="1008">
        <f t="shared" si="23"/>
        <v>0</v>
      </c>
    </row>
    <row r="337" spans="1:19" s="1267" customFormat="1" ht="15" customHeight="1">
      <c r="A337" s="2304"/>
      <c r="B337" s="2498"/>
      <c r="C337" s="1346" t="s">
        <v>1326</v>
      </c>
      <c r="D337" s="1347" t="s">
        <v>1498</v>
      </c>
      <c r="E337" s="2484" t="s">
        <v>1499</v>
      </c>
      <c r="F337" s="1328">
        <v>0</v>
      </c>
      <c r="G337" s="1328"/>
      <c r="H337" s="1328"/>
      <c r="I337" s="1328"/>
      <c r="J337" s="1328"/>
      <c r="K337" s="1328"/>
      <c r="L337" s="1328"/>
      <c r="M337" s="1328"/>
      <c r="N337" s="1328"/>
      <c r="O337" s="1328"/>
      <c r="P337" s="1328"/>
      <c r="Q337" s="1328"/>
      <c r="R337" s="1008">
        <f t="shared" si="22"/>
        <v>0</v>
      </c>
      <c r="S337" s="1008">
        <f t="shared" si="23"/>
        <v>0</v>
      </c>
    </row>
    <row r="338" spans="1:19" s="1267" customFormat="1" ht="15" customHeight="1">
      <c r="A338" s="2304"/>
      <c r="B338" s="2498"/>
      <c r="C338" s="1346" t="s">
        <v>1326</v>
      </c>
      <c r="D338" s="1184" t="s">
        <v>1500</v>
      </c>
      <c r="E338" s="2484" t="s">
        <v>1065</v>
      </c>
      <c r="F338" s="1328">
        <v>0</v>
      </c>
      <c r="G338" s="1328"/>
      <c r="H338" s="1328"/>
      <c r="I338" s="1328"/>
      <c r="J338" s="1328"/>
      <c r="K338" s="1328"/>
      <c r="L338" s="1328"/>
      <c r="M338" s="1328"/>
      <c r="N338" s="1328"/>
      <c r="O338" s="1328"/>
      <c r="P338" s="1328"/>
      <c r="Q338" s="1328"/>
      <c r="R338" s="1008">
        <f t="shared" si="22"/>
        <v>0</v>
      </c>
      <c r="S338" s="1008">
        <f t="shared" si="23"/>
        <v>0</v>
      </c>
    </row>
    <row r="339" spans="1:19" s="1267" customFormat="1" ht="15" customHeight="1">
      <c r="A339" s="2304"/>
      <c r="B339" s="2498"/>
      <c r="C339" s="1346" t="s">
        <v>1326</v>
      </c>
      <c r="D339" s="1348" t="s">
        <v>1501</v>
      </c>
      <c r="E339" s="2484" t="s">
        <v>1502</v>
      </c>
      <c r="F339" s="1328">
        <v>0</v>
      </c>
      <c r="G339" s="1328"/>
      <c r="H339" s="1328"/>
      <c r="I339" s="1328"/>
      <c r="J339" s="1328"/>
      <c r="K339" s="1328"/>
      <c r="L339" s="1328"/>
      <c r="M339" s="1328"/>
      <c r="N339" s="1328"/>
      <c r="O339" s="1328"/>
      <c r="P339" s="1328"/>
      <c r="Q339" s="1328"/>
      <c r="R339" s="1008">
        <f t="shared" si="22"/>
        <v>0</v>
      </c>
      <c r="S339" s="1008">
        <f t="shared" si="23"/>
        <v>0</v>
      </c>
    </row>
    <row r="340" spans="1:19" s="1267" customFormat="1" ht="15" customHeight="1">
      <c r="A340" s="2304"/>
      <c r="B340" s="2498"/>
      <c r="C340" s="1346" t="s">
        <v>1326</v>
      </c>
      <c r="D340" s="1348" t="s">
        <v>1503</v>
      </c>
      <c r="E340" s="2484" t="s">
        <v>1056</v>
      </c>
      <c r="F340" s="1328">
        <v>0</v>
      </c>
      <c r="G340" s="1328"/>
      <c r="H340" s="1328"/>
      <c r="I340" s="1328"/>
      <c r="J340" s="1328"/>
      <c r="K340" s="1328"/>
      <c r="L340" s="1328"/>
      <c r="M340" s="1328"/>
      <c r="N340" s="1328"/>
      <c r="O340" s="1328"/>
      <c r="P340" s="1328"/>
      <c r="Q340" s="1328"/>
      <c r="R340" s="1008">
        <f t="shared" si="22"/>
        <v>0</v>
      </c>
      <c r="S340" s="1008">
        <f t="shared" si="23"/>
        <v>0</v>
      </c>
    </row>
    <row r="341" spans="1:19" s="1154" customFormat="1" ht="15" customHeight="1">
      <c r="A341" s="2304"/>
      <c r="B341" s="2498"/>
      <c r="C341" s="1346" t="s">
        <v>1326</v>
      </c>
      <c r="D341" s="1348" t="s">
        <v>1504</v>
      </c>
      <c r="E341" s="2484" t="s">
        <v>1505</v>
      </c>
      <c r="F341" s="1328">
        <v>0</v>
      </c>
      <c r="G341" s="1328"/>
      <c r="H341" s="1328"/>
      <c r="I341" s="1328"/>
      <c r="J341" s="1328"/>
      <c r="K341" s="1328"/>
      <c r="L341" s="1328"/>
      <c r="M341" s="1328"/>
      <c r="N341" s="1328"/>
      <c r="O341" s="1328"/>
      <c r="P341" s="1328"/>
      <c r="Q341" s="1328"/>
      <c r="R341" s="1008">
        <f t="shared" si="22"/>
        <v>0</v>
      </c>
      <c r="S341" s="1008">
        <f t="shared" si="23"/>
        <v>0</v>
      </c>
    </row>
    <row r="342" spans="1:19" s="1154" customFormat="1" ht="15" customHeight="1">
      <c r="A342" s="2304"/>
      <c r="B342" s="2498"/>
      <c r="C342" s="982" t="s">
        <v>1326</v>
      </c>
      <c r="D342" s="1184" t="s">
        <v>827</v>
      </c>
      <c r="E342" s="2499" t="s">
        <v>1092</v>
      </c>
      <c r="F342" s="1328">
        <v>0</v>
      </c>
      <c r="G342" s="1328"/>
      <c r="H342" s="1328"/>
      <c r="I342" s="1328"/>
      <c r="J342" s="1328"/>
      <c r="K342" s="1328"/>
      <c r="L342" s="1328"/>
      <c r="M342" s="1328"/>
      <c r="N342" s="1328"/>
      <c r="O342" s="1328"/>
      <c r="P342" s="1328"/>
      <c r="Q342" s="1328"/>
      <c r="R342" s="1008">
        <f t="shared" si="22"/>
        <v>0</v>
      </c>
      <c r="S342" s="1008">
        <f t="shared" si="23"/>
        <v>0</v>
      </c>
    </row>
    <row r="343" spans="1:19" s="1154" customFormat="1" ht="15" customHeight="1">
      <c r="A343" s="2304"/>
      <c r="B343" s="1185" t="s">
        <v>1397</v>
      </c>
      <c r="C343" s="1186"/>
      <c r="D343" s="2504"/>
      <c r="E343" s="2505"/>
      <c r="F343" s="1278">
        <v>0</v>
      </c>
      <c r="G343" s="1278"/>
      <c r="H343" s="1278"/>
      <c r="I343" s="1278"/>
      <c r="J343" s="1278"/>
      <c r="K343" s="1278"/>
      <c r="L343" s="1278"/>
      <c r="M343" s="1278"/>
      <c r="N343" s="1278"/>
      <c r="O343" s="1278"/>
      <c r="P343" s="1278"/>
      <c r="Q343" s="1278"/>
      <c r="R343" s="1003">
        <f t="shared" si="22"/>
        <v>0</v>
      </c>
      <c r="S343" s="1003">
        <f t="shared" si="23"/>
        <v>0</v>
      </c>
    </row>
    <row r="344" spans="1:19" ht="15" customHeight="1">
      <c r="A344" s="2304"/>
      <c r="B344" s="2495" t="s">
        <v>985</v>
      </c>
      <c r="C344" s="961" t="s">
        <v>986</v>
      </c>
      <c r="D344" s="971" t="s">
        <v>880</v>
      </c>
      <c r="E344" s="2484" t="s">
        <v>987</v>
      </c>
      <c r="F344" s="1328">
        <v>2</v>
      </c>
      <c r="G344" s="1328"/>
      <c r="H344" s="1328"/>
      <c r="I344" s="1328"/>
      <c r="J344" s="1328"/>
      <c r="K344" s="1328"/>
      <c r="L344" s="1328"/>
      <c r="M344" s="1328"/>
      <c r="N344" s="1328"/>
      <c r="O344" s="1328"/>
      <c r="P344" s="1328"/>
      <c r="Q344" s="1328"/>
      <c r="R344" s="1008">
        <f t="shared" si="22"/>
        <v>2</v>
      </c>
      <c r="S344" s="1008">
        <f t="shared" si="23"/>
        <v>2</v>
      </c>
    </row>
    <row r="345" spans="1:19" ht="15" customHeight="1">
      <c r="A345" s="2304"/>
      <c r="B345" s="2496"/>
      <c r="C345" s="961" t="s">
        <v>986</v>
      </c>
      <c r="D345" s="971" t="s">
        <v>988</v>
      </c>
      <c r="E345" s="2484" t="s">
        <v>989</v>
      </c>
      <c r="F345" s="1328">
        <v>0</v>
      </c>
      <c r="G345" s="1328"/>
      <c r="H345" s="1328"/>
      <c r="I345" s="1328"/>
      <c r="J345" s="1328"/>
      <c r="K345" s="1328"/>
      <c r="L345" s="1328"/>
      <c r="M345" s="1328"/>
      <c r="N345" s="1328"/>
      <c r="O345" s="1328"/>
      <c r="P345" s="1328"/>
      <c r="Q345" s="1328"/>
      <c r="R345" s="1008">
        <f t="shared" si="22"/>
        <v>0</v>
      </c>
      <c r="S345" s="1008">
        <f t="shared" si="23"/>
        <v>0</v>
      </c>
    </row>
    <row r="346" spans="1:19" ht="15" customHeight="1">
      <c r="A346" s="2304"/>
      <c r="B346" s="2496"/>
      <c r="C346" s="961" t="s">
        <v>986</v>
      </c>
      <c r="D346" s="971" t="s">
        <v>990</v>
      </c>
      <c r="E346" s="2484" t="s">
        <v>991</v>
      </c>
      <c r="F346" s="1328">
        <v>0</v>
      </c>
      <c r="G346" s="1328"/>
      <c r="H346" s="1328"/>
      <c r="I346" s="1328"/>
      <c r="J346" s="1328"/>
      <c r="K346" s="1328"/>
      <c r="L346" s="1328"/>
      <c r="M346" s="1328"/>
      <c r="N346" s="1328"/>
      <c r="O346" s="1328"/>
      <c r="P346" s="1328"/>
      <c r="Q346" s="1328"/>
      <c r="R346" s="1008">
        <f t="shared" si="22"/>
        <v>0</v>
      </c>
      <c r="S346" s="1008">
        <f t="shared" si="23"/>
        <v>0</v>
      </c>
    </row>
    <row r="347" spans="1:19" ht="15" customHeight="1">
      <c r="A347" s="2304"/>
      <c r="B347" s="2496"/>
      <c r="C347" s="961" t="s">
        <v>986</v>
      </c>
      <c r="D347" s="971" t="s">
        <v>992</v>
      </c>
      <c r="E347" s="2484" t="s">
        <v>993</v>
      </c>
      <c r="F347" s="1328">
        <v>0</v>
      </c>
      <c r="G347" s="1328"/>
      <c r="H347" s="1328"/>
      <c r="I347" s="1328"/>
      <c r="J347" s="1328"/>
      <c r="K347" s="1328"/>
      <c r="L347" s="1328"/>
      <c r="M347" s="1328"/>
      <c r="N347" s="1328"/>
      <c r="O347" s="1328"/>
      <c r="P347" s="1328"/>
      <c r="Q347" s="1328"/>
      <c r="R347" s="1008">
        <f t="shared" si="22"/>
        <v>0</v>
      </c>
      <c r="S347" s="1008">
        <f t="shared" si="23"/>
        <v>0</v>
      </c>
    </row>
    <row r="348" spans="1:19" ht="15" customHeight="1">
      <c r="A348" s="2304"/>
      <c r="B348" s="2496"/>
      <c r="C348" s="961" t="s">
        <v>986</v>
      </c>
      <c r="D348" s="971" t="s">
        <v>994</v>
      </c>
      <c r="E348" s="2484" t="s">
        <v>995</v>
      </c>
      <c r="F348" s="1328">
        <v>0</v>
      </c>
      <c r="G348" s="1328"/>
      <c r="H348" s="1328"/>
      <c r="I348" s="1328"/>
      <c r="J348" s="1328"/>
      <c r="K348" s="1328"/>
      <c r="L348" s="1328"/>
      <c r="M348" s="1328"/>
      <c r="N348" s="1328"/>
      <c r="O348" s="1328"/>
      <c r="P348" s="1328"/>
      <c r="Q348" s="1328"/>
      <c r="R348" s="1008">
        <f t="shared" ref="R348:R411" si="24">SUM(F348:Q348)</f>
        <v>0</v>
      </c>
      <c r="S348" s="1008">
        <f t="shared" ref="S348:S411" si="25">AVERAGE(F348:Q348)</f>
        <v>0</v>
      </c>
    </row>
    <row r="349" spans="1:19" ht="15" customHeight="1">
      <c r="A349" s="2304"/>
      <c r="B349" s="2496"/>
      <c r="C349" s="961" t="s">
        <v>986</v>
      </c>
      <c r="D349" s="971" t="s">
        <v>996</v>
      </c>
      <c r="E349" s="2484" t="s">
        <v>997</v>
      </c>
      <c r="F349" s="1328">
        <v>0</v>
      </c>
      <c r="G349" s="1328"/>
      <c r="H349" s="1328"/>
      <c r="I349" s="1328"/>
      <c r="J349" s="1328"/>
      <c r="K349" s="1328"/>
      <c r="L349" s="1328"/>
      <c r="M349" s="1328"/>
      <c r="N349" s="1328"/>
      <c r="O349" s="1328"/>
      <c r="P349" s="1328"/>
      <c r="Q349" s="1328"/>
      <c r="R349" s="1008">
        <f t="shared" si="24"/>
        <v>0</v>
      </c>
      <c r="S349" s="1008">
        <f t="shared" si="25"/>
        <v>0</v>
      </c>
    </row>
    <row r="350" spans="1:19" ht="15" customHeight="1">
      <c r="A350" s="2304"/>
      <c r="B350" s="2496"/>
      <c r="C350" s="961" t="s">
        <v>986</v>
      </c>
      <c r="D350" s="971" t="s">
        <v>947</v>
      </c>
      <c r="E350" s="2484" t="s">
        <v>998</v>
      </c>
      <c r="F350" s="1328">
        <v>0</v>
      </c>
      <c r="G350" s="1328"/>
      <c r="H350" s="1328"/>
      <c r="I350" s="1328"/>
      <c r="J350" s="1328"/>
      <c r="K350" s="1328"/>
      <c r="L350" s="1328"/>
      <c r="M350" s="1328"/>
      <c r="N350" s="1328"/>
      <c r="O350" s="1328"/>
      <c r="P350" s="1328"/>
      <c r="Q350" s="1328"/>
      <c r="R350" s="1008">
        <f t="shared" si="24"/>
        <v>0</v>
      </c>
      <c r="S350" s="1008">
        <f t="shared" si="25"/>
        <v>0</v>
      </c>
    </row>
    <row r="351" spans="1:19" ht="15" customHeight="1">
      <c r="A351" s="2304"/>
      <c r="B351" s="2496"/>
      <c r="C351" s="961" t="s">
        <v>986</v>
      </c>
      <c r="D351" s="971" t="s">
        <v>949</v>
      </c>
      <c r="E351" s="2484" t="s">
        <v>950</v>
      </c>
      <c r="F351" s="1328">
        <v>0</v>
      </c>
      <c r="G351" s="1328"/>
      <c r="H351" s="1328"/>
      <c r="I351" s="1328"/>
      <c r="J351" s="1328"/>
      <c r="K351" s="1328"/>
      <c r="L351" s="1328"/>
      <c r="M351" s="1328"/>
      <c r="N351" s="1328"/>
      <c r="O351" s="1328"/>
      <c r="P351" s="1328"/>
      <c r="Q351" s="1328"/>
      <c r="R351" s="1008">
        <f t="shared" si="24"/>
        <v>0</v>
      </c>
      <c r="S351" s="1008">
        <f t="shared" si="25"/>
        <v>0</v>
      </c>
    </row>
    <row r="352" spans="1:19" ht="15" customHeight="1">
      <c r="A352" s="2304"/>
      <c r="B352" s="2497"/>
      <c r="C352" s="961" t="s">
        <v>986</v>
      </c>
      <c r="D352" s="971" t="s">
        <v>953</v>
      </c>
      <c r="E352" s="2500" t="s">
        <v>954</v>
      </c>
      <c r="F352" s="1328">
        <v>0</v>
      </c>
      <c r="G352" s="1328"/>
      <c r="H352" s="1328"/>
      <c r="I352" s="1328"/>
      <c r="J352" s="1328"/>
      <c r="K352" s="1328"/>
      <c r="L352" s="1328"/>
      <c r="M352" s="1328"/>
      <c r="N352" s="1328"/>
      <c r="O352" s="1328"/>
      <c r="P352" s="1328"/>
      <c r="Q352" s="1328"/>
      <c r="R352" s="1008">
        <f t="shared" si="24"/>
        <v>0</v>
      </c>
      <c r="S352" s="1008">
        <f t="shared" si="25"/>
        <v>0</v>
      </c>
    </row>
    <row r="353" spans="1:19" ht="15" customHeight="1">
      <c r="A353" s="2304"/>
      <c r="B353" s="1551" t="s">
        <v>999</v>
      </c>
      <c r="C353" s="967"/>
      <c r="D353" s="2502"/>
      <c r="E353" s="2503"/>
      <c r="F353" s="1278">
        <v>2</v>
      </c>
      <c r="G353" s="1278"/>
      <c r="H353" s="1278"/>
      <c r="I353" s="1278"/>
      <c r="J353" s="1278"/>
      <c r="K353" s="1278"/>
      <c r="L353" s="1278"/>
      <c r="M353" s="1278"/>
      <c r="N353" s="1278"/>
      <c r="O353" s="1278"/>
      <c r="P353" s="1278"/>
      <c r="Q353" s="1278"/>
      <c r="R353" s="1003">
        <f t="shared" si="24"/>
        <v>2</v>
      </c>
      <c r="S353" s="1003">
        <f t="shared" si="25"/>
        <v>2</v>
      </c>
    </row>
    <row r="354" spans="1:19" ht="15" customHeight="1">
      <c r="A354" s="2304"/>
      <c r="B354" s="2495"/>
      <c r="C354" s="961" t="s">
        <v>1000</v>
      </c>
      <c r="D354" s="971">
        <v>309050022</v>
      </c>
      <c r="E354" s="2484" t="s">
        <v>1001</v>
      </c>
      <c r="F354" s="1328">
        <v>0</v>
      </c>
      <c r="G354" s="1328"/>
      <c r="H354" s="1328"/>
      <c r="I354" s="1328"/>
      <c r="J354" s="1328"/>
      <c r="K354" s="1328"/>
      <c r="L354" s="1328"/>
      <c r="M354" s="1328"/>
      <c r="N354" s="1328"/>
      <c r="O354" s="1328"/>
      <c r="P354" s="1328"/>
      <c r="Q354" s="1328"/>
      <c r="R354" s="1008">
        <f t="shared" si="24"/>
        <v>0</v>
      </c>
      <c r="S354" s="1008">
        <f t="shared" si="25"/>
        <v>0</v>
      </c>
    </row>
    <row r="355" spans="1:19" ht="15" customHeight="1">
      <c r="A355" s="2304"/>
      <c r="B355" s="2496"/>
      <c r="C355" s="961" t="s">
        <v>1000</v>
      </c>
      <c r="D355" s="971">
        <v>309050049</v>
      </c>
      <c r="E355" s="2484" t="s">
        <v>1002</v>
      </c>
      <c r="F355" s="1328">
        <v>0</v>
      </c>
      <c r="G355" s="1328"/>
      <c r="H355" s="1328"/>
      <c r="I355" s="1328"/>
      <c r="J355" s="1328"/>
      <c r="K355" s="1328"/>
      <c r="L355" s="1328"/>
      <c r="M355" s="1328"/>
      <c r="N355" s="1328"/>
      <c r="O355" s="1328"/>
      <c r="P355" s="1328"/>
      <c r="Q355" s="1328"/>
      <c r="R355" s="1008">
        <f t="shared" si="24"/>
        <v>0</v>
      </c>
      <c r="S355" s="1008">
        <f t="shared" si="25"/>
        <v>0</v>
      </c>
    </row>
    <row r="356" spans="1:19" ht="15" customHeight="1">
      <c r="A356" s="2304"/>
      <c r="B356" s="2496"/>
      <c r="C356" s="961" t="s">
        <v>1000</v>
      </c>
      <c r="D356" s="971">
        <v>417010052</v>
      </c>
      <c r="E356" s="2484" t="s">
        <v>859</v>
      </c>
      <c r="F356" s="1328">
        <v>0</v>
      </c>
      <c r="G356" s="1328"/>
      <c r="H356" s="1328"/>
      <c r="I356" s="1328"/>
      <c r="J356" s="1328"/>
      <c r="K356" s="1328"/>
      <c r="L356" s="1328"/>
      <c r="M356" s="1328"/>
      <c r="N356" s="1328"/>
      <c r="O356" s="1328"/>
      <c r="P356" s="1328"/>
      <c r="Q356" s="1328"/>
      <c r="R356" s="1008">
        <f t="shared" si="24"/>
        <v>0</v>
      </c>
      <c r="S356" s="1008">
        <f t="shared" si="25"/>
        <v>0</v>
      </c>
    </row>
    <row r="357" spans="1:19" ht="15" customHeight="1">
      <c r="A357" s="2304"/>
      <c r="B357" s="2496"/>
      <c r="C357" s="961" t="s">
        <v>1000</v>
      </c>
      <c r="D357" s="971">
        <v>303090014</v>
      </c>
      <c r="E357" s="2484" t="s">
        <v>1003</v>
      </c>
      <c r="F357" s="1328">
        <v>0</v>
      </c>
      <c r="G357" s="1328"/>
      <c r="H357" s="1328"/>
      <c r="I357" s="1328"/>
      <c r="J357" s="1328"/>
      <c r="K357" s="1328"/>
      <c r="L357" s="1328"/>
      <c r="M357" s="1328"/>
      <c r="N357" s="1328"/>
      <c r="O357" s="1328"/>
      <c r="P357" s="1328"/>
      <c r="Q357" s="1328"/>
      <c r="R357" s="1008">
        <f t="shared" si="24"/>
        <v>0</v>
      </c>
      <c r="S357" s="1008">
        <f t="shared" si="25"/>
        <v>0</v>
      </c>
    </row>
    <row r="358" spans="1:19" ht="15" customHeight="1">
      <c r="A358" s="2304"/>
      <c r="B358" s="2496"/>
      <c r="C358" s="961" t="s">
        <v>1000</v>
      </c>
      <c r="D358" s="971">
        <v>303090022</v>
      </c>
      <c r="E358" s="2484" t="s">
        <v>1004</v>
      </c>
      <c r="F358" s="1328">
        <v>0</v>
      </c>
      <c r="G358" s="1328"/>
      <c r="H358" s="1328"/>
      <c r="I358" s="1328"/>
      <c r="J358" s="1328"/>
      <c r="K358" s="1328"/>
      <c r="L358" s="1328"/>
      <c r="M358" s="1328"/>
      <c r="N358" s="1328"/>
      <c r="O358" s="1328"/>
      <c r="P358" s="1328"/>
      <c r="Q358" s="1328"/>
      <c r="R358" s="1008">
        <f t="shared" si="24"/>
        <v>0</v>
      </c>
      <c r="S358" s="1008">
        <f t="shared" si="25"/>
        <v>0</v>
      </c>
    </row>
    <row r="359" spans="1:19" ht="15" customHeight="1">
      <c r="A359" s="2304"/>
      <c r="B359" s="2496"/>
      <c r="C359" s="961" t="s">
        <v>1000</v>
      </c>
      <c r="D359" s="971">
        <v>403050081</v>
      </c>
      <c r="E359" s="2484" t="s">
        <v>1005</v>
      </c>
      <c r="F359" s="1328">
        <v>0</v>
      </c>
      <c r="G359" s="1328"/>
      <c r="H359" s="1328"/>
      <c r="I359" s="1328"/>
      <c r="J359" s="1328"/>
      <c r="K359" s="1328"/>
      <c r="L359" s="1328"/>
      <c r="M359" s="1328"/>
      <c r="N359" s="1328"/>
      <c r="O359" s="1328"/>
      <c r="P359" s="1328"/>
      <c r="Q359" s="1328"/>
      <c r="R359" s="1008">
        <f t="shared" si="24"/>
        <v>0</v>
      </c>
      <c r="S359" s="1008">
        <f t="shared" si="25"/>
        <v>0</v>
      </c>
    </row>
    <row r="360" spans="1:19" ht="15" customHeight="1">
      <c r="A360" s="2304"/>
      <c r="B360" s="1551" t="s">
        <v>1006</v>
      </c>
      <c r="C360" s="967"/>
      <c r="D360" s="2502"/>
      <c r="E360" s="2503"/>
      <c r="F360" s="1278">
        <v>0</v>
      </c>
      <c r="G360" s="1278"/>
      <c r="H360" s="1278"/>
      <c r="I360" s="1278"/>
      <c r="J360" s="1278"/>
      <c r="K360" s="1278"/>
      <c r="L360" s="1278"/>
      <c r="M360" s="1278"/>
      <c r="N360" s="1278"/>
      <c r="O360" s="1278"/>
      <c r="P360" s="1278"/>
      <c r="Q360" s="1278"/>
      <c r="R360" s="1003">
        <f t="shared" si="24"/>
        <v>0</v>
      </c>
      <c r="S360" s="1003">
        <f t="shared" si="25"/>
        <v>0</v>
      </c>
    </row>
    <row r="361" spans="1:19" ht="15" customHeight="1" thickBot="1">
      <c r="A361" s="2305"/>
      <c r="B361" s="2501" t="s">
        <v>2763</v>
      </c>
      <c r="C361" s="1552"/>
      <c r="D361" s="1552"/>
      <c r="E361" s="1553"/>
      <c r="F361" s="1277">
        <v>92</v>
      </c>
      <c r="G361" s="1277"/>
      <c r="H361" s="1277"/>
      <c r="I361" s="1277"/>
      <c r="J361" s="1277"/>
      <c r="K361" s="1277"/>
      <c r="L361" s="1277"/>
      <c r="M361" s="1277"/>
      <c r="N361" s="1277"/>
      <c r="O361" s="1277"/>
      <c r="P361" s="1277"/>
      <c r="Q361" s="1277"/>
      <c r="R361" s="1004">
        <f t="shared" si="24"/>
        <v>92</v>
      </c>
      <c r="S361" s="1004">
        <f t="shared" si="25"/>
        <v>92</v>
      </c>
    </row>
    <row r="362" spans="1:19">
      <c r="A362" s="2304" t="s">
        <v>592</v>
      </c>
      <c r="B362" s="985" t="s">
        <v>1007</v>
      </c>
      <c r="C362" s="957"/>
      <c r="D362" s="957"/>
      <c r="E362" s="958"/>
      <c r="F362" s="959">
        <v>418</v>
      </c>
      <c r="G362" s="959"/>
      <c r="H362" s="959"/>
      <c r="I362" s="1278"/>
      <c r="J362" s="1278"/>
      <c r="K362" s="959"/>
      <c r="L362" s="959"/>
      <c r="M362" s="959"/>
      <c r="N362" s="959"/>
      <c r="O362" s="959"/>
      <c r="P362" s="959"/>
      <c r="Q362" s="959"/>
      <c r="R362" s="1003">
        <f t="shared" si="24"/>
        <v>418</v>
      </c>
      <c r="S362" s="1003">
        <f t="shared" si="25"/>
        <v>418</v>
      </c>
    </row>
    <row r="363" spans="1:19" ht="15" customHeight="1">
      <c r="A363" s="2304"/>
      <c r="B363" s="2318" t="s">
        <v>592</v>
      </c>
      <c r="C363" s="2319"/>
      <c r="D363" s="971" t="s">
        <v>203</v>
      </c>
      <c r="E363" s="986" t="s">
        <v>1008</v>
      </c>
      <c r="F363" s="964">
        <v>0</v>
      </c>
      <c r="G363" s="964"/>
      <c r="H363" s="964"/>
      <c r="I363" s="1279"/>
      <c r="J363" s="1279"/>
      <c r="K363" s="964"/>
      <c r="L363" s="964"/>
      <c r="M363" s="964"/>
      <c r="N363" s="964"/>
      <c r="O363" s="964"/>
      <c r="P363" s="964"/>
      <c r="Q363" s="964"/>
      <c r="R363" s="1008">
        <f t="shared" si="24"/>
        <v>0</v>
      </c>
      <c r="S363" s="1008">
        <f t="shared" si="25"/>
        <v>0</v>
      </c>
    </row>
    <row r="364" spans="1:19">
      <c r="A364" s="2304"/>
      <c r="B364" s="2320"/>
      <c r="C364" s="2321"/>
      <c r="D364" s="971" t="s">
        <v>1242</v>
      </c>
      <c r="E364" s="986" t="s">
        <v>1243</v>
      </c>
      <c r="F364" s="964">
        <v>0</v>
      </c>
      <c r="G364" s="964"/>
      <c r="H364" s="964"/>
      <c r="I364" s="1279"/>
      <c r="J364" s="1279"/>
      <c r="K364" s="964"/>
      <c r="L364" s="964"/>
      <c r="M364" s="964"/>
      <c r="N364" s="964"/>
      <c r="O364" s="964"/>
      <c r="P364" s="964"/>
      <c r="Q364" s="964"/>
      <c r="R364" s="1008">
        <f t="shared" si="24"/>
        <v>0</v>
      </c>
      <c r="S364" s="1008">
        <f t="shared" si="25"/>
        <v>0</v>
      </c>
    </row>
    <row r="365" spans="1:19">
      <c r="A365" s="2304"/>
      <c r="B365" s="2320"/>
      <c r="C365" s="2321"/>
      <c r="D365" s="971" t="s">
        <v>1026</v>
      </c>
      <c r="E365" s="986" t="s">
        <v>1244</v>
      </c>
      <c r="F365" s="964">
        <v>0</v>
      </c>
      <c r="G365" s="964"/>
      <c r="H365" s="964"/>
      <c r="I365" s="1279"/>
      <c r="J365" s="1279"/>
      <c r="K365" s="964"/>
      <c r="L365" s="964"/>
      <c r="M365" s="964"/>
      <c r="N365" s="964"/>
      <c r="O365" s="964"/>
      <c r="P365" s="964"/>
      <c r="Q365" s="964"/>
      <c r="R365" s="1008">
        <f t="shared" si="24"/>
        <v>0</v>
      </c>
      <c r="S365" s="1008">
        <f t="shared" si="25"/>
        <v>0</v>
      </c>
    </row>
    <row r="366" spans="1:19" s="1154" customFormat="1">
      <c r="A366" s="2304"/>
      <c r="B366" s="2320"/>
      <c r="C366" s="2321"/>
      <c r="D366" s="971" t="s">
        <v>1398</v>
      </c>
      <c r="E366" s="1187" t="s">
        <v>1399</v>
      </c>
      <c r="F366" s="964">
        <v>0</v>
      </c>
      <c r="G366" s="964"/>
      <c r="H366" s="964"/>
      <c r="I366" s="1279"/>
      <c r="J366" s="1279"/>
      <c r="K366" s="964"/>
      <c r="L366" s="964"/>
      <c r="M366" s="964"/>
      <c r="N366" s="964"/>
      <c r="O366" s="964"/>
      <c r="P366" s="964"/>
      <c r="Q366" s="964"/>
      <c r="R366" s="1008">
        <f t="shared" si="24"/>
        <v>0</v>
      </c>
      <c r="S366" s="1008">
        <f t="shared" si="25"/>
        <v>0</v>
      </c>
    </row>
    <row r="367" spans="1:19">
      <c r="A367" s="2304"/>
      <c r="B367" s="2320"/>
      <c r="C367" s="2321"/>
      <c r="D367" s="971" t="s">
        <v>1009</v>
      </c>
      <c r="E367" s="986" t="s">
        <v>1010</v>
      </c>
      <c r="F367" s="964">
        <v>0</v>
      </c>
      <c r="G367" s="964"/>
      <c r="H367" s="964"/>
      <c r="I367" s="1279"/>
      <c r="J367" s="1279"/>
      <c r="K367" s="964"/>
      <c r="L367" s="964"/>
      <c r="M367" s="964"/>
      <c r="N367" s="964"/>
      <c r="O367" s="964"/>
      <c r="P367" s="964"/>
      <c r="Q367" s="964"/>
      <c r="R367" s="1008">
        <f t="shared" si="24"/>
        <v>0</v>
      </c>
      <c r="S367" s="1008">
        <f t="shared" si="25"/>
        <v>0</v>
      </c>
    </row>
    <row r="368" spans="1:19">
      <c r="A368" s="2304"/>
      <c r="B368" s="2320"/>
      <c r="C368" s="2321"/>
      <c r="D368" s="971" t="s">
        <v>204</v>
      </c>
      <c r="E368" s="986" t="s">
        <v>1011</v>
      </c>
      <c r="F368" s="964">
        <v>0</v>
      </c>
      <c r="G368" s="964"/>
      <c r="H368" s="964"/>
      <c r="I368" s="1279"/>
      <c r="J368" s="1279"/>
      <c r="K368" s="964"/>
      <c r="L368" s="964"/>
      <c r="M368" s="964"/>
      <c r="N368" s="964"/>
      <c r="O368" s="964"/>
      <c r="P368" s="964"/>
      <c r="Q368" s="964"/>
      <c r="R368" s="1008">
        <f t="shared" si="24"/>
        <v>0</v>
      </c>
      <c r="S368" s="1008">
        <f t="shared" si="25"/>
        <v>0</v>
      </c>
    </row>
    <row r="369" spans="1:19">
      <c r="A369" s="2304"/>
      <c r="B369" s="2320"/>
      <c r="C369" s="2321"/>
      <c r="D369" s="971" t="s">
        <v>206</v>
      </c>
      <c r="E369" s="986" t="s">
        <v>1012</v>
      </c>
      <c r="F369" s="964">
        <v>0</v>
      </c>
      <c r="G369" s="964"/>
      <c r="H369" s="964"/>
      <c r="I369" s="1279"/>
      <c r="J369" s="1279"/>
      <c r="K369" s="964"/>
      <c r="L369" s="964"/>
      <c r="M369" s="964"/>
      <c r="N369" s="964"/>
      <c r="O369" s="964"/>
      <c r="P369" s="964"/>
      <c r="Q369" s="964"/>
      <c r="R369" s="1008">
        <f t="shared" si="24"/>
        <v>0</v>
      </c>
      <c r="S369" s="1008">
        <f t="shared" si="25"/>
        <v>0</v>
      </c>
    </row>
    <row r="370" spans="1:19">
      <c r="A370" s="2304"/>
      <c r="B370" s="2320"/>
      <c r="C370" s="2321"/>
      <c r="D370" s="971" t="s">
        <v>212</v>
      </c>
      <c r="E370" s="986" t="s">
        <v>1013</v>
      </c>
      <c r="F370" s="964">
        <v>0</v>
      </c>
      <c r="G370" s="964"/>
      <c r="H370" s="964"/>
      <c r="I370" s="1279"/>
      <c r="J370" s="1279"/>
      <c r="K370" s="964"/>
      <c r="L370" s="964"/>
      <c r="M370" s="964"/>
      <c r="N370" s="964"/>
      <c r="O370" s="964"/>
      <c r="P370" s="964"/>
      <c r="Q370" s="964"/>
      <c r="R370" s="1008">
        <f t="shared" si="24"/>
        <v>0</v>
      </c>
      <c r="S370" s="1008">
        <f t="shared" si="25"/>
        <v>0</v>
      </c>
    </row>
    <row r="371" spans="1:19">
      <c r="A371" s="2304"/>
      <c r="B371" s="2320"/>
      <c r="C371" s="2321"/>
      <c r="D371" s="971" t="s">
        <v>207</v>
      </c>
      <c r="E371" s="986" t="s">
        <v>1014</v>
      </c>
      <c r="F371" s="964">
        <v>1</v>
      </c>
      <c r="G371" s="964"/>
      <c r="H371" s="964"/>
      <c r="I371" s="1279"/>
      <c r="J371" s="1279"/>
      <c r="K371" s="964"/>
      <c r="L371" s="964"/>
      <c r="M371" s="964"/>
      <c r="N371" s="964"/>
      <c r="O371" s="964"/>
      <c r="P371" s="964"/>
      <c r="Q371" s="964"/>
      <c r="R371" s="1008">
        <f t="shared" si="24"/>
        <v>1</v>
      </c>
      <c r="S371" s="1008">
        <f t="shared" si="25"/>
        <v>1</v>
      </c>
    </row>
    <row r="372" spans="1:19">
      <c r="A372" s="2304"/>
      <c r="B372" s="2320"/>
      <c r="C372" s="2321"/>
      <c r="D372" s="971" t="s">
        <v>205</v>
      </c>
      <c r="E372" s="987" t="s">
        <v>1015</v>
      </c>
      <c r="F372" s="964">
        <v>0</v>
      </c>
      <c r="G372" s="964"/>
      <c r="H372" s="964"/>
      <c r="I372" s="1279"/>
      <c r="J372" s="1279"/>
      <c r="K372" s="964"/>
      <c r="L372" s="964"/>
      <c r="M372" s="964"/>
      <c r="N372" s="964"/>
      <c r="O372" s="964"/>
      <c r="P372" s="964"/>
      <c r="Q372" s="964"/>
      <c r="R372" s="1008">
        <f t="shared" si="24"/>
        <v>0</v>
      </c>
      <c r="S372" s="1008">
        <f t="shared" si="25"/>
        <v>0</v>
      </c>
    </row>
    <row r="373" spans="1:19">
      <c r="A373" s="2304"/>
      <c r="B373" s="2320"/>
      <c r="C373" s="2321"/>
      <c r="D373" s="971" t="s">
        <v>213</v>
      </c>
      <c r="E373" s="986" t="s">
        <v>1016</v>
      </c>
      <c r="F373" s="964">
        <v>0</v>
      </c>
      <c r="G373" s="964"/>
      <c r="H373" s="964"/>
      <c r="I373" s="1279"/>
      <c r="J373" s="1279"/>
      <c r="K373" s="964"/>
      <c r="L373" s="964"/>
      <c r="M373" s="964"/>
      <c r="N373" s="964"/>
      <c r="O373" s="964"/>
      <c r="P373" s="964"/>
      <c r="Q373" s="964"/>
      <c r="R373" s="1008">
        <f t="shared" si="24"/>
        <v>0</v>
      </c>
      <c r="S373" s="1008">
        <f t="shared" si="25"/>
        <v>0</v>
      </c>
    </row>
    <row r="374" spans="1:19">
      <c r="A374" s="2304"/>
      <c r="B374" s="2320"/>
      <c r="C374" s="2321"/>
      <c r="D374" s="971" t="s">
        <v>209</v>
      </c>
      <c r="E374" s="986" t="s">
        <v>1017</v>
      </c>
      <c r="F374" s="964">
        <v>0</v>
      </c>
      <c r="G374" s="964"/>
      <c r="H374" s="964"/>
      <c r="I374" s="1279"/>
      <c r="J374" s="1279"/>
      <c r="K374" s="964"/>
      <c r="L374" s="964"/>
      <c r="M374" s="964"/>
      <c r="N374" s="964"/>
      <c r="O374" s="964"/>
      <c r="P374" s="964"/>
      <c r="Q374" s="964"/>
      <c r="R374" s="1008">
        <f t="shared" si="24"/>
        <v>0</v>
      </c>
      <c r="S374" s="1008">
        <f t="shared" si="25"/>
        <v>0</v>
      </c>
    </row>
    <row r="375" spans="1:19">
      <c r="A375" s="2304"/>
      <c r="B375" s="2320"/>
      <c r="C375" s="2321"/>
      <c r="D375" s="971" t="s">
        <v>208</v>
      </c>
      <c r="E375" s="986" t="s">
        <v>1018</v>
      </c>
      <c r="F375" s="964">
        <v>0</v>
      </c>
      <c r="G375" s="964"/>
      <c r="H375" s="964"/>
      <c r="I375" s="1279"/>
      <c r="J375" s="1279"/>
      <c r="K375" s="964"/>
      <c r="L375" s="964"/>
      <c r="M375" s="964"/>
      <c r="N375" s="964"/>
      <c r="O375" s="964"/>
      <c r="P375" s="964"/>
      <c r="Q375" s="964"/>
      <c r="R375" s="1008">
        <f t="shared" si="24"/>
        <v>0</v>
      </c>
      <c r="S375" s="1008">
        <f t="shared" si="25"/>
        <v>0</v>
      </c>
    </row>
    <row r="376" spans="1:19">
      <c r="A376" s="2304"/>
      <c r="B376" s="2320"/>
      <c r="C376" s="2321"/>
      <c r="D376" s="971" t="s">
        <v>1019</v>
      </c>
      <c r="E376" s="986" t="s">
        <v>1020</v>
      </c>
      <c r="F376" s="964">
        <v>0</v>
      </c>
      <c r="G376" s="964"/>
      <c r="H376" s="964"/>
      <c r="I376" s="1279"/>
      <c r="J376" s="1279"/>
      <c r="K376" s="964"/>
      <c r="L376" s="964"/>
      <c r="M376" s="964"/>
      <c r="N376" s="964"/>
      <c r="O376" s="964"/>
      <c r="P376" s="964"/>
      <c r="Q376" s="964"/>
      <c r="R376" s="1008">
        <f t="shared" si="24"/>
        <v>0</v>
      </c>
      <c r="S376" s="1008">
        <f t="shared" si="25"/>
        <v>0</v>
      </c>
    </row>
    <row r="377" spans="1:19">
      <c r="A377" s="2304"/>
      <c r="B377" s="2320"/>
      <c r="C377" s="2321"/>
      <c r="D377" s="971" t="s">
        <v>214</v>
      </c>
      <c r="E377" s="986" t="s">
        <v>1021</v>
      </c>
      <c r="F377" s="964">
        <v>0</v>
      </c>
      <c r="G377" s="964"/>
      <c r="H377" s="964"/>
      <c r="I377" s="1279"/>
      <c r="J377" s="1279"/>
      <c r="K377" s="964"/>
      <c r="L377" s="964"/>
      <c r="M377" s="964"/>
      <c r="N377" s="964"/>
      <c r="O377" s="964"/>
      <c r="P377" s="964"/>
      <c r="Q377" s="964"/>
      <c r="R377" s="1008">
        <f t="shared" si="24"/>
        <v>0</v>
      </c>
      <c r="S377" s="1008">
        <f t="shared" si="25"/>
        <v>0</v>
      </c>
    </row>
    <row r="378" spans="1:19">
      <c r="A378" s="2304"/>
      <c r="B378" s="2320"/>
      <c r="C378" s="2321"/>
      <c r="D378" s="971" t="s">
        <v>210</v>
      </c>
      <c r="E378" s="986" t="s">
        <v>1022</v>
      </c>
      <c r="F378" s="964">
        <v>0</v>
      </c>
      <c r="G378" s="964"/>
      <c r="H378" s="964"/>
      <c r="I378" s="1279"/>
      <c r="J378" s="1279"/>
      <c r="K378" s="964"/>
      <c r="L378" s="964"/>
      <c r="M378" s="964"/>
      <c r="N378" s="964"/>
      <c r="O378" s="964"/>
      <c r="P378" s="964"/>
      <c r="Q378" s="964"/>
      <c r="R378" s="1008">
        <f t="shared" si="24"/>
        <v>0</v>
      </c>
      <c r="S378" s="1008">
        <f t="shared" si="25"/>
        <v>0</v>
      </c>
    </row>
    <row r="379" spans="1:19">
      <c r="A379" s="2304"/>
      <c r="B379" s="2320"/>
      <c r="C379" s="2321"/>
      <c r="D379" s="971" t="s">
        <v>215</v>
      </c>
      <c r="E379" s="986" t="s">
        <v>1023</v>
      </c>
      <c r="F379" s="964">
        <v>0</v>
      </c>
      <c r="G379" s="964"/>
      <c r="H379" s="964"/>
      <c r="I379" s="1279"/>
      <c r="J379" s="1279"/>
      <c r="K379" s="964"/>
      <c r="L379" s="964"/>
      <c r="M379" s="964"/>
      <c r="N379" s="964"/>
      <c r="O379" s="964"/>
      <c r="P379" s="964"/>
      <c r="Q379" s="964"/>
      <c r="R379" s="1008">
        <f t="shared" si="24"/>
        <v>0</v>
      </c>
      <c r="S379" s="1008">
        <f t="shared" si="25"/>
        <v>0</v>
      </c>
    </row>
    <row r="380" spans="1:19">
      <c r="A380" s="2304"/>
      <c r="B380" s="2320"/>
      <c r="C380" s="2321"/>
      <c r="D380" s="971" t="s">
        <v>211</v>
      </c>
      <c r="E380" s="986" t="s">
        <v>1024</v>
      </c>
      <c r="F380" s="964">
        <v>0</v>
      </c>
      <c r="G380" s="964"/>
      <c r="H380" s="964"/>
      <c r="I380" s="1279"/>
      <c r="J380" s="1279"/>
      <c r="K380" s="964"/>
      <c r="L380" s="964"/>
      <c r="M380" s="964"/>
      <c r="N380" s="964"/>
      <c r="O380" s="964"/>
      <c r="P380" s="964"/>
      <c r="Q380" s="964"/>
      <c r="R380" s="1008">
        <f t="shared" si="24"/>
        <v>0</v>
      </c>
      <c r="S380" s="1008">
        <f t="shared" si="25"/>
        <v>0</v>
      </c>
    </row>
    <row r="381" spans="1:19">
      <c r="A381" s="2304"/>
      <c r="B381" s="2320"/>
      <c r="C381" s="2321"/>
      <c r="D381" s="971" t="s">
        <v>216</v>
      </c>
      <c r="E381" s="986" t="s">
        <v>1025</v>
      </c>
      <c r="F381" s="964">
        <v>0</v>
      </c>
      <c r="G381" s="964"/>
      <c r="H381" s="964"/>
      <c r="I381" s="1279"/>
      <c r="J381" s="1279"/>
      <c r="K381" s="964"/>
      <c r="L381" s="964"/>
      <c r="M381" s="964"/>
      <c r="N381" s="964"/>
      <c r="O381" s="964"/>
      <c r="P381" s="964"/>
      <c r="Q381" s="964"/>
      <c r="R381" s="1008">
        <f t="shared" si="24"/>
        <v>0</v>
      </c>
      <c r="S381" s="1008">
        <f t="shared" si="25"/>
        <v>0</v>
      </c>
    </row>
    <row r="382" spans="1:19">
      <c r="A382" s="2304"/>
      <c r="B382" s="2320"/>
      <c r="C382" s="2321"/>
      <c r="D382" s="971" t="s">
        <v>1026</v>
      </c>
      <c r="E382" s="988" t="s">
        <v>1027</v>
      </c>
      <c r="F382" s="964">
        <v>0</v>
      </c>
      <c r="G382" s="964"/>
      <c r="H382" s="964"/>
      <c r="I382" s="1279"/>
      <c r="J382" s="1279"/>
      <c r="K382" s="964"/>
      <c r="L382" s="964"/>
      <c r="M382" s="964"/>
      <c r="N382" s="964"/>
      <c r="O382" s="964"/>
      <c r="P382" s="964"/>
      <c r="Q382" s="964"/>
      <c r="R382" s="1008">
        <f t="shared" si="24"/>
        <v>0</v>
      </c>
      <c r="S382" s="1008">
        <f t="shared" si="25"/>
        <v>0</v>
      </c>
    </row>
    <row r="383" spans="1:19">
      <c r="A383" s="2304"/>
      <c r="B383" s="2320"/>
      <c r="C383" s="2321"/>
      <c r="D383" s="971" t="s">
        <v>1028</v>
      </c>
      <c r="E383" s="988" t="s">
        <v>1029</v>
      </c>
      <c r="F383" s="964">
        <v>0</v>
      </c>
      <c r="G383" s="964"/>
      <c r="H383" s="964"/>
      <c r="I383" s="1279"/>
      <c r="J383" s="1279"/>
      <c r="K383" s="964"/>
      <c r="L383" s="964"/>
      <c r="M383" s="964"/>
      <c r="N383" s="964"/>
      <c r="O383" s="964"/>
      <c r="P383" s="964"/>
      <c r="Q383" s="964"/>
      <c r="R383" s="1008">
        <f t="shared" si="24"/>
        <v>0</v>
      </c>
      <c r="S383" s="1008">
        <f t="shared" si="25"/>
        <v>0</v>
      </c>
    </row>
    <row r="384" spans="1:19">
      <c r="A384" s="2304"/>
      <c r="B384" s="2320"/>
      <c r="C384" s="2321"/>
      <c r="D384" s="971" t="s">
        <v>1030</v>
      </c>
      <c r="E384" s="988" t="s">
        <v>1031</v>
      </c>
      <c r="F384" s="964">
        <v>0</v>
      </c>
      <c r="G384" s="964"/>
      <c r="H384" s="964"/>
      <c r="I384" s="1279"/>
      <c r="J384" s="1279"/>
      <c r="K384" s="964"/>
      <c r="L384" s="964"/>
      <c r="M384" s="964"/>
      <c r="N384" s="964"/>
      <c r="O384" s="964"/>
      <c r="P384" s="964"/>
      <c r="Q384" s="964"/>
      <c r="R384" s="1008">
        <f t="shared" si="24"/>
        <v>0</v>
      </c>
      <c r="S384" s="1008">
        <f t="shared" si="25"/>
        <v>0</v>
      </c>
    </row>
    <row r="385" spans="1:19">
      <c r="A385" s="2304"/>
      <c r="B385" s="2320"/>
      <c r="C385" s="2321"/>
      <c r="D385" s="971" t="s">
        <v>1032</v>
      </c>
      <c r="E385" s="988" t="s">
        <v>1033</v>
      </c>
      <c r="F385" s="964">
        <v>0</v>
      </c>
      <c r="G385" s="964"/>
      <c r="H385" s="964"/>
      <c r="I385" s="1279"/>
      <c r="J385" s="1279"/>
      <c r="K385" s="964"/>
      <c r="L385" s="964"/>
      <c r="M385" s="964"/>
      <c r="N385" s="964"/>
      <c r="O385" s="964"/>
      <c r="P385" s="964"/>
      <c r="Q385" s="964"/>
      <c r="R385" s="1008">
        <f t="shared" si="24"/>
        <v>0</v>
      </c>
      <c r="S385" s="1008">
        <f t="shared" si="25"/>
        <v>0</v>
      </c>
    </row>
    <row r="386" spans="1:19">
      <c r="A386" s="2304"/>
      <c r="B386" s="2320"/>
      <c r="C386" s="2321"/>
      <c r="D386" s="971" t="s">
        <v>1034</v>
      </c>
      <c r="E386" s="988" t="s">
        <v>1010</v>
      </c>
      <c r="F386" s="964">
        <v>0</v>
      </c>
      <c r="G386" s="964"/>
      <c r="H386" s="964"/>
      <c r="I386" s="1279"/>
      <c r="J386" s="1279"/>
      <c r="K386" s="964"/>
      <c r="L386" s="964"/>
      <c r="M386" s="964"/>
      <c r="N386" s="964"/>
      <c r="O386" s="964"/>
      <c r="P386" s="964"/>
      <c r="Q386" s="964"/>
      <c r="R386" s="1008">
        <f t="shared" si="24"/>
        <v>0</v>
      </c>
      <c r="S386" s="1008">
        <f t="shared" si="25"/>
        <v>0</v>
      </c>
    </row>
    <row r="387" spans="1:19">
      <c r="A387" s="2304"/>
      <c r="B387" s="2320"/>
      <c r="C387" s="2321"/>
      <c r="D387" s="971" t="s">
        <v>1035</v>
      </c>
      <c r="E387" s="988" t="s">
        <v>1036</v>
      </c>
      <c r="F387" s="964">
        <v>0</v>
      </c>
      <c r="G387" s="964"/>
      <c r="H387" s="964"/>
      <c r="I387" s="1279"/>
      <c r="J387" s="1279"/>
      <c r="K387" s="964"/>
      <c r="L387" s="964"/>
      <c r="M387" s="964"/>
      <c r="N387" s="964"/>
      <c r="O387" s="964"/>
      <c r="P387" s="964"/>
      <c r="Q387" s="964"/>
      <c r="R387" s="1008">
        <f t="shared" si="24"/>
        <v>0</v>
      </c>
      <c r="S387" s="1008">
        <f t="shared" si="25"/>
        <v>0</v>
      </c>
    </row>
    <row r="388" spans="1:19">
      <c r="A388" s="2304"/>
      <c r="B388" s="2320"/>
      <c r="C388" s="2321"/>
      <c r="D388" s="971" t="s">
        <v>1037</v>
      </c>
      <c r="E388" s="988" t="s">
        <v>1038</v>
      </c>
      <c r="F388" s="964">
        <v>0</v>
      </c>
      <c r="G388" s="964"/>
      <c r="H388" s="964"/>
      <c r="I388" s="1279"/>
      <c r="J388" s="1279"/>
      <c r="K388" s="964"/>
      <c r="L388" s="964"/>
      <c r="M388" s="964"/>
      <c r="N388" s="964"/>
      <c r="O388" s="964"/>
      <c r="P388" s="964"/>
      <c r="Q388" s="964"/>
      <c r="R388" s="1008">
        <f t="shared" si="24"/>
        <v>0</v>
      </c>
      <c r="S388" s="1008">
        <f t="shared" si="25"/>
        <v>0</v>
      </c>
    </row>
    <row r="389" spans="1:19">
      <c r="A389" s="2304"/>
      <c r="B389" s="2320"/>
      <c r="C389" s="2321"/>
      <c r="D389" s="971" t="s">
        <v>1039</v>
      </c>
      <c r="E389" s="988" t="s">
        <v>1040</v>
      </c>
      <c r="F389" s="964">
        <v>0</v>
      </c>
      <c r="G389" s="964"/>
      <c r="H389" s="964"/>
      <c r="I389" s="1279"/>
      <c r="J389" s="1279"/>
      <c r="K389" s="964"/>
      <c r="L389" s="964"/>
      <c r="M389" s="964"/>
      <c r="N389" s="964"/>
      <c r="O389" s="964"/>
      <c r="P389" s="964"/>
      <c r="Q389" s="964"/>
      <c r="R389" s="1008">
        <f t="shared" si="24"/>
        <v>0</v>
      </c>
      <c r="S389" s="1008">
        <f t="shared" si="25"/>
        <v>0</v>
      </c>
    </row>
    <row r="390" spans="1:19">
      <c r="A390" s="2304"/>
      <c r="B390" s="2320"/>
      <c r="C390" s="2321"/>
      <c r="D390" s="971" t="s">
        <v>1041</v>
      </c>
      <c r="E390" s="988" t="s">
        <v>1042</v>
      </c>
      <c r="F390" s="964">
        <v>0</v>
      </c>
      <c r="G390" s="964"/>
      <c r="H390" s="964"/>
      <c r="I390" s="1279"/>
      <c r="J390" s="1279"/>
      <c r="K390" s="964"/>
      <c r="L390" s="964"/>
      <c r="M390" s="964"/>
      <c r="N390" s="964"/>
      <c r="O390" s="964"/>
      <c r="P390" s="964"/>
      <c r="Q390" s="964"/>
      <c r="R390" s="1008">
        <f t="shared" si="24"/>
        <v>0</v>
      </c>
      <c r="S390" s="1008">
        <f t="shared" si="25"/>
        <v>0</v>
      </c>
    </row>
    <row r="391" spans="1:19">
      <c r="A391" s="2304"/>
      <c r="B391" s="2320"/>
      <c r="C391" s="2321"/>
      <c r="D391" s="971" t="s">
        <v>1043</v>
      </c>
      <c r="E391" s="988" t="s">
        <v>1044</v>
      </c>
      <c r="F391" s="964">
        <v>0</v>
      </c>
      <c r="G391" s="964"/>
      <c r="H391" s="964"/>
      <c r="I391" s="1279"/>
      <c r="J391" s="1279"/>
      <c r="K391" s="964"/>
      <c r="L391" s="964"/>
      <c r="M391" s="964"/>
      <c r="N391" s="964"/>
      <c r="O391" s="964"/>
      <c r="P391" s="964"/>
      <c r="Q391" s="964"/>
      <c r="R391" s="1008">
        <f t="shared" si="24"/>
        <v>0</v>
      </c>
      <c r="S391" s="1008">
        <f t="shared" si="25"/>
        <v>0</v>
      </c>
    </row>
    <row r="392" spans="1:19">
      <c r="A392" s="2304"/>
      <c r="B392" s="2320"/>
      <c r="C392" s="2321"/>
      <c r="D392" s="971" t="s">
        <v>1030</v>
      </c>
      <c r="E392" s="988" t="s">
        <v>1045</v>
      </c>
      <c r="F392" s="964">
        <v>0</v>
      </c>
      <c r="G392" s="964"/>
      <c r="H392" s="964"/>
      <c r="I392" s="1279"/>
      <c r="J392" s="1279"/>
      <c r="K392" s="964"/>
      <c r="L392" s="964"/>
      <c r="M392" s="964"/>
      <c r="N392" s="964"/>
      <c r="O392" s="964"/>
      <c r="P392" s="964"/>
      <c r="Q392" s="964"/>
      <c r="R392" s="1008">
        <f t="shared" si="24"/>
        <v>0</v>
      </c>
      <c r="S392" s="1008">
        <f t="shared" si="25"/>
        <v>0</v>
      </c>
    </row>
    <row r="393" spans="1:19">
      <c r="A393" s="2304"/>
      <c r="B393" s="2320"/>
      <c r="C393" s="2321"/>
      <c r="D393" s="971" t="s">
        <v>1019</v>
      </c>
      <c r="E393" s="988" t="s">
        <v>1046</v>
      </c>
      <c r="F393" s="964">
        <v>0</v>
      </c>
      <c r="G393" s="964"/>
      <c r="H393" s="964"/>
      <c r="I393" s="1279"/>
      <c r="J393" s="1279"/>
      <c r="K393" s="964"/>
      <c r="L393" s="964"/>
      <c r="M393" s="964"/>
      <c r="N393" s="964"/>
      <c r="O393" s="964"/>
      <c r="P393" s="964"/>
      <c r="Q393" s="964"/>
      <c r="R393" s="1008">
        <f t="shared" si="24"/>
        <v>0</v>
      </c>
      <c r="S393" s="1008">
        <f t="shared" si="25"/>
        <v>0</v>
      </c>
    </row>
    <row r="394" spans="1:19">
      <c r="A394" s="2304"/>
      <c r="B394" s="2320"/>
      <c r="C394" s="2321"/>
      <c r="D394" s="971" t="s">
        <v>1032</v>
      </c>
      <c r="E394" s="988" t="s">
        <v>1047</v>
      </c>
      <c r="F394" s="964">
        <v>0</v>
      </c>
      <c r="G394" s="964"/>
      <c r="H394" s="964"/>
      <c r="I394" s="1279"/>
      <c r="J394" s="1279"/>
      <c r="K394" s="964"/>
      <c r="L394" s="964"/>
      <c r="M394" s="964"/>
      <c r="N394" s="964"/>
      <c r="O394" s="964"/>
      <c r="P394" s="964"/>
      <c r="Q394" s="964"/>
      <c r="R394" s="1008">
        <f t="shared" si="24"/>
        <v>0</v>
      </c>
      <c r="S394" s="1008">
        <f t="shared" si="25"/>
        <v>0</v>
      </c>
    </row>
    <row r="395" spans="1:19">
      <c r="A395" s="2304"/>
      <c r="B395" s="2320"/>
      <c r="C395" s="2321"/>
      <c r="D395" s="971" t="s">
        <v>1034</v>
      </c>
      <c r="E395" s="986" t="s">
        <v>1048</v>
      </c>
      <c r="F395" s="964">
        <v>0</v>
      </c>
      <c r="G395" s="964"/>
      <c r="H395" s="964"/>
      <c r="I395" s="1279"/>
      <c r="J395" s="1279"/>
      <c r="K395" s="964"/>
      <c r="L395" s="964"/>
      <c r="M395" s="964"/>
      <c r="N395" s="964"/>
      <c r="O395" s="964"/>
      <c r="P395" s="964"/>
      <c r="Q395" s="964"/>
      <c r="R395" s="1008">
        <f t="shared" si="24"/>
        <v>0</v>
      </c>
      <c r="S395" s="1008">
        <f t="shared" si="25"/>
        <v>0</v>
      </c>
    </row>
    <row r="396" spans="1:19" s="1154" customFormat="1" ht="15" hidden="1" customHeight="1">
      <c r="A396" s="2304"/>
      <c r="B396" s="2320"/>
      <c r="C396" s="2321"/>
      <c r="D396" s="970"/>
      <c r="E396" s="1197"/>
      <c r="F396" s="964">
        <v>0</v>
      </c>
      <c r="G396" s="964"/>
      <c r="H396" s="964"/>
      <c r="I396" s="1279"/>
      <c r="J396" s="1279"/>
      <c r="K396" s="964"/>
      <c r="L396" s="964"/>
      <c r="M396" s="964"/>
      <c r="N396" s="964"/>
      <c r="O396" s="964"/>
      <c r="P396" s="964"/>
      <c r="Q396" s="964"/>
      <c r="R396" s="1008">
        <f t="shared" si="24"/>
        <v>0</v>
      </c>
      <c r="S396" s="1008">
        <f t="shared" si="25"/>
        <v>0</v>
      </c>
    </row>
    <row r="397" spans="1:19" ht="15" hidden="1" customHeight="1">
      <c r="A397" s="2304"/>
      <c r="B397" s="2320"/>
      <c r="C397" s="2321"/>
      <c r="D397" s="968"/>
      <c r="E397" s="969"/>
      <c r="F397" s="959">
        <v>0</v>
      </c>
      <c r="G397" s="959"/>
      <c r="H397" s="959"/>
      <c r="I397" s="1278"/>
      <c r="J397" s="1278"/>
      <c r="K397" s="959"/>
      <c r="L397" s="959"/>
      <c r="M397" s="959"/>
      <c r="N397" s="959"/>
      <c r="O397" s="959"/>
      <c r="P397" s="959"/>
      <c r="Q397" s="959"/>
      <c r="R397" s="1003">
        <f t="shared" si="24"/>
        <v>0</v>
      </c>
      <c r="S397" s="1003">
        <f t="shared" si="25"/>
        <v>0</v>
      </c>
    </row>
    <row r="398" spans="1:19">
      <c r="A398" s="2304"/>
      <c r="B398" s="2320"/>
      <c r="C398" s="2321"/>
      <c r="D398" s="971" t="s">
        <v>1049</v>
      </c>
      <c r="E398" s="981" t="s">
        <v>1050</v>
      </c>
      <c r="F398" s="964">
        <v>0</v>
      </c>
      <c r="G398" s="964"/>
      <c r="H398" s="964"/>
      <c r="I398" s="1279"/>
      <c r="J398" s="1279"/>
      <c r="K398" s="964"/>
      <c r="L398" s="964"/>
      <c r="M398" s="964"/>
      <c r="N398" s="964"/>
      <c r="O398" s="964"/>
      <c r="P398" s="964"/>
      <c r="Q398" s="964"/>
      <c r="R398" s="1008">
        <f t="shared" si="24"/>
        <v>0</v>
      </c>
      <c r="S398" s="1008">
        <f t="shared" si="25"/>
        <v>0</v>
      </c>
    </row>
    <row r="399" spans="1:19">
      <c r="A399" s="2304"/>
      <c r="B399" s="2320"/>
      <c r="C399" s="2321"/>
      <c r="D399" s="971" t="s">
        <v>1051</v>
      </c>
      <c r="E399" s="981" t="s">
        <v>1052</v>
      </c>
      <c r="F399" s="964">
        <v>0</v>
      </c>
      <c r="G399" s="964"/>
      <c r="H399" s="964"/>
      <c r="I399" s="1279"/>
      <c r="J399" s="1279"/>
      <c r="K399" s="964"/>
      <c r="L399" s="964"/>
      <c r="M399" s="964"/>
      <c r="N399" s="964"/>
      <c r="O399" s="964"/>
      <c r="P399" s="964"/>
      <c r="Q399" s="964"/>
      <c r="R399" s="1008">
        <f t="shared" si="24"/>
        <v>0</v>
      </c>
      <c r="S399" s="1008">
        <f t="shared" si="25"/>
        <v>0</v>
      </c>
    </row>
    <row r="400" spans="1:19">
      <c r="A400" s="2304"/>
      <c r="B400" s="2320"/>
      <c r="C400" s="2321"/>
      <c r="D400" s="971" t="s">
        <v>1053</v>
      </c>
      <c r="E400" s="981" t="s">
        <v>1054</v>
      </c>
      <c r="F400" s="964">
        <v>9</v>
      </c>
      <c r="G400" s="964"/>
      <c r="H400" s="964"/>
      <c r="I400" s="1279"/>
      <c r="J400" s="1279"/>
      <c r="K400" s="964"/>
      <c r="L400" s="964"/>
      <c r="M400" s="964"/>
      <c r="N400" s="964"/>
      <c r="O400" s="964"/>
      <c r="P400" s="964"/>
      <c r="Q400" s="964"/>
      <c r="R400" s="1008">
        <f t="shared" si="24"/>
        <v>9</v>
      </c>
      <c r="S400" s="1008">
        <f t="shared" si="25"/>
        <v>9</v>
      </c>
    </row>
    <row r="401" spans="1:19">
      <c r="A401" s="2304"/>
      <c r="B401" s="2320"/>
      <c r="C401" s="2321"/>
      <c r="D401" s="971" t="s">
        <v>1055</v>
      </c>
      <c r="E401" s="981" t="s">
        <v>1056</v>
      </c>
      <c r="F401" s="964">
        <v>115</v>
      </c>
      <c r="G401" s="964"/>
      <c r="H401" s="964"/>
      <c r="I401" s="1279"/>
      <c r="J401" s="1279"/>
      <c r="K401" s="964"/>
      <c r="L401" s="964"/>
      <c r="M401" s="964"/>
      <c r="N401" s="964"/>
      <c r="O401" s="964"/>
      <c r="P401" s="964"/>
      <c r="Q401" s="964"/>
      <c r="R401" s="1008">
        <f t="shared" si="24"/>
        <v>115</v>
      </c>
      <c r="S401" s="1008">
        <f t="shared" si="25"/>
        <v>115</v>
      </c>
    </row>
    <row r="402" spans="1:19">
      <c r="A402" s="2304"/>
      <c r="B402" s="2320"/>
      <c r="C402" s="2321"/>
      <c r="D402" s="971" t="s">
        <v>1057</v>
      </c>
      <c r="E402" s="981" t="s">
        <v>1058</v>
      </c>
      <c r="F402" s="964">
        <v>34</v>
      </c>
      <c r="G402" s="964"/>
      <c r="H402" s="964"/>
      <c r="I402" s="1279"/>
      <c r="J402" s="1279"/>
      <c r="K402" s="964"/>
      <c r="L402" s="964"/>
      <c r="M402" s="964"/>
      <c r="N402" s="964"/>
      <c r="O402" s="964"/>
      <c r="P402" s="964"/>
      <c r="Q402" s="964"/>
      <c r="R402" s="1008">
        <f t="shared" si="24"/>
        <v>34</v>
      </c>
      <c r="S402" s="1008">
        <f t="shared" si="25"/>
        <v>34</v>
      </c>
    </row>
    <row r="403" spans="1:19">
      <c r="A403" s="2304"/>
      <c r="B403" s="2320"/>
      <c r="C403" s="2321"/>
      <c r="D403" s="971" t="s">
        <v>1059</v>
      </c>
      <c r="E403" s="981" t="s">
        <v>1060</v>
      </c>
      <c r="F403" s="964">
        <v>0</v>
      </c>
      <c r="G403" s="964"/>
      <c r="H403" s="964"/>
      <c r="I403" s="1279"/>
      <c r="J403" s="1279"/>
      <c r="K403" s="964"/>
      <c r="L403" s="964"/>
      <c r="M403" s="964"/>
      <c r="N403" s="964"/>
      <c r="O403" s="964"/>
      <c r="P403" s="964"/>
      <c r="Q403" s="964"/>
      <c r="R403" s="1008">
        <f t="shared" si="24"/>
        <v>0</v>
      </c>
      <c r="S403" s="1008">
        <f t="shared" si="25"/>
        <v>0</v>
      </c>
    </row>
    <row r="404" spans="1:19">
      <c r="A404" s="2304"/>
      <c r="B404" s="2320"/>
      <c r="C404" s="2321"/>
      <c r="D404" s="971" t="s">
        <v>1061</v>
      </c>
      <c r="E404" s="981" t="s">
        <v>1062</v>
      </c>
      <c r="F404" s="964">
        <v>0</v>
      </c>
      <c r="G404" s="964"/>
      <c r="H404" s="964"/>
      <c r="I404" s="1279"/>
      <c r="J404" s="1279"/>
      <c r="K404" s="964"/>
      <c r="L404" s="964"/>
      <c r="M404" s="964"/>
      <c r="N404" s="964"/>
      <c r="O404" s="964"/>
      <c r="P404" s="964"/>
      <c r="Q404" s="964"/>
      <c r="R404" s="1008">
        <f t="shared" si="24"/>
        <v>0</v>
      </c>
      <c r="S404" s="1008">
        <f t="shared" si="25"/>
        <v>0</v>
      </c>
    </row>
    <row r="405" spans="1:19">
      <c r="A405" s="2304"/>
      <c r="B405" s="2320"/>
      <c r="C405" s="2321"/>
      <c r="D405" s="971" t="s">
        <v>1063</v>
      </c>
      <c r="E405" s="981" t="s">
        <v>628</v>
      </c>
      <c r="F405" s="964">
        <v>112</v>
      </c>
      <c r="G405" s="964"/>
      <c r="H405" s="964"/>
      <c r="I405" s="1279"/>
      <c r="J405" s="1279"/>
      <c r="K405" s="964"/>
      <c r="L405" s="964"/>
      <c r="M405" s="964"/>
      <c r="N405" s="964"/>
      <c r="O405" s="964"/>
      <c r="P405" s="964"/>
      <c r="Q405" s="964"/>
      <c r="R405" s="1008">
        <f t="shared" si="24"/>
        <v>112</v>
      </c>
      <c r="S405" s="1008">
        <f t="shared" si="25"/>
        <v>112</v>
      </c>
    </row>
    <row r="406" spans="1:19">
      <c r="A406" s="2304"/>
      <c r="B406" s="2320"/>
      <c r="C406" s="2321"/>
      <c r="D406" s="971" t="s">
        <v>1064</v>
      </c>
      <c r="E406" s="981" t="s">
        <v>1065</v>
      </c>
      <c r="F406" s="964">
        <v>0</v>
      </c>
      <c r="G406" s="964"/>
      <c r="H406" s="964"/>
      <c r="I406" s="1279"/>
      <c r="J406" s="1279"/>
      <c r="K406" s="964"/>
      <c r="L406" s="964"/>
      <c r="M406" s="964"/>
      <c r="N406" s="964"/>
      <c r="O406" s="964"/>
      <c r="P406" s="964"/>
      <c r="Q406" s="964"/>
      <c r="R406" s="1008">
        <f t="shared" si="24"/>
        <v>0</v>
      </c>
      <c r="S406" s="1008">
        <f t="shared" si="25"/>
        <v>0</v>
      </c>
    </row>
    <row r="407" spans="1:19">
      <c r="A407" s="2304"/>
      <c r="B407" s="2320"/>
      <c r="C407" s="2321"/>
      <c r="D407" s="971" t="s">
        <v>203</v>
      </c>
      <c r="E407" s="981" t="s">
        <v>1066</v>
      </c>
      <c r="F407" s="964">
        <v>117</v>
      </c>
      <c r="G407" s="964"/>
      <c r="H407" s="964"/>
      <c r="I407" s="1279"/>
      <c r="J407" s="1279"/>
      <c r="K407" s="964"/>
      <c r="L407" s="964"/>
      <c r="M407" s="964"/>
      <c r="N407" s="964"/>
      <c r="O407" s="964"/>
      <c r="P407" s="964"/>
      <c r="Q407" s="964"/>
      <c r="R407" s="1008">
        <f t="shared" si="24"/>
        <v>117</v>
      </c>
      <c r="S407" s="1008">
        <f t="shared" si="25"/>
        <v>117</v>
      </c>
    </row>
    <row r="408" spans="1:19">
      <c r="A408" s="2304"/>
      <c r="B408" s="2320"/>
      <c r="C408" s="2321"/>
      <c r="D408" s="971" t="s">
        <v>1067</v>
      </c>
      <c r="E408" s="981" t="s">
        <v>629</v>
      </c>
      <c r="F408" s="964">
        <v>0</v>
      </c>
      <c r="G408" s="964"/>
      <c r="H408" s="964"/>
      <c r="I408" s="1279"/>
      <c r="J408" s="1279"/>
      <c r="K408" s="964"/>
      <c r="L408" s="964"/>
      <c r="M408" s="964"/>
      <c r="N408" s="964"/>
      <c r="O408" s="964"/>
      <c r="P408" s="964"/>
      <c r="Q408" s="964"/>
      <c r="R408" s="1008">
        <f t="shared" si="24"/>
        <v>0</v>
      </c>
      <c r="S408" s="1008">
        <f t="shared" si="25"/>
        <v>0</v>
      </c>
    </row>
    <row r="409" spans="1:19">
      <c r="A409" s="2304"/>
      <c r="B409" s="2322"/>
      <c r="C409" s="2323"/>
      <c r="D409" s="971" t="s">
        <v>1068</v>
      </c>
      <c r="E409" s="981" t="s">
        <v>1069</v>
      </c>
      <c r="F409" s="964">
        <v>30</v>
      </c>
      <c r="G409" s="964"/>
      <c r="H409" s="964"/>
      <c r="I409" s="1279"/>
      <c r="J409" s="1279"/>
      <c r="K409" s="964"/>
      <c r="L409" s="964"/>
      <c r="M409" s="964"/>
      <c r="N409" s="964"/>
      <c r="O409" s="964"/>
      <c r="P409" s="964"/>
      <c r="Q409" s="964"/>
      <c r="R409" s="1008">
        <f t="shared" si="24"/>
        <v>30</v>
      </c>
      <c r="S409" s="1008">
        <f t="shared" si="25"/>
        <v>30</v>
      </c>
    </row>
    <row r="410" spans="1:19" ht="15.75" thickBot="1">
      <c r="A410" s="2305"/>
      <c r="B410" s="976" t="s">
        <v>668</v>
      </c>
      <c r="C410" s="977"/>
      <c r="D410" s="977"/>
      <c r="E410" s="978"/>
      <c r="F410" s="989">
        <v>418</v>
      </c>
      <c r="G410" s="989"/>
      <c r="H410" s="989"/>
      <c r="I410" s="1280"/>
      <c r="J410" s="1280"/>
      <c r="K410" s="989"/>
      <c r="L410" s="989"/>
      <c r="M410" s="989"/>
      <c r="N410" s="989"/>
      <c r="O410" s="989"/>
      <c r="P410" s="989"/>
      <c r="Q410" s="989"/>
      <c r="R410" s="1005">
        <f t="shared" si="24"/>
        <v>418</v>
      </c>
      <c r="S410" s="1005">
        <f t="shared" si="25"/>
        <v>418</v>
      </c>
    </row>
    <row r="411" spans="1:19">
      <c r="A411" s="2304" t="s">
        <v>1070</v>
      </c>
      <c r="B411" s="956" t="s">
        <v>1007</v>
      </c>
      <c r="C411" s="956"/>
      <c r="D411" s="957"/>
      <c r="E411" s="958"/>
      <c r="F411" s="959">
        <v>118</v>
      </c>
      <c r="G411" s="959"/>
      <c r="H411" s="959"/>
      <c r="I411" s="1278"/>
      <c r="J411" s="1278"/>
      <c r="K411" s="959"/>
      <c r="L411" s="959"/>
      <c r="M411" s="959"/>
      <c r="N411" s="959"/>
      <c r="O411" s="959"/>
      <c r="P411" s="959"/>
      <c r="Q411" s="959"/>
      <c r="R411" s="1003">
        <f t="shared" si="24"/>
        <v>118</v>
      </c>
      <c r="S411" s="1003">
        <f t="shared" si="25"/>
        <v>118</v>
      </c>
    </row>
    <row r="412" spans="1:19">
      <c r="A412" s="2304"/>
      <c r="B412" s="2306" t="s">
        <v>1071</v>
      </c>
      <c r="C412" s="982" t="s">
        <v>1072</v>
      </c>
      <c r="D412" s="971" t="s">
        <v>1073</v>
      </c>
      <c r="E412" s="963" t="s">
        <v>1074</v>
      </c>
      <c r="F412" s="964">
        <v>0</v>
      </c>
      <c r="G412" s="964"/>
      <c r="H412" s="964"/>
      <c r="I412" s="1279"/>
      <c r="J412" s="1279"/>
      <c r="K412" s="964"/>
      <c r="L412" s="964"/>
      <c r="M412" s="964"/>
      <c r="N412" s="964"/>
      <c r="O412" s="964"/>
      <c r="P412" s="964"/>
      <c r="Q412" s="964"/>
      <c r="R412" s="1008">
        <f t="shared" ref="R412:R475" si="26">SUM(F412:Q412)</f>
        <v>0</v>
      </c>
      <c r="S412" s="1008">
        <f t="shared" ref="S412:S475" si="27">AVERAGE(F412:Q412)</f>
        <v>0</v>
      </c>
    </row>
    <row r="413" spans="1:19">
      <c r="A413" s="2304"/>
      <c r="B413" s="2307"/>
      <c r="C413" s="982" t="s">
        <v>1072</v>
      </c>
      <c r="D413" s="971" t="s">
        <v>1075</v>
      </c>
      <c r="E413" s="990" t="s">
        <v>1076</v>
      </c>
      <c r="F413" s="964">
        <v>0</v>
      </c>
      <c r="G413" s="964"/>
      <c r="H413" s="964"/>
      <c r="I413" s="1279"/>
      <c r="J413" s="1279"/>
      <c r="K413" s="964"/>
      <c r="L413" s="964"/>
      <c r="M413" s="964"/>
      <c r="N413" s="964"/>
      <c r="O413" s="964"/>
      <c r="P413" s="964"/>
      <c r="Q413" s="964"/>
      <c r="R413" s="1008">
        <f t="shared" si="26"/>
        <v>0</v>
      </c>
      <c r="S413" s="1008">
        <f t="shared" si="27"/>
        <v>0</v>
      </c>
    </row>
    <row r="414" spans="1:19">
      <c r="A414" s="2304"/>
      <c r="B414" s="2307"/>
      <c r="C414" s="982" t="s">
        <v>1072</v>
      </c>
      <c r="D414" s="971" t="s">
        <v>1359</v>
      </c>
      <c r="E414" s="990" t="s">
        <v>1342</v>
      </c>
      <c r="F414" s="964">
        <v>0</v>
      </c>
      <c r="G414" s="964"/>
      <c r="H414" s="964"/>
      <c r="I414" s="1279"/>
      <c r="J414" s="1279"/>
      <c r="K414" s="964"/>
      <c r="L414" s="964"/>
      <c r="M414" s="964"/>
      <c r="N414" s="964"/>
      <c r="O414" s="964"/>
      <c r="P414" s="964"/>
      <c r="Q414" s="964"/>
      <c r="R414" s="1008">
        <f t="shared" si="26"/>
        <v>0</v>
      </c>
      <c r="S414" s="1008">
        <f t="shared" si="27"/>
        <v>0</v>
      </c>
    </row>
    <row r="415" spans="1:19">
      <c r="A415" s="2304"/>
      <c r="B415" s="2307"/>
      <c r="C415" s="982" t="s">
        <v>1072</v>
      </c>
      <c r="D415" s="971" t="s">
        <v>1077</v>
      </c>
      <c r="E415" s="990" t="s">
        <v>1078</v>
      </c>
      <c r="F415" s="964">
        <v>0</v>
      </c>
      <c r="G415" s="964"/>
      <c r="H415" s="964"/>
      <c r="I415" s="1279"/>
      <c r="J415" s="1279"/>
      <c r="K415" s="964"/>
      <c r="L415" s="964"/>
      <c r="M415" s="964"/>
      <c r="N415" s="964"/>
      <c r="O415" s="964"/>
      <c r="P415" s="964"/>
      <c r="Q415" s="964"/>
      <c r="R415" s="1008">
        <f t="shared" si="26"/>
        <v>0</v>
      </c>
      <c r="S415" s="1008">
        <f t="shared" si="27"/>
        <v>0</v>
      </c>
    </row>
    <row r="416" spans="1:19">
      <c r="A416" s="2304"/>
      <c r="B416" s="2307"/>
      <c r="C416" s="982" t="s">
        <v>1072</v>
      </c>
      <c r="D416" s="971" t="s">
        <v>1079</v>
      </c>
      <c r="E416" s="990" t="s">
        <v>1080</v>
      </c>
      <c r="F416" s="964">
        <v>0</v>
      </c>
      <c r="G416" s="964"/>
      <c r="H416" s="964"/>
      <c r="I416" s="1279"/>
      <c r="J416" s="1279"/>
      <c r="K416" s="964"/>
      <c r="L416" s="964"/>
      <c r="M416" s="964"/>
      <c r="N416" s="964"/>
      <c r="O416" s="964"/>
      <c r="P416" s="964"/>
      <c r="Q416" s="964"/>
      <c r="R416" s="1008">
        <f t="shared" si="26"/>
        <v>0</v>
      </c>
      <c r="S416" s="1008">
        <f t="shared" si="27"/>
        <v>0</v>
      </c>
    </row>
    <row r="417" spans="1:19">
      <c r="A417" s="2304"/>
      <c r="B417" s="2307"/>
      <c r="C417" s="982" t="s">
        <v>1072</v>
      </c>
      <c r="D417" s="971" t="s">
        <v>1087</v>
      </c>
      <c r="E417" s="990" t="s">
        <v>1328</v>
      </c>
      <c r="F417" s="964">
        <v>15</v>
      </c>
      <c r="G417" s="964"/>
      <c r="H417" s="964"/>
      <c r="I417" s="1279"/>
      <c r="J417" s="1279"/>
      <c r="K417" s="964"/>
      <c r="L417" s="964"/>
      <c r="M417" s="964"/>
      <c r="N417" s="964"/>
      <c r="O417" s="964"/>
      <c r="P417" s="964"/>
      <c r="Q417" s="964"/>
      <c r="R417" s="1008">
        <f t="shared" si="26"/>
        <v>15</v>
      </c>
      <c r="S417" s="1008">
        <f t="shared" si="27"/>
        <v>15</v>
      </c>
    </row>
    <row r="418" spans="1:19">
      <c r="A418" s="2304"/>
      <c r="B418" s="2307"/>
      <c r="C418" s="982" t="s">
        <v>1072</v>
      </c>
      <c r="D418" s="971" t="s">
        <v>1087</v>
      </c>
      <c r="E418" s="990" t="s">
        <v>1329</v>
      </c>
      <c r="F418" s="964">
        <v>26</v>
      </c>
      <c r="G418" s="964"/>
      <c r="H418" s="964"/>
      <c r="I418" s="1279"/>
      <c r="J418" s="1279"/>
      <c r="K418" s="964"/>
      <c r="L418" s="964"/>
      <c r="M418" s="964"/>
      <c r="N418" s="964"/>
      <c r="O418" s="964"/>
      <c r="P418" s="964"/>
      <c r="Q418" s="964"/>
      <c r="R418" s="1008">
        <f t="shared" si="26"/>
        <v>26</v>
      </c>
      <c r="S418" s="1008">
        <f t="shared" si="27"/>
        <v>26</v>
      </c>
    </row>
    <row r="419" spans="1:19" s="1267" customFormat="1">
      <c r="A419" s="2304"/>
      <c r="B419" s="2307"/>
      <c r="C419" s="982" t="s">
        <v>1072</v>
      </c>
      <c r="D419" s="971" t="s">
        <v>1466</v>
      </c>
      <c r="E419" s="990" t="s">
        <v>1467</v>
      </c>
      <c r="F419" s="1279">
        <v>16</v>
      </c>
      <c r="G419" s="1279"/>
      <c r="H419" s="1279"/>
      <c r="I419" s="1279"/>
      <c r="J419" s="1279"/>
      <c r="K419" s="1279"/>
      <c r="L419" s="1279"/>
      <c r="M419" s="1279"/>
      <c r="N419" s="1279"/>
      <c r="O419" s="1279"/>
      <c r="P419" s="1279"/>
      <c r="Q419" s="1279"/>
      <c r="R419" s="1008">
        <f t="shared" si="26"/>
        <v>16</v>
      </c>
      <c r="S419" s="1008">
        <f t="shared" si="27"/>
        <v>16</v>
      </c>
    </row>
    <row r="420" spans="1:19">
      <c r="A420" s="2304"/>
      <c r="B420" s="2307"/>
      <c r="C420" s="982" t="s">
        <v>1072</v>
      </c>
      <c r="D420" s="971" t="s">
        <v>1330</v>
      </c>
      <c r="E420" s="990" t="s">
        <v>1331</v>
      </c>
      <c r="F420" s="964">
        <v>0</v>
      </c>
      <c r="G420" s="964"/>
      <c r="H420" s="964"/>
      <c r="I420" s="1279"/>
      <c r="J420" s="1279"/>
      <c r="K420" s="964"/>
      <c r="L420" s="964"/>
      <c r="M420" s="964"/>
      <c r="N420" s="964"/>
      <c r="O420" s="964"/>
      <c r="P420" s="964"/>
      <c r="Q420" s="964"/>
      <c r="R420" s="1008">
        <f t="shared" si="26"/>
        <v>0</v>
      </c>
      <c r="S420" s="1008">
        <f t="shared" si="27"/>
        <v>0</v>
      </c>
    </row>
    <row r="421" spans="1:19">
      <c r="A421" s="2304"/>
      <c r="B421" s="2307"/>
      <c r="C421" s="982" t="s">
        <v>1072</v>
      </c>
      <c r="D421" s="971" t="s">
        <v>1332</v>
      </c>
      <c r="E421" s="990" t="s">
        <v>1333</v>
      </c>
      <c r="F421" s="964">
        <v>0</v>
      </c>
      <c r="G421" s="964"/>
      <c r="H421" s="964"/>
      <c r="I421" s="1279"/>
      <c r="J421" s="1279"/>
      <c r="K421" s="964"/>
      <c r="L421" s="964"/>
      <c r="M421" s="964"/>
      <c r="N421" s="964"/>
      <c r="O421" s="964"/>
      <c r="P421" s="964"/>
      <c r="Q421" s="964"/>
      <c r="R421" s="1008">
        <f t="shared" si="26"/>
        <v>0</v>
      </c>
      <c r="S421" s="1008">
        <f t="shared" si="27"/>
        <v>0</v>
      </c>
    </row>
    <row r="422" spans="1:19">
      <c r="A422" s="2304"/>
      <c r="B422" s="2307"/>
      <c r="C422" s="982" t="s">
        <v>1072</v>
      </c>
      <c r="D422" s="971" t="s">
        <v>1081</v>
      </c>
      <c r="E422" s="990" t="s">
        <v>1082</v>
      </c>
      <c r="F422" s="964">
        <v>0</v>
      </c>
      <c r="G422" s="964"/>
      <c r="H422" s="964"/>
      <c r="I422" s="1279"/>
      <c r="J422" s="1279"/>
      <c r="K422" s="964"/>
      <c r="L422" s="964"/>
      <c r="M422" s="964"/>
      <c r="N422" s="964"/>
      <c r="O422" s="964"/>
      <c r="P422" s="964"/>
      <c r="Q422" s="964"/>
      <c r="R422" s="1008">
        <f t="shared" si="26"/>
        <v>0</v>
      </c>
      <c r="S422" s="1008">
        <f t="shared" si="27"/>
        <v>0</v>
      </c>
    </row>
    <row r="423" spans="1:19">
      <c r="A423" s="2304"/>
      <c r="B423" s="2307"/>
      <c r="C423" s="982" t="s">
        <v>1072</v>
      </c>
      <c r="D423" s="971" t="s">
        <v>630</v>
      </c>
      <c r="E423" s="990" t="s">
        <v>1083</v>
      </c>
      <c r="F423" s="964">
        <v>2</v>
      </c>
      <c r="G423" s="964"/>
      <c r="H423" s="964"/>
      <c r="I423" s="1279"/>
      <c r="J423" s="1279"/>
      <c r="K423" s="964"/>
      <c r="L423" s="964"/>
      <c r="M423" s="964"/>
      <c r="N423" s="964"/>
      <c r="O423" s="964"/>
      <c r="P423" s="964"/>
      <c r="Q423" s="964"/>
      <c r="R423" s="1008">
        <f t="shared" si="26"/>
        <v>2</v>
      </c>
      <c r="S423" s="1008">
        <f t="shared" si="27"/>
        <v>2</v>
      </c>
    </row>
    <row r="424" spans="1:19">
      <c r="A424" s="2304"/>
      <c r="B424" s="2307"/>
      <c r="C424" s="982" t="s">
        <v>1072</v>
      </c>
      <c r="D424" s="971" t="s">
        <v>631</v>
      </c>
      <c r="E424" s="990" t="s">
        <v>1084</v>
      </c>
      <c r="F424" s="964">
        <v>0</v>
      </c>
      <c r="G424" s="964"/>
      <c r="H424" s="964"/>
      <c r="I424" s="1279"/>
      <c r="J424" s="1279"/>
      <c r="K424" s="964"/>
      <c r="L424" s="964"/>
      <c r="M424" s="964"/>
      <c r="N424" s="964"/>
      <c r="O424" s="964"/>
      <c r="P424" s="964"/>
      <c r="Q424" s="964"/>
      <c r="R424" s="1008">
        <f t="shared" si="26"/>
        <v>0</v>
      </c>
      <c r="S424" s="1008">
        <f t="shared" si="27"/>
        <v>0</v>
      </c>
    </row>
    <row r="425" spans="1:19">
      <c r="A425" s="2304"/>
      <c r="B425" s="2307"/>
      <c r="C425" s="982" t="s">
        <v>1072</v>
      </c>
      <c r="D425" s="984" t="s">
        <v>1085</v>
      </c>
      <c r="E425" s="990" t="s">
        <v>1086</v>
      </c>
      <c r="F425" s="964">
        <v>9</v>
      </c>
      <c r="G425" s="964"/>
      <c r="H425" s="964"/>
      <c r="I425" s="1279"/>
      <c r="J425" s="1279"/>
      <c r="K425" s="964"/>
      <c r="L425" s="964"/>
      <c r="M425" s="964"/>
      <c r="N425" s="964"/>
      <c r="O425" s="964"/>
      <c r="P425" s="964"/>
      <c r="Q425" s="964"/>
      <c r="R425" s="1008">
        <f t="shared" si="26"/>
        <v>9</v>
      </c>
      <c r="S425" s="1008">
        <f t="shared" si="27"/>
        <v>9</v>
      </c>
    </row>
    <row r="426" spans="1:19">
      <c r="A426" s="2304"/>
      <c r="B426" s="2308"/>
      <c r="C426" s="982" t="s">
        <v>1072</v>
      </c>
      <c r="D426" s="984" t="s">
        <v>1087</v>
      </c>
      <c r="E426" s="963" t="s">
        <v>1088</v>
      </c>
      <c r="F426" s="964">
        <v>50</v>
      </c>
      <c r="G426" s="964"/>
      <c r="H426" s="964"/>
      <c r="I426" s="1279"/>
      <c r="J426" s="1279"/>
      <c r="K426" s="964"/>
      <c r="L426" s="964"/>
      <c r="M426" s="964"/>
      <c r="N426" s="964"/>
      <c r="O426" s="964"/>
      <c r="P426" s="964"/>
      <c r="Q426" s="964"/>
      <c r="R426" s="1008">
        <f t="shared" si="26"/>
        <v>50</v>
      </c>
      <c r="S426" s="1008">
        <f t="shared" si="27"/>
        <v>50</v>
      </c>
    </row>
    <row r="427" spans="1:19">
      <c r="A427" s="2304"/>
      <c r="B427" s="956" t="s">
        <v>817</v>
      </c>
      <c r="C427" s="991"/>
      <c r="D427" s="992"/>
      <c r="E427" s="969"/>
      <c r="F427" s="959">
        <v>41</v>
      </c>
      <c r="G427" s="959"/>
      <c r="H427" s="959"/>
      <c r="I427" s="1278"/>
      <c r="J427" s="1278"/>
      <c r="K427" s="959"/>
      <c r="L427" s="959"/>
      <c r="M427" s="959"/>
      <c r="N427" s="959"/>
      <c r="O427" s="959"/>
      <c r="P427" s="959"/>
      <c r="Q427" s="959"/>
      <c r="R427" s="1003">
        <f t="shared" si="26"/>
        <v>41</v>
      </c>
      <c r="S427" s="1003">
        <f t="shared" si="27"/>
        <v>41</v>
      </c>
    </row>
    <row r="428" spans="1:19">
      <c r="A428" s="2304"/>
      <c r="B428" s="2309" t="s">
        <v>985</v>
      </c>
      <c r="C428" s="982" t="s">
        <v>986</v>
      </c>
      <c r="D428" s="984" t="s">
        <v>990</v>
      </c>
      <c r="E428" s="963" t="s">
        <v>1089</v>
      </c>
      <c r="F428" s="964">
        <v>0</v>
      </c>
      <c r="G428" s="964"/>
      <c r="H428" s="964"/>
      <c r="I428" s="1279"/>
      <c r="J428" s="1279"/>
      <c r="K428" s="964"/>
      <c r="L428" s="964"/>
      <c r="M428" s="964"/>
      <c r="N428" s="964"/>
      <c r="O428" s="964"/>
      <c r="P428" s="964"/>
      <c r="Q428" s="964"/>
      <c r="R428" s="1008">
        <f t="shared" si="26"/>
        <v>0</v>
      </c>
      <c r="S428" s="1008">
        <f t="shared" si="27"/>
        <v>0</v>
      </c>
    </row>
    <row r="429" spans="1:19" s="1154" customFormat="1">
      <c r="A429" s="2304"/>
      <c r="B429" s="2310"/>
      <c r="C429" s="982" t="s">
        <v>986</v>
      </c>
      <c r="D429" s="984" t="s">
        <v>1401</v>
      </c>
      <c r="E429" s="963" t="s">
        <v>1402</v>
      </c>
      <c r="F429" s="964">
        <v>2</v>
      </c>
      <c r="G429" s="964"/>
      <c r="H429" s="964"/>
      <c r="I429" s="1279"/>
      <c r="J429" s="1279"/>
      <c r="K429" s="964"/>
      <c r="L429" s="964"/>
      <c r="M429" s="964"/>
      <c r="N429" s="964"/>
      <c r="O429" s="964"/>
      <c r="P429" s="964"/>
      <c r="Q429" s="964"/>
      <c r="R429" s="1008">
        <f t="shared" si="26"/>
        <v>2</v>
      </c>
      <c r="S429" s="1008">
        <f t="shared" si="27"/>
        <v>2</v>
      </c>
    </row>
    <row r="430" spans="1:19">
      <c r="A430" s="2304"/>
      <c r="B430" s="2310"/>
      <c r="C430" s="982" t="s">
        <v>986</v>
      </c>
      <c r="D430" s="984" t="s">
        <v>1090</v>
      </c>
      <c r="E430" s="963" t="s">
        <v>1091</v>
      </c>
      <c r="F430" s="964">
        <v>0</v>
      </c>
      <c r="G430" s="964"/>
      <c r="H430" s="964"/>
      <c r="I430" s="1279"/>
      <c r="J430" s="1279"/>
      <c r="K430" s="964"/>
      <c r="L430" s="964"/>
      <c r="M430" s="964"/>
      <c r="N430" s="964"/>
      <c r="O430" s="964"/>
      <c r="P430" s="964"/>
      <c r="Q430" s="964"/>
      <c r="R430" s="1008">
        <f t="shared" si="26"/>
        <v>0</v>
      </c>
      <c r="S430" s="1008">
        <f t="shared" si="27"/>
        <v>0</v>
      </c>
    </row>
    <row r="431" spans="1:19">
      <c r="A431" s="2304"/>
      <c r="B431" s="2310"/>
      <c r="C431" s="982" t="s">
        <v>986</v>
      </c>
      <c r="D431" s="984" t="s">
        <v>827</v>
      </c>
      <c r="E431" s="963" t="s">
        <v>1092</v>
      </c>
      <c r="F431" s="964">
        <v>38</v>
      </c>
      <c r="G431" s="964"/>
      <c r="H431" s="964"/>
      <c r="I431" s="1279"/>
      <c r="J431" s="1279"/>
      <c r="K431" s="964"/>
      <c r="L431" s="964"/>
      <c r="M431" s="964"/>
      <c r="N431" s="964"/>
      <c r="O431" s="964"/>
      <c r="P431" s="964"/>
      <c r="Q431" s="964"/>
      <c r="R431" s="1008">
        <f t="shared" si="26"/>
        <v>38</v>
      </c>
      <c r="S431" s="1008">
        <f t="shared" si="27"/>
        <v>38</v>
      </c>
    </row>
    <row r="432" spans="1:19">
      <c r="A432" s="2304"/>
      <c r="B432" s="2310"/>
      <c r="C432" s="982" t="s">
        <v>986</v>
      </c>
      <c r="D432" s="984" t="s">
        <v>992</v>
      </c>
      <c r="E432" s="963" t="s">
        <v>1093</v>
      </c>
      <c r="F432" s="964">
        <v>1</v>
      </c>
      <c r="G432" s="964"/>
      <c r="H432" s="964"/>
      <c r="I432" s="1279"/>
      <c r="J432" s="1279"/>
      <c r="K432" s="964"/>
      <c r="L432" s="964"/>
      <c r="M432" s="964"/>
      <c r="N432" s="964"/>
      <c r="O432" s="964"/>
      <c r="P432" s="964"/>
      <c r="Q432" s="964"/>
      <c r="R432" s="1008">
        <f t="shared" si="26"/>
        <v>1</v>
      </c>
      <c r="S432" s="1008">
        <f t="shared" si="27"/>
        <v>1</v>
      </c>
    </row>
    <row r="433" spans="1:19">
      <c r="A433" s="2304"/>
      <c r="B433" s="2310"/>
      <c r="C433" s="982" t="s">
        <v>986</v>
      </c>
      <c r="D433" s="984" t="s">
        <v>1094</v>
      </c>
      <c r="E433" s="963" t="s">
        <v>1095</v>
      </c>
      <c r="F433" s="964">
        <v>0</v>
      </c>
      <c r="G433" s="964"/>
      <c r="H433" s="964"/>
      <c r="I433" s="1279"/>
      <c r="J433" s="1279"/>
      <c r="K433" s="964"/>
      <c r="L433" s="964"/>
      <c r="M433" s="964"/>
      <c r="N433" s="964"/>
      <c r="O433" s="964"/>
      <c r="P433" s="964"/>
      <c r="Q433" s="964"/>
      <c r="R433" s="1008">
        <f t="shared" si="26"/>
        <v>0</v>
      </c>
      <c r="S433" s="1008">
        <f t="shared" si="27"/>
        <v>0</v>
      </c>
    </row>
    <row r="434" spans="1:19">
      <c r="A434" s="2304"/>
      <c r="B434" s="2310"/>
      <c r="C434" s="982" t="s">
        <v>986</v>
      </c>
      <c r="D434" s="984" t="s">
        <v>844</v>
      </c>
      <c r="E434" s="963" t="s">
        <v>1096</v>
      </c>
      <c r="F434" s="964">
        <v>0</v>
      </c>
      <c r="G434" s="964"/>
      <c r="H434" s="964"/>
      <c r="I434" s="1279"/>
      <c r="J434" s="1279"/>
      <c r="K434" s="964"/>
      <c r="L434" s="964"/>
      <c r="M434" s="964"/>
      <c r="N434" s="964"/>
      <c r="O434" s="964"/>
      <c r="P434" s="964"/>
      <c r="Q434" s="964"/>
      <c r="R434" s="1008">
        <f t="shared" si="26"/>
        <v>0</v>
      </c>
      <c r="S434" s="1008">
        <f t="shared" si="27"/>
        <v>0</v>
      </c>
    </row>
    <row r="435" spans="1:19">
      <c r="A435" s="2304"/>
      <c r="B435" s="2311"/>
      <c r="C435" s="982" t="s">
        <v>986</v>
      </c>
      <c r="D435" s="984" t="s">
        <v>1097</v>
      </c>
      <c r="E435" s="963" t="s">
        <v>1098</v>
      </c>
      <c r="F435" s="964">
        <v>0</v>
      </c>
      <c r="G435" s="964"/>
      <c r="H435" s="964"/>
      <c r="I435" s="1279"/>
      <c r="J435" s="1279"/>
      <c r="K435" s="964"/>
      <c r="L435" s="964"/>
      <c r="M435" s="964"/>
      <c r="N435" s="964"/>
      <c r="O435" s="964"/>
      <c r="P435" s="964"/>
      <c r="Q435" s="964"/>
      <c r="R435" s="1008">
        <f t="shared" si="26"/>
        <v>0</v>
      </c>
      <c r="S435" s="1008">
        <f t="shared" si="27"/>
        <v>0</v>
      </c>
    </row>
    <row r="436" spans="1:19">
      <c r="A436" s="2304"/>
      <c r="B436" s="956" t="s">
        <v>841</v>
      </c>
      <c r="C436" s="991"/>
      <c r="D436" s="992"/>
      <c r="E436" s="969"/>
      <c r="F436" s="959">
        <v>299</v>
      </c>
      <c r="G436" s="959"/>
      <c r="H436" s="959"/>
      <c r="I436" s="1278"/>
      <c r="J436" s="1278"/>
      <c r="K436" s="959"/>
      <c r="L436" s="959"/>
      <c r="M436" s="959"/>
      <c r="N436" s="959"/>
      <c r="O436" s="959"/>
      <c r="P436" s="959"/>
      <c r="Q436" s="959"/>
      <c r="R436" s="1003">
        <f t="shared" si="26"/>
        <v>299</v>
      </c>
      <c r="S436" s="1003">
        <f t="shared" si="27"/>
        <v>299</v>
      </c>
    </row>
    <row r="437" spans="1:19">
      <c r="A437" s="2304"/>
      <c r="B437" s="2312" t="s">
        <v>985</v>
      </c>
      <c r="C437" s="982" t="s">
        <v>1099</v>
      </c>
      <c r="D437" s="984" t="s">
        <v>1100</v>
      </c>
      <c r="E437" s="963" t="s">
        <v>1101</v>
      </c>
      <c r="F437" s="964">
        <v>0</v>
      </c>
      <c r="G437" s="964"/>
      <c r="H437" s="964"/>
      <c r="I437" s="1279"/>
      <c r="J437" s="1279"/>
      <c r="K437" s="964"/>
      <c r="L437" s="964"/>
      <c r="M437" s="964"/>
      <c r="N437" s="964"/>
      <c r="O437" s="964"/>
      <c r="P437" s="964"/>
      <c r="Q437" s="964"/>
      <c r="R437" s="1008">
        <f t="shared" si="26"/>
        <v>0</v>
      </c>
      <c r="S437" s="1008">
        <f t="shared" si="27"/>
        <v>0</v>
      </c>
    </row>
    <row r="438" spans="1:19">
      <c r="A438" s="2304"/>
      <c r="B438" s="2313"/>
      <c r="C438" s="982" t="s">
        <v>1099</v>
      </c>
      <c r="D438" s="984" t="s">
        <v>1090</v>
      </c>
      <c r="E438" s="963" t="s">
        <v>1091</v>
      </c>
      <c r="F438" s="964">
        <v>1</v>
      </c>
      <c r="G438" s="964"/>
      <c r="H438" s="964"/>
      <c r="I438" s="1279"/>
      <c r="J438" s="1279"/>
      <c r="K438" s="964"/>
      <c r="L438" s="964"/>
      <c r="M438" s="964"/>
      <c r="N438" s="964"/>
      <c r="O438" s="964"/>
      <c r="P438" s="964"/>
      <c r="Q438" s="964"/>
      <c r="R438" s="1008">
        <f t="shared" si="26"/>
        <v>1</v>
      </c>
      <c r="S438" s="1008">
        <f t="shared" si="27"/>
        <v>1</v>
      </c>
    </row>
    <row r="439" spans="1:19">
      <c r="A439" s="2304"/>
      <c r="B439" s="2313"/>
      <c r="C439" s="982" t="s">
        <v>1099</v>
      </c>
      <c r="D439" s="984" t="s">
        <v>880</v>
      </c>
      <c r="E439" s="963" t="s">
        <v>1102</v>
      </c>
      <c r="F439" s="964">
        <v>0</v>
      </c>
      <c r="G439" s="964"/>
      <c r="H439" s="964"/>
      <c r="I439" s="1279"/>
      <c r="J439" s="1279"/>
      <c r="K439" s="964"/>
      <c r="L439" s="964"/>
      <c r="M439" s="964"/>
      <c r="N439" s="964"/>
      <c r="O439" s="964"/>
      <c r="P439" s="964"/>
      <c r="Q439" s="964"/>
      <c r="R439" s="1008">
        <f t="shared" si="26"/>
        <v>0</v>
      </c>
      <c r="S439" s="1008">
        <f t="shared" si="27"/>
        <v>0</v>
      </c>
    </row>
    <row r="440" spans="1:19">
      <c r="A440" s="2304"/>
      <c r="B440" s="2313"/>
      <c r="C440" s="982" t="s">
        <v>1099</v>
      </c>
      <c r="D440" s="984" t="s">
        <v>890</v>
      </c>
      <c r="E440" s="963" t="s">
        <v>1103</v>
      </c>
      <c r="F440" s="964">
        <v>0</v>
      </c>
      <c r="G440" s="964"/>
      <c r="H440" s="964"/>
      <c r="I440" s="1279"/>
      <c r="J440" s="1279"/>
      <c r="K440" s="964"/>
      <c r="L440" s="964"/>
      <c r="M440" s="964"/>
      <c r="N440" s="964"/>
      <c r="O440" s="964"/>
      <c r="P440" s="964"/>
      <c r="Q440" s="964"/>
      <c r="R440" s="1008">
        <f t="shared" si="26"/>
        <v>0</v>
      </c>
      <c r="S440" s="1008">
        <f t="shared" si="27"/>
        <v>0</v>
      </c>
    </row>
    <row r="441" spans="1:19">
      <c r="A441" s="2304"/>
      <c r="B441" s="2313"/>
      <c r="C441" s="982" t="s">
        <v>1099</v>
      </c>
      <c r="D441" s="984" t="s">
        <v>892</v>
      </c>
      <c r="E441" s="963" t="s">
        <v>1104</v>
      </c>
      <c r="F441" s="964">
        <v>0</v>
      </c>
      <c r="G441" s="964"/>
      <c r="H441" s="964"/>
      <c r="I441" s="1279"/>
      <c r="J441" s="1279"/>
      <c r="K441" s="964"/>
      <c r="L441" s="964"/>
      <c r="M441" s="964"/>
      <c r="N441" s="964"/>
      <c r="O441" s="964"/>
      <c r="P441" s="964"/>
      <c r="Q441" s="964"/>
      <c r="R441" s="1008">
        <f t="shared" si="26"/>
        <v>0</v>
      </c>
      <c r="S441" s="1008">
        <f t="shared" si="27"/>
        <v>0</v>
      </c>
    </row>
    <row r="442" spans="1:19">
      <c r="A442" s="2304"/>
      <c r="B442" s="2313"/>
      <c r="C442" s="982" t="s">
        <v>1099</v>
      </c>
      <c r="D442" s="984" t="s">
        <v>1347</v>
      </c>
      <c r="E442" s="963" t="s">
        <v>1348</v>
      </c>
      <c r="F442" s="964">
        <v>0</v>
      </c>
      <c r="G442" s="964"/>
      <c r="H442" s="964"/>
      <c r="I442" s="1279"/>
      <c r="J442" s="1279"/>
      <c r="K442" s="964"/>
      <c r="L442" s="964"/>
      <c r="M442" s="964"/>
      <c r="N442" s="964"/>
      <c r="O442" s="964"/>
      <c r="P442" s="964"/>
      <c r="Q442" s="964"/>
      <c r="R442" s="1008">
        <f t="shared" si="26"/>
        <v>0</v>
      </c>
      <c r="S442" s="1008">
        <f t="shared" si="27"/>
        <v>0</v>
      </c>
    </row>
    <row r="443" spans="1:19">
      <c r="A443" s="2304"/>
      <c r="B443" s="2313"/>
      <c r="C443" s="982" t="s">
        <v>1099</v>
      </c>
      <c r="D443" s="984" t="s">
        <v>827</v>
      </c>
      <c r="E443" s="963" t="s">
        <v>1092</v>
      </c>
      <c r="F443" s="964">
        <v>0</v>
      </c>
      <c r="G443" s="964"/>
      <c r="H443" s="964"/>
      <c r="I443" s="1279"/>
      <c r="J443" s="1279"/>
      <c r="K443" s="964"/>
      <c r="L443" s="964"/>
      <c r="M443" s="964"/>
      <c r="N443" s="964"/>
      <c r="O443" s="964"/>
      <c r="P443" s="964"/>
      <c r="Q443" s="964"/>
      <c r="R443" s="1008">
        <f t="shared" si="26"/>
        <v>0</v>
      </c>
      <c r="S443" s="1008">
        <f t="shared" si="27"/>
        <v>0</v>
      </c>
    </row>
    <row r="444" spans="1:19">
      <c r="A444" s="2304"/>
      <c r="B444" s="2313"/>
      <c r="C444" s="982" t="s">
        <v>1099</v>
      </c>
      <c r="D444" s="984" t="s">
        <v>1094</v>
      </c>
      <c r="E444" s="963" t="s">
        <v>1095</v>
      </c>
      <c r="F444" s="964">
        <v>0</v>
      </c>
      <c r="G444" s="964"/>
      <c r="H444" s="964"/>
      <c r="I444" s="1279"/>
      <c r="J444" s="1279"/>
      <c r="K444" s="964"/>
      <c r="L444" s="964"/>
      <c r="M444" s="964"/>
      <c r="N444" s="964"/>
      <c r="O444" s="964"/>
      <c r="P444" s="964"/>
      <c r="Q444" s="964"/>
      <c r="R444" s="1008">
        <f t="shared" si="26"/>
        <v>0</v>
      </c>
      <c r="S444" s="1008">
        <f t="shared" si="27"/>
        <v>0</v>
      </c>
    </row>
    <row r="445" spans="1:19">
      <c r="A445" s="2304"/>
      <c r="B445" s="2313"/>
      <c r="C445" s="982" t="s">
        <v>1099</v>
      </c>
      <c r="D445" s="984" t="s">
        <v>844</v>
      </c>
      <c r="E445" s="963" t="s">
        <v>1096</v>
      </c>
      <c r="F445" s="964">
        <v>0</v>
      </c>
      <c r="G445" s="964"/>
      <c r="H445" s="964"/>
      <c r="I445" s="1279"/>
      <c r="J445" s="1279"/>
      <c r="K445" s="964"/>
      <c r="L445" s="964"/>
      <c r="M445" s="964"/>
      <c r="N445" s="964"/>
      <c r="O445" s="964"/>
      <c r="P445" s="964"/>
      <c r="Q445" s="964"/>
      <c r="R445" s="1008">
        <f t="shared" si="26"/>
        <v>0</v>
      </c>
      <c r="S445" s="1008">
        <f t="shared" si="27"/>
        <v>0</v>
      </c>
    </row>
    <row r="446" spans="1:19">
      <c r="A446" s="2304"/>
      <c r="B446" s="2313"/>
      <c r="C446" s="982" t="s">
        <v>1099</v>
      </c>
      <c r="D446" s="984" t="s">
        <v>1105</v>
      </c>
      <c r="E446" s="963" t="s">
        <v>1106</v>
      </c>
      <c r="F446" s="964">
        <v>7</v>
      </c>
      <c r="G446" s="964"/>
      <c r="H446" s="964"/>
      <c r="I446" s="1279"/>
      <c r="J446" s="1279"/>
      <c r="K446" s="964"/>
      <c r="L446" s="964"/>
      <c r="M446" s="964"/>
      <c r="N446" s="964"/>
      <c r="O446" s="964"/>
      <c r="P446" s="964"/>
      <c r="Q446" s="964"/>
      <c r="R446" s="1008">
        <f t="shared" si="26"/>
        <v>7</v>
      </c>
      <c r="S446" s="1008">
        <f t="shared" si="27"/>
        <v>7</v>
      </c>
    </row>
    <row r="447" spans="1:19">
      <c r="A447" s="2304"/>
      <c r="B447" s="2313"/>
      <c r="C447" s="982" t="s">
        <v>1099</v>
      </c>
      <c r="D447" s="984" t="s">
        <v>1057</v>
      </c>
      <c r="E447" s="963" t="s">
        <v>1107</v>
      </c>
      <c r="F447" s="964">
        <v>0</v>
      </c>
      <c r="G447" s="964"/>
      <c r="H447" s="964"/>
      <c r="I447" s="1279"/>
      <c r="J447" s="1279"/>
      <c r="K447" s="964"/>
      <c r="L447" s="964"/>
      <c r="M447" s="964"/>
      <c r="N447" s="964"/>
      <c r="O447" s="964"/>
      <c r="P447" s="964"/>
      <c r="Q447" s="964"/>
      <c r="R447" s="1008">
        <f t="shared" si="26"/>
        <v>0</v>
      </c>
      <c r="S447" s="1008">
        <f t="shared" si="27"/>
        <v>0</v>
      </c>
    </row>
    <row r="448" spans="1:19">
      <c r="A448" s="2304"/>
      <c r="B448" s="2313"/>
      <c r="C448" s="982" t="s">
        <v>1099</v>
      </c>
      <c r="D448" s="984" t="s">
        <v>213</v>
      </c>
      <c r="E448" s="963" t="s">
        <v>1108</v>
      </c>
      <c r="F448" s="964">
        <v>0</v>
      </c>
      <c r="G448" s="964"/>
      <c r="H448" s="964"/>
      <c r="I448" s="1279"/>
      <c r="J448" s="1279"/>
      <c r="K448" s="964"/>
      <c r="L448" s="964"/>
      <c r="M448" s="964"/>
      <c r="N448" s="964"/>
      <c r="O448" s="964"/>
      <c r="P448" s="964"/>
      <c r="Q448" s="964"/>
      <c r="R448" s="1008">
        <f t="shared" si="26"/>
        <v>0</v>
      </c>
      <c r="S448" s="1008">
        <f t="shared" si="27"/>
        <v>0</v>
      </c>
    </row>
    <row r="449" spans="1:19">
      <c r="A449" s="2304"/>
      <c r="B449" s="2313"/>
      <c r="C449" s="982" t="s">
        <v>1099</v>
      </c>
      <c r="D449" s="984" t="s">
        <v>1109</v>
      </c>
      <c r="E449" s="963" t="s">
        <v>1110</v>
      </c>
      <c r="F449" s="964">
        <v>0</v>
      </c>
      <c r="G449" s="964"/>
      <c r="H449" s="964"/>
      <c r="I449" s="1279"/>
      <c r="J449" s="1279"/>
      <c r="K449" s="964"/>
      <c r="L449" s="964"/>
      <c r="M449" s="964"/>
      <c r="N449" s="964"/>
      <c r="O449" s="964"/>
      <c r="P449" s="964"/>
      <c r="Q449" s="964"/>
      <c r="R449" s="1008">
        <f t="shared" si="26"/>
        <v>0</v>
      </c>
      <c r="S449" s="1008">
        <f t="shared" si="27"/>
        <v>0</v>
      </c>
    </row>
    <row r="450" spans="1:19" s="1267" customFormat="1">
      <c r="A450" s="2304"/>
      <c r="B450" s="2313"/>
      <c r="C450" s="982"/>
      <c r="D450" s="984"/>
      <c r="E450" s="963" t="s">
        <v>849</v>
      </c>
      <c r="F450" s="1279">
        <v>2</v>
      </c>
      <c r="G450" s="1279"/>
      <c r="H450" s="1279"/>
      <c r="I450" s="1279"/>
      <c r="J450" s="1279"/>
      <c r="K450" s="1279"/>
      <c r="L450" s="1279"/>
      <c r="M450" s="1279"/>
      <c r="N450" s="1279"/>
      <c r="O450" s="1279"/>
      <c r="P450" s="1279"/>
      <c r="Q450" s="1279"/>
      <c r="R450" s="1008">
        <f t="shared" si="26"/>
        <v>2</v>
      </c>
      <c r="S450" s="1008">
        <f t="shared" si="27"/>
        <v>2</v>
      </c>
    </row>
    <row r="451" spans="1:19">
      <c r="A451" s="2304"/>
      <c r="B451" s="2313"/>
      <c r="C451" s="982" t="s">
        <v>1099</v>
      </c>
      <c r="D451" s="984" t="s">
        <v>1111</v>
      </c>
      <c r="E451" s="963" t="s">
        <v>1112</v>
      </c>
      <c r="F451" s="964">
        <v>67</v>
      </c>
      <c r="G451" s="964"/>
      <c r="H451" s="964"/>
      <c r="I451" s="1279"/>
      <c r="J451" s="1279"/>
      <c r="K451" s="964"/>
      <c r="L451" s="964"/>
      <c r="M451" s="964"/>
      <c r="N451" s="964"/>
      <c r="O451" s="964"/>
      <c r="P451" s="964"/>
      <c r="Q451" s="964"/>
      <c r="R451" s="1008">
        <f t="shared" si="26"/>
        <v>67</v>
      </c>
      <c r="S451" s="1008">
        <f t="shared" si="27"/>
        <v>67</v>
      </c>
    </row>
    <row r="452" spans="1:19">
      <c r="A452" s="2304"/>
      <c r="B452" s="2313"/>
      <c r="C452" s="982" t="s">
        <v>1099</v>
      </c>
      <c r="D452" s="984" t="s">
        <v>1113</v>
      </c>
      <c r="E452" s="963" t="s">
        <v>1114</v>
      </c>
      <c r="F452" s="964">
        <v>9</v>
      </c>
      <c r="G452" s="964"/>
      <c r="H452" s="964"/>
      <c r="I452" s="1279"/>
      <c r="J452" s="1279"/>
      <c r="K452" s="964"/>
      <c r="L452" s="964"/>
      <c r="M452" s="964"/>
      <c r="N452" s="964"/>
      <c r="O452" s="964"/>
      <c r="P452" s="964"/>
      <c r="Q452" s="964"/>
      <c r="R452" s="1008">
        <f t="shared" si="26"/>
        <v>9</v>
      </c>
      <c r="S452" s="1008">
        <f t="shared" si="27"/>
        <v>9</v>
      </c>
    </row>
    <row r="453" spans="1:19">
      <c r="A453" s="2304"/>
      <c r="B453" s="2313"/>
      <c r="C453" s="982" t="s">
        <v>1099</v>
      </c>
      <c r="D453" s="984" t="s">
        <v>1115</v>
      </c>
      <c r="E453" s="963" t="s">
        <v>1116</v>
      </c>
      <c r="F453" s="964">
        <v>206</v>
      </c>
      <c r="G453" s="964"/>
      <c r="H453" s="964"/>
      <c r="I453" s="1279"/>
      <c r="J453" s="1279"/>
      <c r="K453" s="964"/>
      <c r="L453" s="964"/>
      <c r="M453" s="964"/>
      <c r="N453" s="964"/>
      <c r="O453" s="964"/>
      <c r="P453" s="964"/>
      <c r="Q453" s="964"/>
      <c r="R453" s="1008">
        <f t="shared" si="26"/>
        <v>206</v>
      </c>
      <c r="S453" s="1008">
        <f t="shared" si="27"/>
        <v>206</v>
      </c>
    </row>
    <row r="454" spans="1:19">
      <c r="A454" s="2304"/>
      <c r="B454" s="2313"/>
      <c r="C454" s="982" t="s">
        <v>1099</v>
      </c>
      <c r="D454" s="984" t="s">
        <v>1117</v>
      </c>
      <c r="E454" s="963" t="s">
        <v>1118</v>
      </c>
      <c r="F454" s="964">
        <v>0</v>
      </c>
      <c r="G454" s="964"/>
      <c r="H454" s="964"/>
      <c r="I454" s="1279"/>
      <c r="J454" s="1279"/>
      <c r="K454" s="964"/>
      <c r="L454" s="964"/>
      <c r="M454" s="964"/>
      <c r="N454" s="964"/>
      <c r="O454" s="964"/>
      <c r="P454" s="964"/>
      <c r="Q454" s="964"/>
      <c r="R454" s="1008">
        <f t="shared" si="26"/>
        <v>0</v>
      </c>
      <c r="S454" s="1008">
        <f t="shared" si="27"/>
        <v>0</v>
      </c>
    </row>
    <row r="455" spans="1:19">
      <c r="A455" s="2304"/>
      <c r="B455" s="2314"/>
      <c r="C455" s="982" t="s">
        <v>1099</v>
      </c>
      <c r="D455" s="984" t="s">
        <v>1119</v>
      </c>
      <c r="E455" s="963" t="s">
        <v>1120</v>
      </c>
      <c r="F455" s="964">
        <v>7</v>
      </c>
      <c r="G455" s="964"/>
      <c r="H455" s="964"/>
      <c r="I455" s="1279"/>
      <c r="J455" s="1279"/>
      <c r="K455" s="964"/>
      <c r="L455" s="964"/>
      <c r="M455" s="964"/>
      <c r="N455" s="964"/>
      <c r="O455" s="964"/>
      <c r="P455" s="964"/>
      <c r="Q455" s="964"/>
      <c r="R455" s="1008">
        <f t="shared" si="26"/>
        <v>7</v>
      </c>
      <c r="S455" s="1008">
        <f t="shared" si="27"/>
        <v>7</v>
      </c>
    </row>
    <row r="456" spans="1:19">
      <c r="A456" s="2304"/>
      <c r="B456" s="956" t="s">
        <v>1121</v>
      </c>
      <c r="C456" s="991"/>
      <c r="D456" s="993"/>
      <c r="E456" s="994"/>
      <c r="F456" s="995">
        <v>9</v>
      </c>
      <c r="G456" s="995"/>
      <c r="H456" s="995"/>
      <c r="I456" s="995"/>
      <c r="J456" s="995"/>
      <c r="K456" s="995"/>
      <c r="L456" s="995"/>
      <c r="M456" s="995"/>
      <c r="N456" s="995"/>
      <c r="O456" s="995"/>
      <c r="P456" s="995"/>
      <c r="Q456" s="995"/>
      <c r="R456" s="1006">
        <f t="shared" si="26"/>
        <v>9</v>
      </c>
      <c r="S456" s="1006">
        <f t="shared" si="27"/>
        <v>9</v>
      </c>
    </row>
    <row r="457" spans="1:19">
      <c r="A457" s="2304"/>
      <c r="B457" s="2315" t="s">
        <v>985</v>
      </c>
      <c r="C457" s="982"/>
      <c r="D457" s="984" t="s">
        <v>1122</v>
      </c>
      <c r="E457" s="963" t="s">
        <v>1123</v>
      </c>
      <c r="F457" s="964">
        <v>0</v>
      </c>
      <c r="G457" s="964"/>
      <c r="H457" s="964"/>
      <c r="I457" s="1279"/>
      <c r="J457" s="1279"/>
      <c r="K457" s="964"/>
      <c r="L457" s="964"/>
      <c r="M457" s="964"/>
      <c r="N457" s="964"/>
      <c r="O457" s="964"/>
      <c r="P457" s="964"/>
      <c r="Q457" s="964"/>
      <c r="R457" s="1008">
        <f t="shared" si="26"/>
        <v>0</v>
      </c>
      <c r="S457" s="1008">
        <f t="shared" si="27"/>
        <v>0</v>
      </c>
    </row>
    <row r="458" spans="1:19">
      <c r="A458" s="2304"/>
      <c r="B458" s="2316"/>
      <c r="C458" s="982"/>
      <c r="D458" s="984" t="s">
        <v>1124</v>
      </c>
      <c r="E458" s="963" t="s">
        <v>1125</v>
      </c>
      <c r="F458" s="964">
        <v>0</v>
      </c>
      <c r="G458" s="964"/>
      <c r="H458" s="964"/>
      <c r="I458" s="1279"/>
      <c r="J458" s="1279"/>
      <c r="K458" s="964"/>
      <c r="L458" s="964"/>
      <c r="M458" s="964"/>
      <c r="N458" s="964"/>
      <c r="O458" s="964"/>
      <c r="P458" s="964"/>
      <c r="Q458" s="964"/>
      <c r="R458" s="1008">
        <f t="shared" si="26"/>
        <v>0</v>
      </c>
      <c r="S458" s="1008">
        <f t="shared" si="27"/>
        <v>0</v>
      </c>
    </row>
    <row r="459" spans="1:19">
      <c r="A459" s="2304"/>
      <c r="B459" s="2316"/>
      <c r="C459" s="982"/>
      <c r="D459" s="984" t="s">
        <v>1126</v>
      </c>
      <c r="E459" s="963" t="s">
        <v>1127</v>
      </c>
      <c r="F459" s="964">
        <v>0</v>
      </c>
      <c r="G459" s="964"/>
      <c r="H459" s="964"/>
      <c r="I459" s="1279"/>
      <c r="J459" s="1279"/>
      <c r="K459" s="964"/>
      <c r="L459" s="964"/>
      <c r="M459" s="964"/>
      <c r="N459" s="964"/>
      <c r="O459" s="964"/>
      <c r="P459" s="964"/>
      <c r="Q459" s="964"/>
      <c r="R459" s="1008">
        <f t="shared" si="26"/>
        <v>0</v>
      </c>
      <c r="S459" s="1008">
        <f t="shared" si="27"/>
        <v>0</v>
      </c>
    </row>
    <row r="460" spans="1:19">
      <c r="A460" s="2304"/>
      <c r="B460" s="2316"/>
      <c r="C460" s="982"/>
      <c r="D460" s="984" t="s">
        <v>1100</v>
      </c>
      <c r="E460" s="963" t="s">
        <v>1101</v>
      </c>
      <c r="F460" s="964">
        <v>7</v>
      </c>
      <c r="G460" s="964"/>
      <c r="H460" s="964"/>
      <c r="I460" s="1279"/>
      <c r="J460" s="1279"/>
      <c r="K460" s="964"/>
      <c r="L460" s="964"/>
      <c r="M460" s="964"/>
      <c r="N460" s="964"/>
      <c r="O460" s="964"/>
      <c r="P460" s="964"/>
      <c r="Q460" s="964"/>
      <c r="R460" s="1008">
        <f t="shared" si="26"/>
        <v>7</v>
      </c>
      <c r="S460" s="1008">
        <f t="shared" si="27"/>
        <v>7</v>
      </c>
    </row>
    <row r="461" spans="1:19">
      <c r="A461" s="2304"/>
      <c r="B461" s="2316"/>
      <c r="C461" s="982"/>
      <c r="D461" s="984" t="s">
        <v>890</v>
      </c>
      <c r="E461" s="963" t="s">
        <v>1103</v>
      </c>
      <c r="F461" s="964">
        <v>0</v>
      </c>
      <c r="G461" s="964"/>
      <c r="H461" s="964"/>
      <c r="I461" s="1279"/>
      <c r="J461" s="1279"/>
      <c r="K461" s="964"/>
      <c r="L461" s="964"/>
      <c r="M461" s="964"/>
      <c r="N461" s="964"/>
      <c r="O461" s="964"/>
      <c r="P461" s="964"/>
      <c r="Q461" s="964"/>
      <c r="R461" s="1008">
        <f t="shared" si="26"/>
        <v>0</v>
      </c>
      <c r="S461" s="1008">
        <f t="shared" si="27"/>
        <v>0</v>
      </c>
    </row>
    <row r="462" spans="1:19">
      <c r="A462" s="2304"/>
      <c r="B462" s="2316"/>
      <c r="C462" s="982"/>
      <c r="D462" s="984" t="s">
        <v>892</v>
      </c>
      <c r="E462" s="963" t="s">
        <v>1104</v>
      </c>
      <c r="F462" s="964">
        <v>1</v>
      </c>
      <c r="G462" s="964"/>
      <c r="H462" s="964"/>
      <c r="I462" s="1279"/>
      <c r="J462" s="1279"/>
      <c r="K462" s="964"/>
      <c r="L462" s="964"/>
      <c r="M462" s="964"/>
      <c r="N462" s="964"/>
      <c r="O462" s="964"/>
      <c r="P462" s="964"/>
      <c r="Q462" s="964"/>
      <c r="R462" s="1008">
        <f t="shared" si="26"/>
        <v>1</v>
      </c>
      <c r="S462" s="1008">
        <f t="shared" si="27"/>
        <v>1</v>
      </c>
    </row>
    <row r="463" spans="1:19">
      <c r="A463" s="2304"/>
      <c r="B463" s="2316"/>
      <c r="C463" s="982"/>
      <c r="D463" s="984" t="s">
        <v>1128</v>
      </c>
      <c r="E463" s="963" t="s">
        <v>1129</v>
      </c>
      <c r="F463" s="964">
        <v>0</v>
      </c>
      <c r="G463" s="964"/>
      <c r="H463" s="964"/>
      <c r="I463" s="1279"/>
      <c r="J463" s="1279"/>
      <c r="K463" s="964"/>
      <c r="L463" s="964"/>
      <c r="M463" s="964"/>
      <c r="N463" s="964"/>
      <c r="O463" s="964"/>
      <c r="P463" s="964"/>
      <c r="Q463" s="964"/>
      <c r="R463" s="1008">
        <f t="shared" si="26"/>
        <v>0</v>
      </c>
      <c r="S463" s="1008">
        <f t="shared" si="27"/>
        <v>0</v>
      </c>
    </row>
    <row r="464" spans="1:19" ht="15" customHeight="1">
      <c r="A464" s="2304"/>
      <c r="B464" s="2316"/>
      <c r="C464" s="982"/>
      <c r="D464" s="996" t="s">
        <v>835</v>
      </c>
      <c r="E464" s="997" t="s">
        <v>1130</v>
      </c>
      <c r="F464" s="964">
        <v>0</v>
      </c>
      <c r="G464" s="964"/>
      <c r="H464" s="964"/>
      <c r="I464" s="1279"/>
      <c r="J464" s="1279"/>
      <c r="K464" s="964"/>
      <c r="L464" s="964"/>
      <c r="M464" s="964"/>
      <c r="N464" s="964"/>
      <c r="O464" s="964"/>
      <c r="P464" s="964"/>
      <c r="Q464" s="964"/>
      <c r="R464" s="1008">
        <f t="shared" si="26"/>
        <v>0</v>
      </c>
      <c r="S464" s="1008">
        <f t="shared" si="27"/>
        <v>0</v>
      </c>
    </row>
    <row r="465" spans="1:19">
      <c r="A465" s="2304"/>
      <c r="B465" s="2316"/>
      <c r="C465" s="982"/>
      <c r="D465" s="984" t="s">
        <v>827</v>
      </c>
      <c r="E465" s="963" t="s">
        <v>1092</v>
      </c>
      <c r="F465" s="964">
        <v>0</v>
      </c>
      <c r="G465" s="964"/>
      <c r="H465" s="964"/>
      <c r="I465" s="1279"/>
      <c r="J465" s="1279"/>
      <c r="K465" s="964"/>
      <c r="L465" s="964"/>
      <c r="M465" s="964"/>
      <c r="N465" s="964"/>
      <c r="O465" s="964"/>
      <c r="P465" s="964"/>
      <c r="Q465" s="964"/>
      <c r="R465" s="1008">
        <f t="shared" si="26"/>
        <v>0</v>
      </c>
      <c r="S465" s="1008">
        <f t="shared" si="27"/>
        <v>0</v>
      </c>
    </row>
    <row r="466" spans="1:19">
      <c r="A466" s="2304"/>
      <c r="B466" s="2316"/>
      <c r="C466" s="982"/>
      <c r="D466" s="984" t="s">
        <v>1131</v>
      </c>
      <c r="E466" s="963" t="s">
        <v>1132</v>
      </c>
      <c r="F466" s="964">
        <v>0</v>
      </c>
      <c r="G466" s="964"/>
      <c r="H466" s="964"/>
      <c r="I466" s="1279"/>
      <c r="J466" s="1279"/>
      <c r="K466" s="964"/>
      <c r="L466" s="964"/>
      <c r="M466" s="964"/>
      <c r="N466" s="964"/>
      <c r="O466" s="964"/>
      <c r="P466" s="964"/>
      <c r="Q466" s="964"/>
      <c r="R466" s="1008">
        <f t="shared" si="26"/>
        <v>0</v>
      </c>
      <c r="S466" s="1008">
        <f t="shared" si="27"/>
        <v>0</v>
      </c>
    </row>
    <row r="467" spans="1:19">
      <c r="A467" s="2304"/>
      <c r="B467" s="2316"/>
      <c r="C467" s="982"/>
      <c r="D467" s="984" t="s">
        <v>1133</v>
      </c>
      <c r="E467" s="963" t="s">
        <v>1134</v>
      </c>
      <c r="F467" s="964">
        <v>1</v>
      </c>
      <c r="G467" s="964"/>
      <c r="H467" s="964"/>
      <c r="I467" s="1279"/>
      <c r="J467" s="1279"/>
      <c r="K467" s="964"/>
      <c r="L467" s="964"/>
      <c r="M467" s="964"/>
      <c r="N467" s="964"/>
      <c r="O467" s="964"/>
      <c r="P467" s="964"/>
      <c r="Q467" s="964"/>
      <c r="R467" s="1008">
        <f t="shared" si="26"/>
        <v>1</v>
      </c>
      <c r="S467" s="1008">
        <f t="shared" si="27"/>
        <v>1</v>
      </c>
    </row>
    <row r="468" spans="1:19">
      <c r="A468" s="2304"/>
      <c r="B468" s="2316"/>
      <c r="C468" s="982"/>
      <c r="D468" s="984" t="s">
        <v>932</v>
      </c>
      <c r="E468" s="963" t="s">
        <v>1135</v>
      </c>
      <c r="F468" s="964">
        <v>0</v>
      </c>
      <c r="G468" s="964"/>
      <c r="H468" s="964"/>
      <c r="I468" s="1279"/>
      <c r="J468" s="1279"/>
      <c r="K468" s="964"/>
      <c r="L468" s="964"/>
      <c r="M468" s="964"/>
      <c r="N468" s="964"/>
      <c r="O468" s="964"/>
      <c r="P468" s="964"/>
      <c r="Q468" s="964"/>
      <c r="R468" s="1008">
        <f t="shared" si="26"/>
        <v>0</v>
      </c>
      <c r="S468" s="1008">
        <f t="shared" si="27"/>
        <v>0</v>
      </c>
    </row>
    <row r="469" spans="1:19">
      <c r="A469" s="2304"/>
      <c r="B469" s="2316"/>
      <c r="C469" s="982"/>
      <c r="D469" s="984" t="s">
        <v>1136</v>
      </c>
      <c r="E469" s="963" t="s">
        <v>1137</v>
      </c>
      <c r="F469" s="964">
        <v>0</v>
      </c>
      <c r="G469" s="964"/>
      <c r="H469" s="964"/>
      <c r="I469" s="1279"/>
      <c r="J469" s="1279"/>
      <c r="K469" s="964"/>
      <c r="L469" s="964"/>
      <c r="M469" s="964"/>
      <c r="N469" s="964"/>
      <c r="O469" s="964"/>
      <c r="P469" s="964"/>
      <c r="Q469" s="964"/>
      <c r="R469" s="1008">
        <f t="shared" si="26"/>
        <v>0</v>
      </c>
      <c r="S469" s="1008">
        <f t="shared" si="27"/>
        <v>0</v>
      </c>
    </row>
    <row r="470" spans="1:19">
      <c r="A470" s="2304"/>
      <c r="B470" s="2316"/>
      <c r="C470" s="982"/>
      <c r="D470" s="984" t="s">
        <v>984</v>
      </c>
      <c r="E470" s="963" t="s">
        <v>1138</v>
      </c>
      <c r="F470" s="964">
        <v>0</v>
      </c>
      <c r="G470" s="964"/>
      <c r="H470" s="964"/>
      <c r="I470" s="1279"/>
      <c r="J470" s="1279"/>
      <c r="K470" s="964"/>
      <c r="L470" s="964"/>
      <c r="M470" s="964"/>
      <c r="N470" s="964"/>
      <c r="O470" s="964"/>
      <c r="P470" s="964"/>
      <c r="Q470" s="964"/>
      <c r="R470" s="1008">
        <f t="shared" si="26"/>
        <v>0</v>
      </c>
      <c r="S470" s="1008">
        <f t="shared" si="27"/>
        <v>0</v>
      </c>
    </row>
    <row r="471" spans="1:19">
      <c r="A471" s="2304"/>
      <c r="B471" s="2316"/>
      <c r="C471" s="982"/>
      <c r="D471" s="984" t="s">
        <v>1139</v>
      </c>
      <c r="E471" s="963" t="s">
        <v>1140</v>
      </c>
      <c r="F471" s="964">
        <v>0</v>
      </c>
      <c r="G471" s="964"/>
      <c r="H471" s="964"/>
      <c r="I471" s="1279"/>
      <c r="J471" s="1279"/>
      <c r="K471" s="964"/>
      <c r="L471" s="964"/>
      <c r="M471" s="964"/>
      <c r="N471" s="964"/>
      <c r="O471" s="964"/>
      <c r="P471" s="964"/>
      <c r="Q471" s="964"/>
      <c r="R471" s="1008">
        <f t="shared" si="26"/>
        <v>0</v>
      </c>
      <c r="S471" s="1008">
        <f t="shared" si="27"/>
        <v>0</v>
      </c>
    </row>
    <row r="472" spans="1:19">
      <c r="A472" s="2304"/>
      <c r="B472" s="2316"/>
      <c r="C472" s="982"/>
      <c r="D472" s="984" t="s">
        <v>1141</v>
      </c>
      <c r="E472" s="963" t="s">
        <v>1142</v>
      </c>
      <c r="F472" s="964">
        <v>0</v>
      </c>
      <c r="G472" s="964"/>
      <c r="H472" s="964"/>
      <c r="I472" s="1279"/>
      <c r="J472" s="1279"/>
      <c r="K472" s="964"/>
      <c r="L472" s="964"/>
      <c r="M472" s="964"/>
      <c r="N472" s="964"/>
      <c r="O472" s="964"/>
      <c r="P472" s="964"/>
      <c r="Q472" s="964"/>
      <c r="R472" s="1008">
        <f t="shared" si="26"/>
        <v>0</v>
      </c>
      <c r="S472" s="1008">
        <f t="shared" si="27"/>
        <v>0</v>
      </c>
    </row>
    <row r="473" spans="1:19">
      <c r="A473" s="2304"/>
      <c r="B473" s="2316"/>
      <c r="C473" s="982"/>
      <c r="D473" s="984" t="s">
        <v>632</v>
      </c>
      <c r="E473" s="963" t="s">
        <v>1143</v>
      </c>
      <c r="F473" s="964">
        <v>0</v>
      </c>
      <c r="G473" s="964"/>
      <c r="H473" s="964"/>
      <c r="I473" s="1279"/>
      <c r="J473" s="1279"/>
      <c r="K473" s="964"/>
      <c r="L473" s="964"/>
      <c r="M473" s="964"/>
      <c r="N473" s="964"/>
      <c r="O473" s="964"/>
      <c r="P473" s="964"/>
      <c r="Q473" s="964"/>
      <c r="R473" s="1008">
        <f t="shared" si="26"/>
        <v>0</v>
      </c>
      <c r="S473" s="1008">
        <f t="shared" si="27"/>
        <v>0</v>
      </c>
    </row>
    <row r="474" spans="1:19">
      <c r="A474" s="2304"/>
      <c r="B474" s="2316"/>
      <c r="C474" s="982"/>
      <c r="D474" s="984" t="s">
        <v>844</v>
      </c>
      <c r="E474" s="963" t="s">
        <v>1144</v>
      </c>
      <c r="F474" s="964">
        <v>0</v>
      </c>
      <c r="G474" s="964"/>
      <c r="H474" s="964"/>
      <c r="I474" s="1279"/>
      <c r="J474" s="1279"/>
      <c r="K474" s="964"/>
      <c r="L474" s="964"/>
      <c r="M474" s="964"/>
      <c r="N474" s="964"/>
      <c r="O474" s="964"/>
      <c r="P474" s="964"/>
      <c r="Q474" s="964"/>
      <c r="R474" s="1008">
        <f t="shared" si="26"/>
        <v>0</v>
      </c>
      <c r="S474" s="1008">
        <f t="shared" si="27"/>
        <v>0</v>
      </c>
    </row>
    <row r="475" spans="1:19">
      <c r="A475" s="2304"/>
      <c r="B475" s="2316"/>
      <c r="C475" s="982"/>
      <c r="D475" s="984" t="s">
        <v>1145</v>
      </c>
      <c r="E475" s="963" t="s">
        <v>1146</v>
      </c>
      <c r="F475" s="964">
        <v>0</v>
      </c>
      <c r="G475" s="964"/>
      <c r="H475" s="964"/>
      <c r="I475" s="1279"/>
      <c r="J475" s="1279"/>
      <c r="K475" s="964"/>
      <c r="L475" s="964"/>
      <c r="M475" s="964"/>
      <c r="N475" s="964"/>
      <c r="O475" s="964"/>
      <c r="P475" s="964"/>
      <c r="Q475" s="964"/>
      <c r="R475" s="1008">
        <f t="shared" si="26"/>
        <v>0</v>
      </c>
      <c r="S475" s="1008">
        <f t="shared" si="27"/>
        <v>0</v>
      </c>
    </row>
    <row r="476" spans="1:19">
      <c r="A476" s="2304"/>
      <c r="B476" s="2316"/>
      <c r="C476" s="982"/>
      <c r="D476" s="984" t="s">
        <v>1147</v>
      </c>
      <c r="E476" s="963" t="s">
        <v>1148</v>
      </c>
      <c r="F476" s="964">
        <v>0</v>
      </c>
      <c r="G476" s="964"/>
      <c r="H476" s="964"/>
      <c r="I476" s="1279"/>
      <c r="J476" s="1279"/>
      <c r="K476" s="964"/>
      <c r="L476" s="964"/>
      <c r="M476" s="964"/>
      <c r="N476" s="964"/>
      <c r="O476" s="964"/>
      <c r="P476" s="964"/>
      <c r="Q476" s="964"/>
      <c r="R476" s="1008">
        <f t="shared" ref="R476:R504" si="28">SUM(F476:Q476)</f>
        <v>0</v>
      </c>
      <c r="S476" s="1008">
        <f t="shared" ref="S476:S504" si="29">AVERAGE(F476:Q476)</f>
        <v>0</v>
      </c>
    </row>
    <row r="477" spans="1:19">
      <c r="A477" s="2304"/>
      <c r="B477" s="2317"/>
      <c r="C477" s="982"/>
      <c r="D477" s="984" t="s">
        <v>1149</v>
      </c>
      <c r="E477" s="963" t="s">
        <v>1150</v>
      </c>
      <c r="F477" s="964">
        <v>0</v>
      </c>
      <c r="G477" s="964"/>
      <c r="H477" s="964"/>
      <c r="I477" s="1279"/>
      <c r="J477" s="1279"/>
      <c r="K477" s="964"/>
      <c r="L477" s="964"/>
      <c r="M477" s="964"/>
      <c r="N477" s="964"/>
      <c r="O477" s="964"/>
      <c r="P477" s="964"/>
      <c r="Q477" s="964"/>
      <c r="R477" s="1008">
        <f t="shared" si="28"/>
        <v>0</v>
      </c>
      <c r="S477" s="1008">
        <f t="shared" si="29"/>
        <v>0</v>
      </c>
    </row>
    <row r="478" spans="1:19">
      <c r="A478" s="2304"/>
      <c r="B478" s="956" t="s">
        <v>848</v>
      </c>
      <c r="C478" s="991"/>
      <c r="D478" s="993"/>
      <c r="E478" s="994"/>
      <c r="F478" s="995">
        <v>7</v>
      </c>
      <c r="G478" s="995"/>
      <c r="H478" s="995"/>
      <c r="I478" s="995"/>
      <c r="J478" s="995"/>
      <c r="K478" s="995"/>
      <c r="L478" s="995"/>
      <c r="M478" s="995"/>
      <c r="N478" s="995"/>
      <c r="O478" s="995"/>
      <c r="P478" s="995"/>
      <c r="Q478" s="995"/>
      <c r="R478" s="1006">
        <f t="shared" si="28"/>
        <v>7</v>
      </c>
      <c r="S478" s="1006">
        <f t="shared" si="29"/>
        <v>7</v>
      </c>
    </row>
    <row r="479" spans="1:19">
      <c r="A479" s="2304"/>
      <c r="B479" s="2309" t="s">
        <v>1151</v>
      </c>
      <c r="C479" s="982" t="s">
        <v>1152</v>
      </c>
      <c r="D479" s="984" t="s">
        <v>1153</v>
      </c>
      <c r="E479" s="963" t="s">
        <v>1154</v>
      </c>
      <c r="F479" s="964">
        <v>0</v>
      </c>
      <c r="G479" s="964"/>
      <c r="H479" s="964"/>
      <c r="I479" s="1279"/>
      <c r="J479" s="1279"/>
      <c r="K479" s="964"/>
      <c r="L479" s="964"/>
      <c r="M479" s="964"/>
      <c r="N479" s="964"/>
      <c r="O479" s="964"/>
      <c r="P479" s="964"/>
      <c r="Q479" s="964"/>
      <c r="R479" s="1008">
        <f t="shared" si="28"/>
        <v>0</v>
      </c>
      <c r="S479" s="1008">
        <f t="shared" si="29"/>
        <v>0</v>
      </c>
    </row>
    <row r="480" spans="1:19" s="1267" customFormat="1">
      <c r="A480" s="2304"/>
      <c r="B480" s="2310"/>
      <c r="C480" s="982"/>
      <c r="D480" s="984" t="s">
        <v>882</v>
      </c>
      <c r="E480" s="963" t="s">
        <v>1512</v>
      </c>
      <c r="F480" s="1328">
        <v>0</v>
      </c>
      <c r="G480" s="1328"/>
      <c r="H480" s="1328"/>
      <c r="I480" s="1328"/>
      <c r="J480" s="1328"/>
      <c r="K480" s="1328"/>
      <c r="L480" s="1328"/>
      <c r="M480" s="1328"/>
      <c r="N480" s="1328"/>
      <c r="O480" s="1328"/>
      <c r="P480" s="1328"/>
      <c r="Q480" s="1328"/>
      <c r="R480" s="1008">
        <f t="shared" si="28"/>
        <v>0</v>
      </c>
      <c r="S480" s="1008">
        <f t="shared" si="29"/>
        <v>0</v>
      </c>
    </row>
    <row r="481" spans="1:19">
      <c r="A481" s="2304"/>
      <c r="B481" s="2310"/>
      <c r="C481" s="982" t="s">
        <v>1155</v>
      </c>
      <c r="D481" s="984" t="s">
        <v>1156</v>
      </c>
      <c r="E481" s="963" t="s">
        <v>1157</v>
      </c>
      <c r="F481" s="964">
        <v>1</v>
      </c>
      <c r="G481" s="964"/>
      <c r="H481" s="964"/>
      <c r="I481" s="1279"/>
      <c r="J481" s="1279"/>
      <c r="K481" s="964"/>
      <c r="L481" s="964"/>
      <c r="M481" s="964"/>
      <c r="N481" s="964"/>
      <c r="O481" s="964"/>
      <c r="P481" s="964"/>
      <c r="Q481" s="964"/>
      <c r="R481" s="1008">
        <f t="shared" si="28"/>
        <v>1</v>
      </c>
      <c r="S481" s="1008">
        <f t="shared" si="29"/>
        <v>1</v>
      </c>
    </row>
    <row r="482" spans="1:19">
      <c r="A482" s="2304"/>
      <c r="B482" s="2310"/>
      <c r="C482" s="982" t="s">
        <v>1155</v>
      </c>
      <c r="D482" s="984" t="s">
        <v>988</v>
      </c>
      <c r="E482" s="963" t="s">
        <v>1158</v>
      </c>
      <c r="F482" s="964">
        <v>0</v>
      </c>
      <c r="G482" s="964"/>
      <c r="H482" s="964"/>
      <c r="I482" s="1279"/>
      <c r="J482" s="1279"/>
      <c r="K482" s="964"/>
      <c r="L482" s="964"/>
      <c r="M482" s="964"/>
      <c r="N482" s="964"/>
      <c r="O482" s="964"/>
      <c r="P482" s="964"/>
      <c r="Q482" s="964"/>
      <c r="R482" s="1008">
        <f t="shared" si="28"/>
        <v>0</v>
      </c>
      <c r="S482" s="1008">
        <f t="shared" si="29"/>
        <v>0</v>
      </c>
    </row>
    <row r="483" spans="1:19">
      <c r="A483" s="2304"/>
      <c r="B483" s="2310"/>
      <c r="C483" s="982" t="s">
        <v>1155</v>
      </c>
      <c r="D483" s="984" t="s">
        <v>839</v>
      </c>
      <c r="E483" s="963" t="s">
        <v>1159</v>
      </c>
      <c r="F483" s="964">
        <v>2</v>
      </c>
      <c r="G483" s="964"/>
      <c r="H483" s="964"/>
      <c r="I483" s="1279"/>
      <c r="J483" s="1279"/>
      <c r="K483" s="964"/>
      <c r="L483" s="964"/>
      <c r="M483" s="964"/>
      <c r="N483" s="964"/>
      <c r="O483" s="964"/>
      <c r="P483" s="964"/>
      <c r="Q483" s="964"/>
      <c r="R483" s="1008">
        <f t="shared" si="28"/>
        <v>2</v>
      </c>
      <c r="S483" s="1008">
        <f t="shared" si="29"/>
        <v>2</v>
      </c>
    </row>
    <row r="484" spans="1:19">
      <c r="A484" s="2304"/>
      <c r="B484" s="2310"/>
      <c r="C484" s="982" t="s">
        <v>1155</v>
      </c>
      <c r="D484" s="984" t="s">
        <v>886</v>
      </c>
      <c r="E484" s="963" t="s">
        <v>1010</v>
      </c>
      <c r="F484" s="964">
        <v>0</v>
      </c>
      <c r="G484" s="964"/>
      <c r="H484" s="964"/>
      <c r="I484" s="1279"/>
      <c r="J484" s="1279"/>
      <c r="K484" s="964"/>
      <c r="L484" s="964"/>
      <c r="M484" s="964"/>
      <c r="N484" s="964"/>
      <c r="O484" s="964"/>
      <c r="P484" s="964"/>
      <c r="Q484" s="964"/>
      <c r="R484" s="1008">
        <f t="shared" si="28"/>
        <v>0</v>
      </c>
      <c r="S484" s="1008">
        <f t="shared" si="29"/>
        <v>0</v>
      </c>
    </row>
    <row r="485" spans="1:19">
      <c r="A485" s="2304"/>
      <c r="B485" s="2310"/>
      <c r="C485" s="982" t="s">
        <v>1155</v>
      </c>
      <c r="D485" s="984" t="s">
        <v>1160</v>
      </c>
      <c r="E485" s="963" t="s">
        <v>1161</v>
      </c>
      <c r="F485" s="964">
        <v>0</v>
      </c>
      <c r="G485" s="964"/>
      <c r="H485" s="964"/>
      <c r="I485" s="1279"/>
      <c r="J485" s="1279"/>
      <c r="K485" s="964"/>
      <c r="L485" s="964"/>
      <c r="M485" s="964"/>
      <c r="N485" s="964"/>
      <c r="O485" s="964"/>
      <c r="P485" s="964"/>
      <c r="Q485" s="964"/>
      <c r="R485" s="1008">
        <f t="shared" si="28"/>
        <v>0</v>
      </c>
      <c r="S485" s="1008">
        <f t="shared" si="29"/>
        <v>0</v>
      </c>
    </row>
    <row r="486" spans="1:19">
      <c r="A486" s="2304"/>
      <c r="B486" s="2310"/>
      <c r="C486" s="982" t="s">
        <v>1155</v>
      </c>
      <c r="D486" s="984" t="s">
        <v>894</v>
      </c>
      <c r="E486" s="963" t="s">
        <v>1048</v>
      </c>
      <c r="F486" s="964">
        <v>2</v>
      </c>
      <c r="G486" s="964"/>
      <c r="H486" s="964"/>
      <c r="I486" s="1279"/>
      <c r="J486" s="1279"/>
      <c r="K486" s="964"/>
      <c r="L486" s="964"/>
      <c r="M486" s="964"/>
      <c r="N486" s="964"/>
      <c r="O486" s="964"/>
      <c r="P486" s="964"/>
      <c r="Q486" s="964"/>
      <c r="R486" s="1008">
        <f t="shared" si="28"/>
        <v>2</v>
      </c>
      <c r="S486" s="1008">
        <f t="shared" si="29"/>
        <v>2</v>
      </c>
    </row>
    <row r="487" spans="1:19">
      <c r="A487" s="2304"/>
      <c r="B487" s="2310"/>
      <c r="C487" s="982"/>
      <c r="D487" s="984" t="s">
        <v>827</v>
      </c>
      <c r="E487" s="963" t="s">
        <v>1092</v>
      </c>
      <c r="F487" s="964">
        <v>0</v>
      </c>
      <c r="G487" s="964"/>
      <c r="H487" s="964"/>
      <c r="I487" s="1279"/>
      <c r="J487" s="1279"/>
      <c r="K487" s="964"/>
      <c r="L487" s="964"/>
      <c r="M487" s="964"/>
      <c r="N487" s="964"/>
      <c r="O487" s="964"/>
      <c r="P487" s="964"/>
      <c r="Q487" s="964"/>
      <c r="R487" s="1008">
        <f t="shared" si="28"/>
        <v>0</v>
      </c>
      <c r="S487" s="1008">
        <f t="shared" si="29"/>
        <v>0</v>
      </c>
    </row>
    <row r="488" spans="1:19">
      <c r="A488" s="2304"/>
      <c r="B488" s="2310"/>
      <c r="C488" s="982" t="s">
        <v>1162</v>
      </c>
      <c r="D488" s="984" t="s">
        <v>1163</v>
      </c>
      <c r="E488" s="963" t="s">
        <v>1164</v>
      </c>
      <c r="F488" s="964">
        <v>0</v>
      </c>
      <c r="G488" s="964"/>
      <c r="H488" s="964"/>
      <c r="I488" s="1279"/>
      <c r="J488" s="1279"/>
      <c r="K488" s="964"/>
      <c r="L488" s="964"/>
      <c r="M488" s="964"/>
      <c r="N488" s="964"/>
      <c r="O488" s="964"/>
      <c r="P488" s="964"/>
      <c r="Q488" s="964"/>
      <c r="R488" s="1008">
        <f t="shared" si="28"/>
        <v>0</v>
      </c>
      <c r="S488" s="1008">
        <f t="shared" si="29"/>
        <v>0</v>
      </c>
    </row>
    <row r="489" spans="1:19">
      <c r="A489" s="2304"/>
      <c r="B489" s="2310"/>
      <c r="C489" s="982"/>
      <c r="D489" s="984" t="s">
        <v>829</v>
      </c>
      <c r="E489" s="963" t="s">
        <v>1165</v>
      </c>
      <c r="F489" s="964">
        <v>0</v>
      </c>
      <c r="G489" s="964"/>
      <c r="H489" s="964"/>
      <c r="I489" s="1279"/>
      <c r="J489" s="1279"/>
      <c r="K489" s="964"/>
      <c r="L489" s="964"/>
      <c r="M489" s="964"/>
      <c r="N489" s="964"/>
      <c r="O489" s="964"/>
      <c r="P489" s="964"/>
      <c r="Q489" s="964"/>
      <c r="R489" s="1008">
        <f t="shared" si="28"/>
        <v>0</v>
      </c>
      <c r="S489" s="1008">
        <f t="shared" si="29"/>
        <v>0</v>
      </c>
    </row>
    <row r="490" spans="1:19">
      <c r="A490" s="2304"/>
      <c r="B490" s="2310"/>
      <c r="C490" s="982" t="s">
        <v>1155</v>
      </c>
      <c r="D490" s="984" t="s">
        <v>1166</v>
      </c>
      <c r="E490" s="963" t="s">
        <v>1167</v>
      </c>
      <c r="F490" s="964">
        <v>0</v>
      </c>
      <c r="G490" s="964"/>
      <c r="H490" s="964"/>
      <c r="I490" s="1279"/>
      <c r="J490" s="1279"/>
      <c r="K490" s="964"/>
      <c r="L490" s="964"/>
      <c r="M490" s="964"/>
      <c r="N490" s="964"/>
      <c r="O490" s="964"/>
      <c r="P490" s="964"/>
      <c r="Q490" s="964"/>
      <c r="R490" s="1008">
        <f t="shared" si="28"/>
        <v>0</v>
      </c>
      <c r="S490" s="1008">
        <f t="shared" si="29"/>
        <v>0</v>
      </c>
    </row>
    <row r="491" spans="1:19">
      <c r="A491" s="2304"/>
      <c r="B491" s="2310"/>
      <c r="C491" s="982" t="s">
        <v>1152</v>
      </c>
      <c r="D491" s="984" t="s">
        <v>1168</v>
      </c>
      <c r="E491" s="963" t="s">
        <v>1169</v>
      </c>
      <c r="F491" s="964">
        <v>2</v>
      </c>
      <c r="G491" s="964"/>
      <c r="H491" s="964"/>
      <c r="I491" s="1279"/>
      <c r="J491" s="1279"/>
      <c r="K491" s="964"/>
      <c r="L491" s="964"/>
      <c r="M491" s="964"/>
      <c r="N491" s="964"/>
      <c r="O491" s="964"/>
      <c r="P491" s="964"/>
      <c r="Q491" s="964"/>
      <c r="R491" s="1008">
        <f t="shared" si="28"/>
        <v>2</v>
      </c>
      <c r="S491" s="1008">
        <f t="shared" si="29"/>
        <v>2</v>
      </c>
    </row>
    <row r="492" spans="1:19">
      <c r="A492" s="2304"/>
      <c r="B492" s="2310"/>
      <c r="C492" s="982" t="s">
        <v>1162</v>
      </c>
      <c r="D492" s="984" t="s">
        <v>1097</v>
      </c>
      <c r="E492" s="963" t="s">
        <v>1098</v>
      </c>
      <c r="F492" s="964">
        <v>0</v>
      </c>
      <c r="G492" s="964"/>
      <c r="H492" s="964"/>
      <c r="I492" s="1279"/>
      <c r="J492" s="1279"/>
      <c r="K492" s="964"/>
      <c r="L492" s="964"/>
      <c r="M492" s="964"/>
      <c r="N492" s="964"/>
      <c r="O492" s="964"/>
      <c r="P492" s="964"/>
      <c r="Q492" s="964"/>
      <c r="R492" s="1008">
        <f t="shared" si="28"/>
        <v>0</v>
      </c>
      <c r="S492" s="1008">
        <f t="shared" si="29"/>
        <v>0</v>
      </c>
    </row>
    <row r="493" spans="1:19">
      <c r="A493" s="2304"/>
      <c r="B493" s="2310"/>
      <c r="C493" s="982" t="s">
        <v>1155</v>
      </c>
      <c r="D493" s="984" t="s">
        <v>1170</v>
      </c>
      <c r="E493" s="963" t="s">
        <v>1171</v>
      </c>
      <c r="F493" s="964">
        <v>0</v>
      </c>
      <c r="G493" s="964"/>
      <c r="H493" s="964"/>
      <c r="I493" s="1279"/>
      <c r="J493" s="1279"/>
      <c r="K493" s="964"/>
      <c r="L493" s="964"/>
      <c r="M493" s="964"/>
      <c r="N493" s="964"/>
      <c r="O493" s="964"/>
      <c r="P493" s="964"/>
      <c r="Q493" s="964"/>
      <c r="R493" s="1008">
        <f t="shared" si="28"/>
        <v>0</v>
      </c>
      <c r="S493" s="1008">
        <f t="shared" si="29"/>
        <v>0</v>
      </c>
    </row>
    <row r="494" spans="1:19">
      <c r="A494" s="2304"/>
      <c r="B494" s="2310"/>
      <c r="C494" s="982"/>
      <c r="D494" s="984" t="s">
        <v>632</v>
      </c>
      <c r="E494" s="963" t="s">
        <v>1172</v>
      </c>
      <c r="F494" s="964">
        <v>0</v>
      </c>
      <c r="G494" s="964"/>
      <c r="H494" s="964"/>
      <c r="I494" s="1279"/>
      <c r="J494" s="1279"/>
      <c r="K494" s="964"/>
      <c r="L494" s="964"/>
      <c r="M494" s="964"/>
      <c r="N494" s="964"/>
      <c r="O494" s="964"/>
      <c r="P494" s="964"/>
      <c r="Q494" s="964"/>
      <c r="R494" s="1008">
        <f t="shared" si="28"/>
        <v>0</v>
      </c>
      <c r="S494" s="1008">
        <f t="shared" si="29"/>
        <v>0</v>
      </c>
    </row>
    <row r="495" spans="1:19">
      <c r="A495" s="2304"/>
      <c r="B495" s="2310"/>
      <c r="C495" s="982"/>
      <c r="D495" s="984" t="s">
        <v>1173</v>
      </c>
      <c r="E495" s="963" t="s">
        <v>1174</v>
      </c>
      <c r="F495" s="964">
        <v>0</v>
      </c>
      <c r="G495" s="964"/>
      <c r="H495" s="964"/>
      <c r="I495" s="1279"/>
      <c r="J495" s="1279"/>
      <c r="K495" s="964"/>
      <c r="L495" s="964"/>
      <c r="M495" s="964"/>
      <c r="N495" s="964"/>
      <c r="O495" s="964"/>
      <c r="P495" s="964"/>
      <c r="Q495" s="964"/>
      <c r="R495" s="1008">
        <f t="shared" si="28"/>
        <v>0</v>
      </c>
      <c r="S495" s="1008">
        <f t="shared" si="29"/>
        <v>0</v>
      </c>
    </row>
    <row r="496" spans="1:19" s="1267" customFormat="1">
      <c r="A496" s="2304"/>
      <c r="B496" s="2310"/>
      <c r="C496" s="982"/>
      <c r="D496" s="984" t="s">
        <v>1747</v>
      </c>
      <c r="E496" s="963" t="s">
        <v>1478</v>
      </c>
      <c r="F496" s="1328">
        <v>0</v>
      </c>
      <c r="G496" s="1328"/>
      <c r="H496" s="1328"/>
      <c r="I496" s="1328"/>
      <c r="J496" s="1328"/>
      <c r="K496" s="1328"/>
      <c r="L496" s="1328"/>
      <c r="M496" s="1328"/>
      <c r="N496" s="1328"/>
      <c r="O496" s="1328"/>
      <c r="P496" s="1328"/>
      <c r="Q496" s="1328"/>
      <c r="R496" s="1008">
        <f t="shared" si="28"/>
        <v>0</v>
      </c>
      <c r="S496" s="1008">
        <f t="shared" si="29"/>
        <v>0</v>
      </c>
    </row>
    <row r="497" spans="1:19">
      <c r="A497" s="2304"/>
      <c r="B497" s="2310"/>
      <c r="C497" s="982"/>
      <c r="D497" s="984" t="s">
        <v>844</v>
      </c>
      <c r="E497" s="963" t="s">
        <v>1144</v>
      </c>
      <c r="F497" s="964">
        <v>0</v>
      </c>
      <c r="G497" s="964"/>
      <c r="H497" s="964"/>
      <c r="I497" s="1279"/>
      <c r="J497" s="1279"/>
      <c r="K497" s="964"/>
      <c r="L497" s="964"/>
      <c r="M497" s="964"/>
      <c r="N497" s="964"/>
      <c r="O497" s="964"/>
      <c r="P497" s="964"/>
      <c r="Q497" s="964"/>
      <c r="R497" s="1008">
        <f t="shared" si="28"/>
        <v>0</v>
      </c>
      <c r="S497" s="1008">
        <f t="shared" si="29"/>
        <v>0</v>
      </c>
    </row>
    <row r="498" spans="1:19" s="1267" customFormat="1">
      <c r="A498" s="2304"/>
      <c r="B498" s="2310"/>
      <c r="C498" s="982"/>
      <c r="D498" s="984" t="s">
        <v>1513</v>
      </c>
      <c r="E498" s="963" t="s">
        <v>1514</v>
      </c>
      <c r="F498" s="1328">
        <v>0</v>
      </c>
      <c r="G498" s="1328"/>
      <c r="H498" s="1328"/>
      <c r="I498" s="1328"/>
      <c r="J498" s="1328"/>
      <c r="K498" s="1328"/>
      <c r="L498" s="1328"/>
      <c r="M498" s="1328"/>
      <c r="N498" s="1328"/>
      <c r="O498" s="1328"/>
      <c r="P498" s="1328"/>
      <c r="Q498" s="1328"/>
      <c r="R498" s="1008">
        <f t="shared" si="28"/>
        <v>0</v>
      </c>
      <c r="S498" s="1008">
        <f t="shared" si="29"/>
        <v>0</v>
      </c>
    </row>
    <row r="499" spans="1:19">
      <c r="A499" s="2304"/>
      <c r="B499" s="2310"/>
      <c r="C499" s="982"/>
      <c r="D499" s="984" t="s">
        <v>1175</v>
      </c>
      <c r="E499" s="963" t="s">
        <v>1176</v>
      </c>
      <c r="F499" s="964">
        <v>0</v>
      </c>
      <c r="G499" s="964"/>
      <c r="H499" s="964"/>
      <c r="I499" s="1279"/>
      <c r="J499" s="1279"/>
      <c r="K499" s="964"/>
      <c r="L499" s="964"/>
      <c r="M499" s="964"/>
      <c r="N499" s="964"/>
      <c r="O499" s="964"/>
      <c r="P499" s="964"/>
      <c r="Q499" s="964"/>
      <c r="R499" s="1008">
        <f t="shared" si="28"/>
        <v>0</v>
      </c>
      <c r="S499" s="1008">
        <f t="shared" si="29"/>
        <v>0</v>
      </c>
    </row>
    <row r="500" spans="1:19" s="1267" customFormat="1">
      <c r="A500" s="2304"/>
      <c r="B500" s="2310"/>
      <c r="C500" s="982"/>
      <c r="D500" s="984" t="s">
        <v>1498</v>
      </c>
      <c r="E500" s="963" t="s">
        <v>1499</v>
      </c>
      <c r="F500" s="1328">
        <v>0</v>
      </c>
      <c r="G500" s="1328"/>
      <c r="H500" s="1328"/>
      <c r="I500" s="1328"/>
      <c r="J500" s="1328"/>
      <c r="K500" s="1328"/>
      <c r="L500" s="1328"/>
      <c r="M500" s="1328"/>
      <c r="N500" s="1328"/>
      <c r="O500" s="1328"/>
      <c r="P500" s="1328"/>
      <c r="Q500" s="1328"/>
      <c r="R500" s="1008">
        <f t="shared" si="28"/>
        <v>0</v>
      </c>
      <c r="S500" s="1008">
        <f t="shared" si="29"/>
        <v>0</v>
      </c>
    </row>
    <row r="501" spans="1:19" s="1267" customFormat="1">
      <c r="A501" s="2304"/>
      <c r="B501" s="2310"/>
      <c r="C501" s="982"/>
      <c r="D501" s="984" t="s">
        <v>1740</v>
      </c>
      <c r="E501" s="963" t="s">
        <v>1741</v>
      </c>
      <c r="F501" s="1328">
        <v>0</v>
      </c>
      <c r="G501" s="1328"/>
      <c r="H501" s="1328"/>
      <c r="I501" s="1328"/>
      <c r="J501" s="1328"/>
      <c r="K501" s="1328"/>
      <c r="L501" s="1328"/>
      <c r="M501" s="1328"/>
      <c r="N501" s="1328"/>
      <c r="O501" s="1328"/>
      <c r="P501" s="1328"/>
      <c r="Q501" s="1328"/>
      <c r="R501" s="1008">
        <f t="shared" si="28"/>
        <v>0</v>
      </c>
      <c r="S501" s="1008">
        <f t="shared" si="29"/>
        <v>0</v>
      </c>
    </row>
    <row r="502" spans="1:19">
      <c r="A502" s="2304"/>
      <c r="B502" s="2310"/>
      <c r="C502" s="982" t="s">
        <v>1155</v>
      </c>
      <c r="D502" s="984" t="s">
        <v>1177</v>
      </c>
      <c r="E502" s="963" t="s">
        <v>1178</v>
      </c>
      <c r="F502" s="964">
        <v>0</v>
      </c>
      <c r="G502" s="964"/>
      <c r="H502" s="964"/>
      <c r="I502" s="1279"/>
      <c r="J502" s="1279"/>
      <c r="K502" s="964"/>
      <c r="L502" s="964"/>
      <c r="M502" s="964"/>
      <c r="N502" s="964"/>
      <c r="O502" s="964"/>
      <c r="P502" s="964"/>
      <c r="Q502" s="964"/>
      <c r="R502" s="1008">
        <f t="shared" si="28"/>
        <v>0</v>
      </c>
      <c r="S502" s="1008">
        <f t="shared" si="29"/>
        <v>0</v>
      </c>
    </row>
    <row r="503" spans="1:19">
      <c r="A503" s="2304"/>
      <c r="B503" s="2311"/>
      <c r="C503" s="982" t="s">
        <v>1155</v>
      </c>
      <c r="D503" s="984" t="s">
        <v>1179</v>
      </c>
      <c r="E503" s="963" t="s">
        <v>1180</v>
      </c>
      <c r="F503" s="964">
        <v>0</v>
      </c>
      <c r="G503" s="964"/>
      <c r="H503" s="964"/>
      <c r="I503" s="1279"/>
      <c r="J503" s="1279"/>
      <c r="K503" s="964"/>
      <c r="L503" s="964"/>
      <c r="M503" s="964"/>
      <c r="N503" s="964"/>
      <c r="O503" s="964"/>
      <c r="P503" s="964"/>
      <c r="Q503" s="964"/>
      <c r="R503" s="1008">
        <f t="shared" si="28"/>
        <v>0</v>
      </c>
      <c r="S503" s="1008">
        <f t="shared" si="29"/>
        <v>0</v>
      </c>
    </row>
    <row r="504" spans="1:19" ht="15.75" thickBot="1">
      <c r="A504" s="2305"/>
      <c r="B504" s="977" t="s">
        <v>669</v>
      </c>
      <c r="C504" s="977"/>
      <c r="D504" s="977"/>
      <c r="E504" s="978"/>
      <c r="F504" s="989">
        <v>474</v>
      </c>
      <c r="G504" s="989"/>
      <c r="H504" s="989"/>
      <c r="I504" s="1280"/>
      <c r="J504" s="1280"/>
      <c r="K504" s="989"/>
      <c r="L504" s="989"/>
      <c r="M504" s="989"/>
      <c r="N504" s="989"/>
      <c r="O504" s="989"/>
      <c r="P504" s="989"/>
      <c r="Q504" s="989"/>
      <c r="R504" s="1005">
        <f t="shared" si="28"/>
        <v>474</v>
      </c>
      <c r="S504" s="1005">
        <f t="shared" si="29"/>
        <v>474</v>
      </c>
    </row>
    <row r="505" spans="1:19" ht="26.25">
      <c r="A505" s="1009"/>
      <c r="B505" s="938"/>
      <c r="C505" s="938"/>
      <c r="D505" s="938"/>
      <c r="E505" s="998"/>
      <c r="F505" s="519"/>
      <c r="G505" s="519"/>
      <c r="H505" s="519"/>
      <c r="I505" s="519"/>
      <c r="J505" s="519"/>
      <c r="K505" s="519"/>
      <c r="L505" s="519"/>
      <c r="M505" s="519"/>
      <c r="N505" s="519"/>
      <c r="O505" s="519"/>
      <c r="P505" s="519"/>
      <c r="Q505" s="519"/>
      <c r="R505" s="939"/>
      <c r="S505" s="939"/>
    </row>
    <row r="506" spans="1:19" ht="20.25">
      <c r="A506" s="999"/>
      <c r="B506" s="938"/>
      <c r="C506" s="938"/>
      <c r="D506" s="938"/>
      <c r="E506" s="998"/>
      <c r="F506" s="519"/>
      <c r="G506" s="519"/>
      <c r="H506" s="519"/>
      <c r="I506" s="519"/>
      <c r="J506" s="519"/>
      <c r="K506" s="519"/>
      <c r="L506" s="519"/>
      <c r="M506" s="519"/>
      <c r="N506" s="519"/>
      <c r="O506" s="519"/>
      <c r="P506" s="519"/>
      <c r="Q506" s="519"/>
      <c r="R506" s="939"/>
      <c r="S506" s="939"/>
    </row>
    <row r="507" spans="1:19" ht="20.25">
      <c r="A507" s="999"/>
      <c r="B507" s="938"/>
      <c r="C507" s="938"/>
      <c r="D507" s="938"/>
      <c r="E507" s="998"/>
      <c r="F507" s="519"/>
      <c r="G507" s="519"/>
      <c r="H507" s="519"/>
      <c r="I507" s="519"/>
      <c r="J507" s="519"/>
      <c r="K507" s="519"/>
      <c r="L507" s="519"/>
      <c r="M507" s="519"/>
      <c r="N507" s="519"/>
      <c r="O507" s="519"/>
      <c r="P507" s="519"/>
      <c r="Q507" s="519"/>
      <c r="R507" s="939"/>
      <c r="S507" s="939"/>
    </row>
    <row r="508" spans="1:19" ht="20.25">
      <c r="A508" s="999"/>
      <c r="B508" s="938"/>
      <c r="C508" s="938"/>
      <c r="D508" s="938"/>
      <c r="E508" s="998"/>
      <c r="F508" s="519"/>
      <c r="G508" s="519"/>
      <c r="H508" s="519"/>
      <c r="I508" s="519"/>
      <c r="J508" s="519"/>
      <c r="K508" s="519"/>
      <c r="L508" s="519"/>
      <c r="M508" s="519"/>
      <c r="N508" s="519"/>
      <c r="O508" s="519"/>
      <c r="P508" s="519"/>
      <c r="Q508" s="519"/>
      <c r="R508" s="939"/>
      <c r="S508" s="939"/>
    </row>
    <row r="509" spans="1:19" ht="20.25">
      <c r="A509" s="999"/>
      <c r="B509" s="938"/>
      <c r="C509" s="938"/>
      <c r="D509" s="938"/>
      <c r="E509" s="998"/>
      <c r="F509" s="519"/>
      <c r="G509" s="519"/>
      <c r="H509" s="519"/>
      <c r="I509" s="519"/>
      <c r="J509" s="519"/>
      <c r="K509" s="519"/>
      <c r="L509" s="519"/>
      <c r="M509" s="519"/>
      <c r="N509" s="519"/>
      <c r="O509" s="519"/>
      <c r="P509" s="519"/>
      <c r="Q509" s="519"/>
      <c r="R509" s="939"/>
      <c r="S509" s="939"/>
    </row>
    <row r="510" spans="1:19" ht="20.25">
      <c r="A510" s="999"/>
      <c r="B510" s="938"/>
      <c r="C510" s="938"/>
      <c r="D510" s="938"/>
      <c r="E510" s="998"/>
      <c r="F510" s="519"/>
      <c r="G510" s="519"/>
      <c r="H510" s="519"/>
      <c r="I510" s="519"/>
      <c r="J510" s="519"/>
      <c r="K510" s="519"/>
      <c r="L510" s="519"/>
      <c r="M510" s="519"/>
      <c r="N510" s="519"/>
      <c r="O510" s="519"/>
      <c r="P510" s="519"/>
      <c r="Q510" s="519"/>
      <c r="R510" s="939"/>
      <c r="S510" s="939"/>
    </row>
    <row r="511" spans="1:19" ht="20.25">
      <c r="A511" s="999"/>
      <c r="B511" s="938"/>
      <c r="C511" s="938"/>
      <c r="D511" s="938"/>
      <c r="E511" s="998"/>
      <c r="F511" s="519"/>
      <c r="G511" s="519"/>
      <c r="H511" s="519"/>
      <c r="I511" s="519"/>
      <c r="J511" s="519"/>
      <c r="K511" s="519"/>
      <c r="L511" s="519"/>
      <c r="M511" s="519"/>
      <c r="N511" s="519"/>
      <c r="O511" s="519"/>
      <c r="P511" s="519"/>
      <c r="Q511" s="519"/>
      <c r="R511" s="939"/>
      <c r="S511" s="939"/>
    </row>
    <row r="512" spans="1:19" ht="20.25">
      <c r="A512" s="999"/>
      <c r="B512" s="938"/>
      <c r="C512" s="938"/>
      <c r="D512" s="938"/>
      <c r="E512" s="998"/>
      <c r="F512" s="519"/>
      <c r="G512" s="519"/>
      <c r="H512" s="519"/>
      <c r="I512" s="519"/>
      <c r="J512" s="519"/>
      <c r="K512" s="519"/>
      <c r="L512" s="519"/>
      <c r="M512" s="519"/>
      <c r="N512" s="519"/>
      <c r="O512" s="519"/>
      <c r="P512" s="519"/>
      <c r="Q512" s="519"/>
      <c r="R512" s="939"/>
      <c r="S512" s="939"/>
    </row>
    <row r="513" spans="1:19" ht="20.25">
      <c r="A513" s="999"/>
      <c r="B513" s="938"/>
      <c r="C513" s="938"/>
      <c r="D513" s="938"/>
      <c r="E513" s="998"/>
      <c r="F513" s="519"/>
      <c r="G513" s="519"/>
      <c r="H513" s="519"/>
      <c r="I513" s="519"/>
      <c r="J513" s="519"/>
      <c r="K513" s="519"/>
      <c r="L513" s="519"/>
      <c r="M513" s="519"/>
      <c r="N513" s="519"/>
      <c r="O513" s="519"/>
      <c r="P513" s="519"/>
      <c r="Q513" s="519"/>
      <c r="R513" s="939"/>
      <c r="S513" s="939"/>
    </row>
    <row r="514" spans="1:19" ht="20.25">
      <c r="A514" s="999"/>
      <c r="B514" s="938"/>
      <c r="C514" s="938"/>
      <c r="D514" s="938"/>
      <c r="E514" s="998"/>
      <c r="F514" s="519"/>
      <c r="G514" s="519"/>
      <c r="H514" s="519"/>
      <c r="I514" s="519"/>
      <c r="J514" s="519"/>
      <c r="K514" s="519"/>
      <c r="L514" s="519"/>
      <c r="M514" s="519"/>
      <c r="N514" s="519"/>
      <c r="O514" s="519"/>
      <c r="P514" s="519"/>
      <c r="Q514" s="519"/>
      <c r="R514" s="939"/>
      <c r="S514" s="939"/>
    </row>
    <row r="515" spans="1:19" ht="20.25">
      <c r="A515" s="999"/>
      <c r="B515" s="938"/>
      <c r="C515" s="938"/>
      <c r="D515" s="938"/>
      <c r="E515" s="998"/>
      <c r="F515" s="519"/>
      <c r="G515" s="519"/>
      <c r="H515" s="519"/>
      <c r="I515" s="519"/>
      <c r="J515" s="519"/>
      <c r="K515" s="519"/>
      <c r="L515" s="519"/>
      <c r="M515" s="519"/>
      <c r="N515" s="519"/>
      <c r="O515" s="519"/>
      <c r="P515" s="519"/>
      <c r="Q515" s="519"/>
      <c r="R515" s="939"/>
      <c r="S515" s="939"/>
    </row>
    <row r="516" spans="1:19" ht="20.25">
      <c r="A516" s="999"/>
      <c r="B516" s="938"/>
      <c r="C516" s="938"/>
      <c r="D516" s="938"/>
      <c r="E516" s="998"/>
      <c r="F516" s="519"/>
      <c r="G516" s="519"/>
      <c r="H516" s="519"/>
      <c r="I516" s="519"/>
      <c r="J516" s="519"/>
      <c r="K516" s="519"/>
      <c r="L516" s="519"/>
      <c r="M516" s="519"/>
      <c r="N516" s="519"/>
      <c r="O516" s="519"/>
      <c r="P516" s="519"/>
      <c r="Q516" s="519"/>
      <c r="R516" s="939"/>
      <c r="S516" s="939"/>
    </row>
    <row r="517" spans="1:19" ht="20.25">
      <c r="A517" s="999"/>
      <c r="B517" s="938"/>
      <c r="C517" s="938"/>
      <c r="D517" s="938"/>
      <c r="E517" s="998"/>
      <c r="F517" s="519"/>
      <c r="G517" s="519"/>
      <c r="H517" s="519"/>
      <c r="I517" s="519"/>
      <c r="J517" s="519"/>
      <c r="K517" s="519"/>
      <c r="L517" s="519"/>
      <c r="M517" s="519"/>
      <c r="N517" s="519"/>
      <c r="O517" s="519"/>
      <c r="P517" s="519"/>
      <c r="Q517" s="519"/>
      <c r="R517" s="939"/>
      <c r="S517" s="939"/>
    </row>
    <row r="518" spans="1:19" ht="20.25">
      <c r="A518" s="999"/>
      <c r="B518" s="938"/>
      <c r="C518" s="938"/>
      <c r="D518" s="938"/>
      <c r="E518" s="998"/>
      <c r="F518" s="519"/>
      <c r="G518" s="519"/>
      <c r="H518" s="519"/>
      <c r="I518" s="519"/>
      <c r="J518" s="519"/>
      <c r="K518" s="519"/>
      <c r="L518" s="519"/>
      <c r="M518" s="519"/>
      <c r="N518" s="519"/>
      <c r="O518" s="519"/>
      <c r="P518" s="519"/>
      <c r="Q518" s="519"/>
      <c r="R518" s="939"/>
      <c r="S518" s="939"/>
    </row>
    <row r="519" spans="1:19" ht="20.25">
      <c r="A519" s="999"/>
      <c r="B519" s="938"/>
      <c r="C519" s="938"/>
      <c r="D519" s="938"/>
      <c r="E519" s="998"/>
      <c r="F519" s="519"/>
      <c r="G519" s="519"/>
      <c r="H519" s="519"/>
      <c r="I519" s="519"/>
      <c r="J519" s="519"/>
      <c r="K519" s="519"/>
      <c r="L519" s="519"/>
      <c r="M519" s="519"/>
      <c r="N519" s="519"/>
      <c r="O519" s="519"/>
      <c r="P519" s="519"/>
      <c r="Q519" s="519"/>
      <c r="R519" s="939"/>
      <c r="S519" s="939"/>
    </row>
    <row r="520" spans="1:19" ht="20.25">
      <c r="A520" s="999"/>
      <c r="B520" s="938"/>
      <c r="C520" s="938"/>
      <c r="D520" s="938"/>
      <c r="E520" s="998"/>
      <c r="F520" s="519"/>
      <c r="G520" s="519"/>
      <c r="H520" s="519"/>
      <c r="I520" s="519"/>
      <c r="J520" s="519"/>
      <c r="K520" s="519"/>
      <c r="L520" s="519"/>
      <c r="M520" s="519"/>
      <c r="N520" s="519"/>
      <c r="O520" s="519"/>
      <c r="P520" s="519"/>
      <c r="Q520" s="519"/>
      <c r="R520" s="939"/>
      <c r="S520" s="939"/>
    </row>
    <row r="521" spans="1:19" ht="20.25">
      <c r="A521" s="999"/>
      <c r="B521" s="938"/>
      <c r="C521" s="938"/>
      <c r="D521" s="938"/>
      <c r="E521" s="998"/>
      <c r="F521" s="519"/>
      <c r="G521" s="519"/>
      <c r="H521" s="519"/>
      <c r="I521" s="519"/>
      <c r="J521" s="519"/>
      <c r="K521" s="519"/>
      <c r="L521" s="519"/>
      <c r="M521" s="519"/>
      <c r="N521" s="519"/>
      <c r="O521" s="519"/>
      <c r="P521" s="519"/>
      <c r="Q521" s="519"/>
      <c r="R521" s="939"/>
      <c r="S521" s="939"/>
    </row>
    <row r="522" spans="1:19" ht="20.25">
      <c r="A522" s="999"/>
      <c r="B522" s="938"/>
      <c r="C522" s="938"/>
      <c r="D522" s="938"/>
      <c r="E522" s="998"/>
      <c r="F522" s="519"/>
      <c r="G522" s="519"/>
      <c r="H522" s="519"/>
      <c r="I522" s="519"/>
      <c r="J522" s="519"/>
      <c r="K522" s="519"/>
      <c r="L522" s="519"/>
      <c r="M522" s="519"/>
      <c r="N522" s="519"/>
      <c r="O522" s="519"/>
      <c r="P522" s="519"/>
      <c r="Q522" s="519"/>
      <c r="R522" s="939"/>
      <c r="S522" s="939"/>
    </row>
    <row r="523" spans="1:19" ht="20.25">
      <c r="A523" s="999"/>
      <c r="B523" s="938"/>
      <c r="C523" s="938"/>
      <c r="D523" s="938"/>
      <c r="E523" s="998"/>
      <c r="F523" s="519"/>
      <c r="G523" s="519"/>
      <c r="H523" s="519"/>
      <c r="I523" s="519"/>
      <c r="J523" s="519"/>
      <c r="K523" s="519"/>
      <c r="L523" s="519"/>
      <c r="M523" s="519"/>
      <c r="N523" s="519"/>
      <c r="O523" s="519"/>
      <c r="P523" s="519"/>
      <c r="Q523" s="519"/>
      <c r="R523" s="939"/>
      <c r="S523" s="939"/>
    </row>
    <row r="524" spans="1:19" ht="20.25">
      <c r="A524" s="999"/>
      <c r="B524" s="938"/>
      <c r="C524" s="938"/>
      <c r="D524" s="938"/>
      <c r="E524" s="998"/>
      <c r="F524" s="519"/>
      <c r="G524" s="519"/>
      <c r="H524" s="519"/>
      <c r="I524" s="519"/>
      <c r="J524" s="519"/>
      <c r="K524" s="519"/>
      <c r="L524" s="519"/>
      <c r="M524" s="519"/>
      <c r="N524" s="519"/>
      <c r="O524" s="519"/>
      <c r="P524" s="519"/>
      <c r="Q524" s="519"/>
      <c r="R524" s="939"/>
      <c r="S524" s="939"/>
    </row>
    <row r="525" spans="1:19" ht="20.25">
      <c r="A525" s="999"/>
      <c r="B525" s="938"/>
      <c r="C525" s="938"/>
      <c r="D525" s="938"/>
      <c r="E525" s="998"/>
      <c r="F525" s="519"/>
      <c r="G525" s="519"/>
      <c r="H525" s="519"/>
      <c r="I525" s="519"/>
      <c r="J525" s="519"/>
      <c r="K525" s="519"/>
      <c r="L525" s="519"/>
      <c r="M525" s="519"/>
      <c r="N525" s="519"/>
      <c r="O525" s="519"/>
      <c r="P525" s="519"/>
      <c r="Q525" s="519"/>
    </row>
    <row r="526" spans="1:19" ht="20.25">
      <c r="A526" s="999"/>
      <c r="B526" s="938"/>
      <c r="C526" s="938"/>
      <c r="D526" s="938"/>
      <c r="E526" s="998"/>
      <c r="F526" s="519"/>
      <c r="G526" s="519"/>
      <c r="H526" s="519"/>
      <c r="I526" s="519"/>
      <c r="J526" s="519"/>
      <c r="K526" s="519"/>
      <c r="L526" s="519"/>
      <c r="M526" s="519"/>
      <c r="N526" s="519"/>
      <c r="O526" s="519"/>
      <c r="P526" s="519"/>
      <c r="Q526" s="519"/>
    </row>
    <row r="527" spans="1:19" ht="20.25">
      <c r="A527" s="999"/>
      <c r="B527" s="938"/>
      <c r="C527" s="938"/>
      <c r="D527" s="938"/>
      <c r="E527" s="998"/>
      <c r="F527" s="519"/>
      <c r="G527" s="519"/>
      <c r="H527" s="519"/>
      <c r="I527" s="519"/>
      <c r="J527" s="519"/>
      <c r="K527" s="519"/>
      <c r="L527" s="519"/>
      <c r="M527" s="519"/>
      <c r="N527" s="519"/>
      <c r="O527" s="519"/>
      <c r="P527" s="519"/>
      <c r="Q527" s="519"/>
    </row>
    <row r="528" spans="1:19" ht="20.25">
      <c r="A528" s="999"/>
      <c r="B528" s="938"/>
      <c r="C528" s="938"/>
      <c r="D528" s="938"/>
      <c r="E528" s="998"/>
      <c r="F528" s="519"/>
      <c r="G528" s="519"/>
      <c r="H528" s="519"/>
      <c r="I528" s="519"/>
      <c r="J528" s="519"/>
      <c r="K528" s="519"/>
      <c r="L528" s="519"/>
      <c r="M528" s="519"/>
      <c r="N528" s="519"/>
      <c r="O528" s="519"/>
      <c r="P528" s="519"/>
      <c r="Q528" s="519"/>
    </row>
    <row r="529" spans="1:17" ht="20.25">
      <c r="A529" s="999"/>
      <c r="B529" s="938"/>
      <c r="C529" s="938"/>
      <c r="D529" s="938"/>
      <c r="E529" s="998"/>
      <c r="F529" s="519"/>
      <c r="G529" s="519"/>
      <c r="H529" s="519"/>
      <c r="I529" s="519"/>
      <c r="J529" s="519"/>
      <c r="K529" s="519"/>
      <c r="L529" s="519"/>
      <c r="M529" s="519"/>
      <c r="N529" s="519"/>
      <c r="O529" s="519"/>
      <c r="P529" s="519"/>
      <c r="Q529" s="519"/>
    </row>
    <row r="530" spans="1:17" ht="20.25">
      <c r="A530" s="999"/>
      <c r="B530" s="938"/>
      <c r="C530" s="938"/>
      <c r="D530" s="938"/>
      <c r="E530" s="998"/>
      <c r="F530" s="519"/>
      <c r="G530" s="519"/>
      <c r="H530" s="519"/>
      <c r="I530" s="519"/>
      <c r="J530" s="519"/>
      <c r="K530" s="519"/>
      <c r="L530" s="519"/>
      <c r="M530" s="519"/>
      <c r="N530" s="519"/>
      <c r="O530" s="519"/>
      <c r="P530" s="519"/>
      <c r="Q530" s="519"/>
    </row>
    <row r="531" spans="1:17" ht="20.25">
      <c r="A531" s="999"/>
      <c r="B531" s="938"/>
      <c r="C531" s="938"/>
      <c r="D531" s="938"/>
      <c r="E531" s="998"/>
      <c r="F531" s="519"/>
      <c r="G531" s="519"/>
      <c r="H531" s="519"/>
      <c r="I531" s="519"/>
      <c r="J531" s="519"/>
      <c r="K531" s="519"/>
      <c r="L531" s="519"/>
      <c r="M531" s="519"/>
      <c r="N531" s="519"/>
      <c r="O531" s="519"/>
      <c r="P531" s="519"/>
      <c r="Q531" s="519"/>
    </row>
    <row r="532" spans="1:17" ht="20.25">
      <c r="A532" s="999"/>
      <c r="B532" s="938"/>
      <c r="C532" s="938"/>
      <c r="D532" s="938"/>
      <c r="E532" s="998"/>
      <c r="F532" s="519"/>
      <c r="G532" s="519"/>
      <c r="H532" s="519"/>
      <c r="I532" s="519"/>
      <c r="J532" s="519"/>
      <c r="K532" s="519"/>
      <c r="L532" s="519"/>
      <c r="M532" s="519"/>
      <c r="N532" s="519"/>
      <c r="O532" s="519"/>
      <c r="P532" s="519"/>
      <c r="Q532" s="519"/>
    </row>
    <row r="533" spans="1:17" ht="20.25">
      <c r="A533" s="999"/>
      <c r="B533" s="938"/>
      <c r="C533" s="938"/>
      <c r="D533" s="938"/>
      <c r="E533" s="998"/>
      <c r="F533" s="519"/>
      <c r="G533" s="519"/>
      <c r="H533" s="519"/>
      <c r="I533" s="519"/>
      <c r="J533" s="519"/>
      <c r="K533" s="519"/>
      <c r="L533" s="519"/>
      <c r="M533" s="519"/>
      <c r="N533" s="519"/>
      <c r="O533" s="519"/>
      <c r="P533" s="519"/>
      <c r="Q533" s="519"/>
    </row>
    <row r="534" spans="1:17" ht="20.25">
      <c r="A534" s="999"/>
      <c r="B534" s="938"/>
      <c r="C534" s="938"/>
      <c r="D534" s="938"/>
      <c r="E534" s="998"/>
      <c r="F534" s="519"/>
      <c r="G534" s="519"/>
      <c r="H534" s="519"/>
      <c r="I534" s="519"/>
      <c r="J534" s="519"/>
      <c r="K534" s="519"/>
      <c r="L534" s="519"/>
      <c r="M534" s="519"/>
      <c r="N534" s="519"/>
      <c r="O534" s="519"/>
      <c r="P534" s="519"/>
      <c r="Q534" s="519"/>
    </row>
    <row r="535" spans="1:17" ht="20.25">
      <c r="A535" s="999"/>
      <c r="B535" s="938"/>
      <c r="C535" s="938"/>
      <c r="D535" s="938"/>
      <c r="E535" s="998"/>
      <c r="F535" s="519"/>
      <c r="G535" s="519"/>
      <c r="H535" s="519"/>
      <c r="I535" s="519"/>
      <c r="J535" s="519"/>
      <c r="K535" s="519"/>
      <c r="L535" s="519"/>
      <c r="M535" s="519"/>
      <c r="N535" s="519"/>
      <c r="O535" s="519"/>
      <c r="P535" s="519"/>
      <c r="Q535" s="519"/>
    </row>
    <row r="536" spans="1:17" ht="20.25">
      <c r="A536" s="999"/>
      <c r="B536" s="938"/>
      <c r="C536" s="938"/>
      <c r="D536" s="938"/>
      <c r="E536" s="998"/>
      <c r="F536" s="519"/>
      <c r="G536" s="519"/>
      <c r="H536" s="519"/>
      <c r="I536" s="519"/>
      <c r="J536" s="519"/>
      <c r="K536" s="519"/>
      <c r="L536" s="519"/>
      <c r="M536" s="519"/>
      <c r="N536" s="519"/>
      <c r="O536" s="519"/>
      <c r="P536" s="519"/>
      <c r="Q536" s="519"/>
    </row>
    <row r="537" spans="1:17" ht="20.25">
      <c r="A537" s="999"/>
      <c r="B537" s="938"/>
      <c r="C537" s="938"/>
      <c r="D537" s="938"/>
      <c r="E537" s="998"/>
      <c r="F537" s="519"/>
      <c r="G537" s="519"/>
      <c r="H537" s="519"/>
      <c r="I537" s="519"/>
      <c r="J537" s="519"/>
      <c r="K537" s="519"/>
      <c r="L537" s="519"/>
      <c r="M537" s="519"/>
      <c r="N537" s="519"/>
      <c r="O537" s="519"/>
      <c r="P537" s="519"/>
      <c r="Q537" s="519"/>
    </row>
    <row r="538" spans="1:17" ht="21">
      <c r="A538" s="1000"/>
    </row>
  </sheetData>
  <sheetProtection algorithmName="SHA-512" hashValue="gGQC4uo/GgflrAWsrJr17sIUWThz1BCvCX0ZRNEgjy2lyGkjwylrnoqvgD+zifhdUc5/H7JHo4CAKueEAb2u4g==" saltValue="WXdJQY9+Tp3BximVWJcOjA==" spinCount="100000" sheet="1" objects="1" scenarios="1"/>
  <autoFilter ref="A30:S504" xr:uid="{00000000-0009-0000-0000-00000B000000}"/>
  <sortState ref="A88:O120">
    <sortCondition ref="A88:A120"/>
  </sortState>
  <mergeCells count="31">
    <mergeCell ref="A362:A410"/>
    <mergeCell ref="A411:A504"/>
    <mergeCell ref="B412:B426"/>
    <mergeCell ref="B428:B435"/>
    <mergeCell ref="B437:B455"/>
    <mergeCell ref="B457:B477"/>
    <mergeCell ref="B479:B503"/>
    <mergeCell ref="B363:C409"/>
    <mergeCell ref="A73:A361"/>
    <mergeCell ref="B259:B296"/>
    <mergeCell ref="B298:B325"/>
    <mergeCell ref="B344:B352"/>
    <mergeCell ref="B354:B359"/>
    <mergeCell ref="B327:B333"/>
    <mergeCell ref="B73:B159"/>
    <mergeCell ref="B161:B169"/>
    <mergeCell ref="B171:B257"/>
    <mergeCell ref="A29:A30"/>
    <mergeCell ref="A31:A72"/>
    <mergeCell ref="B32:B40"/>
    <mergeCell ref="B41:B45"/>
    <mergeCell ref="B55:B61"/>
    <mergeCell ref="B29:S29"/>
    <mergeCell ref="B62:B70"/>
    <mergeCell ref="B47:B50"/>
    <mergeCell ref="A18:E18"/>
    <mergeCell ref="A17:R17"/>
    <mergeCell ref="A14:E14"/>
    <mergeCell ref="I3:K3"/>
    <mergeCell ref="A5:E5"/>
    <mergeCell ref="A15:E15"/>
  </mergeCells>
  <conditionalFormatting sqref="M334">
    <cfRule type="iconSet" priority="7">
      <iconSet iconSet="3Arrows">
        <cfvo type="percent" val="0"/>
        <cfvo type="percent" val="33"/>
        <cfvo type="percent" val="67"/>
      </iconSet>
    </cfRule>
  </conditionalFormatting>
  <conditionalFormatting sqref="M343">
    <cfRule type="iconSet" priority="6">
      <iconSet iconSet="3Arrows">
        <cfvo type="percent" val="0"/>
        <cfvo type="percent" val="33"/>
        <cfvo type="percent" val="67"/>
      </iconSet>
    </cfRule>
  </conditionalFormatting>
  <conditionalFormatting sqref="M327:M332">
    <cfRule type="iconSet" priority="5">
      <iconSet iconSet="3Arrows">
        <cfvo type="percent" val="0"/>
        <cfvo type="percent" val="33"/>
        <cfvo type="percent" val="67"/>
      </iconSet>
    </cfRule>
  </conditionalFormatting>
  <conditionalFormatting sqref="M333">
    <cfRule type="iconSet" priority="4">
      <iconSet iconSet="3Arrows">
        <cfvo type="percent" val="0"/>
        <cfvo type="percent" val="33"/>
        <cfvo type="percent" val="67"/>
      </iconSet>
    </cfRule>
  </conditionalFormatting>
  <conditionalFormatting sqref="M335:M340">
    <cfRule type="iconSet" priority="3">
      <iconSet iconSet="3Arrows">
        <cfvo type="percent" val="0"/>
        <cfvo type="percent" val="33"/>
        <cfvo type="percent" val="67"/>
      </iconSet>
    </cfRule>
  </conditionalFormatting>
  <conditionalFormatting sqref="M341">
    <cfRule type="iconSet" priority="2">
      <iconSet iconSet="3Arrows">
        <cfvo type="percent" val="0"/>
        <cfvo type="percent" val="33"/>
        <cfvo type="percent" val="67"/>
      </iconSet>
    </cfRule>
  </conditionalFormatting>
  <conditionalFormatting sqref="M342">
    <cfRule type="iconSet" priority="1">
      <iconSet iconSet="3Arrows">
        <cfvo type="percent" val="0"/>
        <cfvo type="percent" val="33"/>
        <cfvo type="percent" val="67"/>
      </iconSet>
    </cfRule>
  </conditionalFormatting>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7558519241921"/>
  </sheetPr>
  <dimension ref="A1:AR34"/>
  <sheetViews>
    <sheetView showGridLines="0" showRowColHeaders="0" zoomScale="85" zoomScaleNormal="85" zoomScaleSheetLayoutView="85" workbookViewId="0">
      <pane xSplit="2" ySplit="3" topLeftCell="C4" activePane="bottomRight" state="frozen"/>
      <selection activeCell="A8" sqref="A9:E9"/>
      <selection pane="topRight" activeCell="A8" sqref="A9:E9"/>
      <selection pane="bottomLeft" activeCell="A8" sqref="A9:E9"/>
      <selection pane="bottomRight" activeCell="C4" sqref="C4:E4"/>
    </sheetView>
  </sheetViews>
  <sheetFormatPr defaultRowHeight="15.75"/>
  <cols>
    <col min="1" max="1" width="16.5703125" style="42" customWidth="1"/>
    <col min="2" max="2" width="41" style="42" customWidth="1"/>
    <col min="3" max="20" width="6.5703125" style="80" customWidth="1"/>
    <col min="21" max="38" width="6.5703125" style="80" hidden="1" customWidth="1"/>
    <col min="39" max="40" width="6.5703125" style="80" customWidth="1"/>
    <col min="41" max="41" width="7.85546875" style="42" customWidth="1"/>
    <col min="42" max="42" width="6.5703125" style="42" customWidth="1"/>
    <col min="43" max="43" width="6.5703125" style="1324" customWidth="1"/>
    <col min="44" max="44" width="6.5703125" style="42" customWidth="1"/>
    <col min="45" max="16384" width="9.140625" style="42"/>
  </cols>
  <sheetData>
    <row r="1" spans="1:42" ht="50.25" customHeight="1">
      <c r="A1" s="42" t="s">
        <v>478</v>
      </c>
      <c r="C1" s="1826" t="s">
        <v>737</v>
      </c>
      <c r="D1" s="1826"/>
      <c r="E1" s="1826"/>
      <c r="F1" s="1826"/>
      <c r="G1" s="1826"/>
      <c r="H1" s="1826"/>
      <c r="I1" s="1826"/>
      <c r="J1" s="1826"/>
      <c r="K1" s="1826"/>
      <c r="L1" s="1826"/>
      <c r="M1" s="1826"/>
      <c r="N1" s="1826"/>
      <c r="O1" s="1826"/>
      <c r="P1" s="1826"/>
      <c r="Q1" s="1826"/>
      <c r="R1" s="1826"/>
      <c r="S1" s="1826"/>
      <c r="T1" s="1826"/>
      <c r="U1" s="1826"/>
      <c r="V1" s="1826"/>
      <c r="W1" s="1826"/>
      <c r="X1" s="1826"/>
      <c r="Y1" s="1826"/>
      <c r="Z1" s="1826"/>
      <c r="AA1" s="1826"/>
      <c r="AB1" s="1826"/>
      <c r="AC1" s="1826"/>
      <c r="AD1" s="1826"/>
      <c r="AE1" s="1826"/>
      <c r="AF1" s="1826"/>
      <c r="AG1" s="1826"/>
      <c r="AH1" s="1826"/>
      <c r="AI1" s="1826"/>
      <c r="AJ1" s="1826"/>
      <c r="AK1" s="1826"/>
      <c r="AL1" s="1826"/>
      <c r="AM1" s="1826"/>
      <c r="AN1" s="1826"/>
      <c r="AO1" s="1826"/>
    </row>
    <row r="2" spans="1:42" ht="21" customHeight="1">
      <c r="A2" s="2276" t="s">
        <v>727</v>
      </c>
      <c r="B2" s="2276"/>
      <c r="C2" s="2276"/>
      <c r="D2" s="2276"/>
      <c r="E2" s="2276"/>
      <c r="F2" s="2276"/>
      <c r="G2" s="2276"/>
      <c r="H2" s="2276"/>
      <c r="I2" s="2276"/>
      <c r="J2" s="2276"/>
      <c r="K2" s="2276"/>
      <c r="L2" s="227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1363"/>
    </row>
    <row r="3" spans="1:42" ht="8.25" customHeight="1" thickBot="1">
      <c r="A3" s="2275"/>
      <c r="B3" s="2275"/>
      <c r="C3" s="2275"/>
      <c r="D3" s="2275"/>
      <c r="E3" s="2275"/>
      <c r="F3" s="2275"/>
      <c r="G3" s="2275"/>
      <c r="H3" s="2275"/>
      <c r="I3" s="2275"/>
      <c r="J3" s="2275"/>
      <c r="K3" s="2275"/>
      <c r="L3" s="2275"/>
      <c r="M3" s="2275"/>
      <c r="N3" s="2275"/>
      <c r="O3" s="2275"/>
      <c r="P3" s="2275"/>
      <c r="Q3" s="2275"/>
      <c r="R3" s="2275"/>
      <c r="S3" s="2275"/>
      <c r="T3" s="2275"/>
      <c r="U3" s="2275"/>
      <c r="V3" s="714"/>
      <c r="W3" s="714"/>
      <c r="X3" s="714"/>
      <c r="Y3" s="714"/>
      <c r="Z3" s="714"/>
      <c r="AA3" s="714"/>
      <c r="AB3" s="714"/>
      <c r="AC3" s="714"/>
      <c r="AD3" s="714"/>
      <c r="AE3" s="714"/>
      <c r="AF3" s="714"/>
      <c r="AG3" s="714"/>
      <c r="AH3" s="714"/>
      <c r="AI3" s="714"/>
      <c r="AP3" s="1323"/>
    </row>
    <row r="4" spans="1:42" ht="33.75" customHeight="1">
      <c r="A4" s="2009" t="s">
        <v>756</v>
      </c>
      <c r="B4" s="2010"/>
      <c r="C4" s="2009" t="s">
        <v>2</v>
      </c>
      <c r="D4" s="2010"/>
      <c r="E4" s="2011"/>
      <c r="F4" s="2009" t="s">
        <v>3</v>
      </c>
      <c r="G4" s="2010"/>
      <c r="H4" s="2011"/>
      <c r="I4" s="2009" t="s">
        <v>4</v>
      </c>
      <c r="J4" s="2010"/>
      <c r="K4" s="2011"/>
      <c r="L4" s="2009" t="s">
        <v>5</v>
      </c>
      <c r="M4" s="2010"/>
      <c r="N4" s="2011"/>
      <c r="O4" s="2009" t="s">
        <v>6</v>
      </c>
      <c r="P4" s="2010"/>
      <c r="Q4" s="2011"/>
      <c r="R4" s="2009" t="s">
        <v>7</v>
      </c>
      <c r="S4" s="2010"/>
      <c r="T4" s="2011"/>
      <c r="U4" s="2009" t="s">
        <v>8</v>
      </c>
      <c r="V4" s="2010"/>
      <c r="W4" s="2011"/>
      <c r="X4" s="2009" t="s">
        <v>9</v>
      </c>
      <c r="Y4" s="2010"/>
      <c r="Z4" s="2011"/>
      <c r="AA4" s="2009" t="s">
        <v>10</v>
      </c>
      <c r="AB4" s="2010"/>
      <c r="AC4" s="2011"/>
      <c r="AD4" s="2009" t="s">
        <v>11</v>
      </c>
      <c r="AE4" s="2010"/>
      <c r="AF4" s="2011"/>
      <c r="AG4" s="2009" t="s">
        <v>12</v>
      </c>
      <c r="AH4" s="2010"/>
      <c r="AI4" s="2011"/>
      <c r="AJ4" s="2009" t="s">
        <v>13</v>
      </c>
      <c r="AK4" s="2010"/>
      <c r="AL4" s="2011"/>
      <c r="AM4" s="1954" t="s">
        <v>659</v>
      </c>
      <c r="AN4" s="1989"/>
      <c r="AO4" s="1989"/>
      <c r="AP4" s="1323"/>
    </row>
    <row r="5" spans="1:42" s="1323" customFormat="1" ht="18" customHeight="1">
      <c r="A5" s="2119" t="s">
        <v>1468</v>
      </c>
      <c r="B5" s="2120"/>
      <c r="C5" s="2069">
        <v>17</v>
      </c>
      <c r="D5" s="2070"/>
      <c r="E5" s="2071"/>
      <c r="F5" s="2069"/>
      <c r="G5" s="2070"/>
      <c r="H5" s="2071"/>
      <c r="I5" s="2069"/>
      <c r="J5" s="2070"/>
      <c r="K5" s="2071"/>
      <c r="L5" s="2069"/>
      <c r="M5" s="2070"/>
      <c r="N5" s="2071"/>
      <c r="O5" s="2069"/>
      <c r="P5" s="2070"/>
      <c r="Q5" s="2071"/>
      <c r="R5" s="2069"/>
      <c r="S5" s="2070"/>
      <c r="T5" s="2071"/>
      <c r="U5" s="2069"/>
      <c r="V5" s="2070"/>
      <c r="W5" s="2071"/>
      <c r="X5" s="2069"/>
      <c r="Y5" s="2070"/>
      <c r="Z5" s="2071"/>
      <c r="AA5" s="2069"/>
      <c r="AB5" s="2070"/>
      <c r="AC5" s="2071"/>
      <c r="AD5" s="2069"/>
      <c r="AE5" s="2070"/>
      <c r="AF5" s="2071"/>
      <c r="AG5" s="2069"/>
      <c r="AH5" s="2070"/>
      <c r="AI5" s="2071"/>
      <c r="AJ5" s="2069"/>
      <c r="AK5" s="2070"/>
      <c r="AL5" s="2071"/>
      <c r="AM5" s="2131">
        <f t="shared" ref="AM5:AM8" si="0">AVERAGE(C5:AJ5)</f>
        <v>17</v>
      </c>
      <c r="AN5" s="2132"/>
      <c r="AO5" s="2132"/>
    </row>
    <row r="6" spans="1:42" s="1323" customFormat="1" ht="18" customHeight="1">
      <c r="A6" s="2123" t="s">
        <v>1469</v>
      </c>
      <c r="B6" s="2124"/>
      <c r="C6" s="2072">
        <f>C5-C7</f>
        <v>17</v>
      </c>
      <c r="D6" s="2073"/>
      <c r="E6" s="2074"/>
      <c r="F6" s="2072"/>
      <c r="G6" s="2073"/>
      <c r="H6" s="2074"/>
      <c r="I6" s="2072"/>
      <c r="J6" s="2073"/>
      <c r="K6" s="2074"/>
      <c r="L6" s="2072"/>
      <c r="M6" s="2073"/>
      <c r="N6" s="2074"/>
      <c r="O6" s="2072"/>
      <c r="P6" s="2073"/>
      <c r="Q6" s="2074"/>
      <c r="R6" s="2072"/>
      <c r="S6" s="2073"/>
      <c r="T6" s="2074"/>
      <c r="U6" s="2072"/>
      <c r="V6" s="2073"/>
      <c r="W6" s="2074"/>
      <c r="X6" s="2072"/>
      <c r="Y6" s="2073"/>
      <c r="Z6" s="2074"/>
      <c r="AA6" s="2072"/>
      <c r="AB6" s="2073"/>
      <c r="AC6" s="2074"/>
      <c r="AD6" s="2072"/>
      <c r="AE6" s="2073"/>
      <c r="AF6" s="2074"/>
      <c r="AG6" s="2072"/>
      <c r="AH6" s="2073"/>
      <c r="AI6" s="2074"/>
      <c r="AJ6" s="2072"/>
      <c r="AK6" s="2073"/>
      <c r="AL6" s="2074"/>
      <c r="AM6" s="2133">
        <f t="shared" si="0"/>
        <v>17</v>
      </c>
      <c r="AN6" s="2134"/>
      <c r="AO6" s="2134"/>
    </row>
    <row r="7" spans="1:42" s="1323" customFormat="1" ht="18" customHeight="1">
      <c r="A7" s="2123" t="s">
        <v>1550</v>
      </c>
      <c r="B7" s="2124"/>
      <c r="C7" s="2072"/>
      <c r="D7" s="2073"/>
      <c r="E7" s="2074"/>
      <c r="F7" s="2072"/>
      <c r="G7" s="2073"/>
      <c r="H7" s="2074"/>
      <c r="I7" s="2072"/>
      <c r="J7" s="2073"/>
      <c r="K7" s="2074"/>
      <c r="L7" s="2072"/>
      <c r="M7" s="2073"/>
      <c r="N7" s="2074"/>
      <c r="O7" s="2072"/>
      <c r="P7" s="2073"/>
      <c r="Q7" s="2074"/>
      <c r="R7" s="2072"/>
      <c r="S7" s="2073"/>
      <c r="T7" s="2074"/>
      <c r="U7" s="2072"/>
      <c r="V7" s="2073"/>
      <c r="W7" s="2074"/>
      <c r="X7" s="2072"/>
      <c r="Y7" s="2073"/>
      <c r="Z7" s="2074"/>
      <c r="AA7" s="2072"/>
      <c r="AB7" s="2073"/>
      <c r="AC7" s="2074"/>
      <c r="AD7" s="2072"/>
      <c r="AE7" s="2073"/>
      <c r="AF7" s="2074"/>
      <c r="AG7" s="2072"/>
      <c r="AH7" s="2073"/>
      <c r="AI7" s="2074"/>
      <c r="AJ7" s="2072"/>
      <c r="AK7" s="2073"/>
      <c r="AL7" s="2074"/>
      <c r="AM7" s="2340" t="e">
        <f t="shared" si="0"/>
        <v>#DIV/0!</v>
      </c>
      <c r="AN7" s="2341"/>
      <c r="AO7" s="2341"/>
    </row>
    <row r="8" spans="1:42" s="1323" customFormat="1" ht="18" customHeight="1">
      <c r="A8" s="2121" t="s">
        <v>1549</v>
      </c>
      <c r="B8" s="2122"/>
      <c r="C8" s="2075">
        <v>31</v>
      </c>
      <c r="D8" s="2076"/>
      <c r="E8" s="2077"/>
      <c r="F8" s="2075"/>
      <c r="G8" s="2076"/>
      <c r="H8" s="2077"/>
      <c r="I8" s="2075"/>
      <c r="J8" s="2076"/>
      <c r="K8" s="2077"/>
      <c r="L8" s="2075"/>
      <c r="M8" s="2076"/>
      <c r="N8" s="2077"/>
      <c r="O8" s="2075"/>
      <c r="P8" s="2076"/>
      <c r="Q8" s="2077"/>
      <c r="R8" s="2075"/>
      <c r="S8" s="2076"/>
      <c r="T8" s="2077"/>
      <c r="U8" s="2075"/>
      <c r="V8" s="2076"/>
      <c r="W8" s="2077"/>
      <c r="X8" s="2075"/>
      <c r="Y8" s="2076"/>
      <c r="Z8" s="2077"/>
      <c r="AA8" s="2075"/>
      <c r="AB8" s="2076"/>
      <c r="AC8" s="2077"/>
      <c r="AD8" s="2075"/>
      <c r="AE8" s="2076"/>
      <c r="AF8" s="2077"/>
      <c r="AG8" s="2075"/>
      <c r="AH8" s="2076"/>
      <c r="AI8" s="2077"/>
      <c r="AJ8" s="2075"/>
      <c r="AK8" s="2076"/>
      <c r="AL8" s="2077"/>
      <c r="AM8" s="2135">
        <f t="shared" si="0"/>
        <v>31</v>
      </c>
      <c r="AN8" s="2136"/>
      <c r="AO8" s="2136"/>
    </row>
    <row r="9" spans="1:42">
      <c r="A9" s="811" t="s">
        <v>679</v>
      </c>
      <c r="B9" s="812"/>
      <c r="C9" s="1864"/>
      <c r="D9" s="1865"/>
      <c r="E9" s="1899"/>
      <c r="F9" s="1864"/>
      <c r="G9" s="1865"/>
      <c r="H9" s="1899"/>
      <c r="I9" s="1864"/>
      <c r="J9" s="1865"/>
      <c r="K9" s="1899"/>
      <c r="L9" s="1864"/>
      <c r="M9" s="1865"/>
      <c r="N9" s="1899"/>
      <c r="O9" s="1864"/>
      <c r="P9" s="1865"/>
      <c r="Q9" s="1899"/>
      <c r="R9" s="1864"/>
      <c r="S9" s="1865"/>
      <c r="T9" s="1899"/>
      <c r="U9" s="1864"/>
      <c r="V9" s="1865"/>
      <c r="W9" s="1899"/>
      <c r="X9" s="1864"/>
      <c r="Y9" s="1865"/>
      <c r="Z9" s="1899"/>
      <c r="AA9" s="1864"/>
      <c r="AB9" s="1865"/>
      <c r="AC9" s="1899"/>
      <c r="AD9" s="1864"/>
      <c r="AE9" s="1865"/>
      <c r="AF9" s="1899"/>
      <c r="AG9" s="1864"/>
      <c r="AH9" s="1865"/>
      <c r="AI9" s="1899"/>
      <c r="AJ9" s="1864"/>
      <c r="AK9" s="1865"/>
      <c r="AL9" s="1899"/>
      <c r="AM9" s="1862" t="e">
        <f t="shared" ref="AM9:AM17" si="1">AVERAGE(C9:AJ9)</f>
        <v>#DIV/0!</v>
      </c>
      <c r="AN9" s="1863"/>
      <c r="AO9" s="1863"/>
      <c r="AP9" s="1323"/>
    </row>
    <row r="10" spans="1:42">
      <c r="A10" s="813" t="s">
        <v>760</v>
      </c>
      <c r="B10" s="814"/>
      <c r="C10" s="1839"/>
      <c r="D10" s="1840"/>
      <c r="E10" s="1841"/>
      <c r="F10" s="1839"/>
      <c r="G10" s="1840"/>
      <c r="H10" s="1841"/>
      <c r="I10" s="1839"/>
      <c r="J10" s="1840"/>
      <c r="K10" s="1841"/>
      <c r="L10" s="1839"/>
      <c r="M10" s="1840"/>
      <c r="N10" s="1841"/>
      <c r="O10" s="1839"/>
      <c r="P10" s="1840"/>
      <c r="Q10" s="1841"/>
      <c r="R10" s="1839"/>
      <c r="S10" s="1840"/>
      <c r="T10" s="1841"/>
      <c r="U10" s="1839"/>
      <c r="V10" s="1840"/>
      <c r="W10" s="1841"/>
      <c r="X10" s="1839"/>
      <c r="Y10" s="1840"/>
      <c r="Z10" s="1841"/>
      <c r="AA10" s="1839"/>
      <c r="AB10" s="1840"/>
      <c r="AC10" s="1841"/>
      <c r="AD10" s="1839"/>
      <c r="AE10" s="1840"/>
      <c r="AF10" s="1841"/>
      <c r="AG10" s="1839"/>
      <c r="AH10" s="1840"/>
      <c r="AI10" s="1841"/>
      <c r="AJ10" s="1839"/>
      <c r="AK10" s="1840"/>
      <c r="AL10" s="1841"/>
      <c r="AM10" s="1871" t="e">
        <f t="shared" si="1"/>
        <v>#DIV/0!</v>
      </c>
      <c r="AN10" s="1872"/>
      <c r="AO10" s="1872"/>
      <c r="AP10" s="1323"/>
    </row>
    <row r="11" spans="1:42">
      <c r="A11" s="813" t="s">
        <v>1548</v>
      </c>
      <c r="B11" s="814"/>
      <c r="C11" s="1839"/>
      <c r="D11" s="1840"/>
      <c r="E11" s="1841"/>
      <c r="F11" s="1839"/>
      <c r="G11" s="1840"/>
      <c r="H11" s="1841"/>
      <c r="I11" s="1839"/>
      <c r="J11" s="1840"/>
      <c r="K11" s="1841"/>
      <c r="L11" s="1839"/>
      <c r="M11" s="1840"/>
      <c r="N11" s="1841"/>
      <c r="O11" s="1839"/>
      <c r="P11" s="1840"/>
      <c r="Q11" s="1841"/>
      <c r="R11" s="1839"/>
      <c r="S11" s="1840"/>
      <c r="T11" s="1841"/>
      <c r="U11" s="1839"/>
      <c r="V11" s="1840"/>
      <c r="W11" s="1841"/>
      <c r="X11" s="1839"/>
      <c r="Y11" s="1840"/>
      <c r="Z11" s="1841"/>
      <c r="AA11" s="1839"/>
      <c r="AB11" s="1840"/>
      <c r="AC11" s="1841"/>
      <c r="AD11" s="1839"/>
      <c r="AE11" s="1840"/>
      <c r="AF11" s="1841"/>
      <c r="AG11" s="1839"/>
      <c r="AH11" s="1840"/>
      <c r="AI11" s="1841"/>
      <c r="AJ11" s="1839"/>
      <c r="AK11" s="1840"/>
      <c r="AL11" s="1841"/>
      <c r="AM11" s="1871" t="e">
        <f t="shared" si="1"/>
        <v>#DIV/0!</v>
      </c>
      <c r="AN11" s="1872"/>
      <c r="AO11" s="1872"/>
      <c r="AP11" s="1323"/>
    </row>
    <row r="12" spans="1:42">
      <c r="A12" s="815" t="s">
        <v>579</v>
      </c>
      <c r="B12" s="814"/>
      <c r="C12" s="1850">
        <v>0</v>
      </c>
      <c r="D12" s="1851"/>
      <c r="E12" s="1852"/>
      <c r="F12" s="1850"/>
      <c r="G12" s="1851"/>
      <c r="H12" s="1852"/>
      <c r="I12" s="1850"/>
      <c r="J12" s="1851"/>
      <c r="K12" s="1852"/>
      <c r="L12" s="1850"/>
      <c r="M12" s="1851"/>
      <c r="N12" s="1852"/>
      <c r="O12" s="1850"/>
      <c r="P12" s="1851"/>
      <c r="Q12" s="1852"/>
      <c r="R12" s="1850"/>
      <c r="S12" s="1851"/>
      <c r="T12" s="1852"/>
      <c r="U12" s="1850"/>
      <c r="V12" s="1851"/>
      <c r="W12" s="1852"/>
      <c r="X12" s="1850"/>
      <c r="Y12" s="1851"/>
      <c r="Z12" s="1852"/>
      <c r="AA12" s="1850"/>
      <c r="AB12" s="1851"/>
      <c r="AC12" s="1852"/>
      <c r="AD12" s="1850"/>
      <c r="AE12" s="1851"/>
      <c r="AF12" s="1852"/>
      <c r="AG12" s="1850"/>
      <c r="AH12" s="1851"/>
      <c r="AI12" s="1852"/>
      <c r="AJ12" s="1850"/>
      <c r="AK12" s="1851"/>
      <c r="AL12" s="1852"/>
      <c r="AM12" s="1890">
        <f t="shared" si="1"/>
        <v>0</v>
      </c>
      <c r="AN12" s="1891"/>
      <c r="AO12" s="1891"/>
      <c r="AP12" s="1323"/>
    </row>
    <row r="13" spans="1:42">
      <c r="A13" s="1912" t="s">
        <v>671</v>
      </c>
      <c r="B13" s="2110"/>
      <c r="C13" s="1853">
        <f t="shared" ref="C13" si="2">C9/(C5*C8)</f>
        <v>0</v>
      </c>
      <c r="D13" s="1854"/>
      <c r="E13" s="1855"/>
      <c r="F13" s="1853"/>
      <c r="G13" s="1854"/>
      <c r="H13" s="1855"/>
      <c r="I13" s="1853"/>
      <c r="J13" s="1854"/>
      <c r="K13" s="1855"/>
      <c r="L13" s="1853"/>
      <c r="M13" s="1854"/>
      <c r="N13" s="1855"/>
      <c r="O13" s="1853"/>
      <c r="P13" s="1854"/>
      <c r="Q13" s="1855"/>
      <c r="R13" s="1853"/>
      <c r="S13" s="1854"/>
      <c r="T13" s="1855"/>
      <c r="U13" s="1853"/>
      <c r="V13" s="1854"/>
      <c r="W13" s="1855"/>
      <c r="X13" s="1853"/>
      <c r="Y13" s="1854"/>
      <c r="Z13" s="1855"/>
      <c r="AA13" s="1853"/>
      <c r="AB13" s="1854"/>
      <c r="AC13" s="1855"/>
      <c r="AD13" s="1853"/>
      <c r="AE13" s="1854"/>
      <c r="AF13" s="1855"/>
      <c r="AG13" s="1853"/>
      <c r="AH13" s="1854"/>
      <c r="AI13" s="1855"/>
      <c r="AJ13" s="1853"/>
      <c r="AK13" s="1854"/>
      <c r="AL13" s="1855"/>
      <c r="AM13" s="1878">
        <f t="shared" si="1"/>
        <v>0</v>
      </c>
      <c r="AN13" s="1879"/>
      <c r="AO13" s="1879"/>
      <c r="AP13" s="1323"/>
    </row>
    <row r="14" spans="1:42" ht="27" customHeight="1">
      <c r="A14" s="2089" t="s">
        <v>692</v>
      </c>
      <c r="B14" s="2090"/>
      <c r="C14" s="2066">
        <f t="shared" ref="C14" si="3">C9/(C6*C8)</f>
        <v>0</v>
      </c>
      <c r="D14" s="2067"/>
      <c r="E14" s="2068"/>
      <c r="F14" s="2066"/>
      <c r="G14" s="2067"/>
      <c r="H14" s="2068"/>
      <c r="I14" s="2066"/>
      <c r="J14" s="2067"/>
      <c r="K14" s="2068"/>
      <c r="L14" s="2066"/>
      <c r="M14" s="2067"/>
      <c r="N14" s="2068"/>
      <c r="O14" s="2066"/>
      <c r="P14" s="2067"/>
      <c r="Q14" s="2068"/>
      <c r="R14" s="2066"/>
      <c r="S14" s="2067"/>
      <c r="T14" s="2068"/>
      <c r="U14" s="2066"/>
      <c r="V14" s="2067"/>
      <c r="W14" s="2068"/>
      <c r="X14" s="2066"/>
      <c r="Y14" s="2067"/>
      <c r="Z14" s="2068"/>
      <c r="AA14" s="2066"/>
      <c r="AB14" s="2067"/>
      <c r="AC14" s="2068"/>
      <c r="AD14" s="2066"/>
      <c r="AE14" s="2067"/>
      <c r="AF14" s="2068"/>
      <c r="AG14" s="2066"/>
      <c r="AH14" s="2067"/>
      <c r="AI14" s="2068"/>
      <c r="AJ14" s="2066"/>
      <c r="AK14" s="2067"/>
      <c r="AL14" s="2068"/>
      <c r="AM14" s="1885">
        <f t="shared" si="1"/>
        <v>0</v>
      </c>
      <c r="AN14" s="1886"/>
      <c r="AO14" s="1886"/>
      <c r="AP14" s="1323"/>
    </row>
    <row r="15" spans="1:42">
      <c r="A15" s="1909" t="s">
        <v>672</v>
      </c>
      <c r="B15" s="2137"/>
      <c r="C15" s="2063" t="e">
        <f t="shared" ref="C15" si="4">C9/(C11+C12)</f>
        <v>#DIV/0!</v>
      </c>
      <c r="D15" s="2064"/>
      <c r="E15" s="2065"/>
      <c r="F15" s="2063"/>
      <c r="G15" s="2064"/>
      <c r="H15" s="2065"/>
      <c r="I15" s="2063"/>
      <c r="J15" s="2064"/>
      <c r="K15" s="2065"/>
      <c r="L15" s="2063"/>
      <c r="M15" s="2064"/>
      <c r="N15" s="2065"/>
      <c r="O15" s="2063"/>
      <c r="P15" s="2064"/>
      <c r="Q15" s="2065"/>
      <c r="R15" s="2063"/>
      <c r="S15" s="2064"/>
      <c r="T15" s="2065"/>
      <c r="U15" s="2063"/>
      <c r="V15" s="2064"/>
      <c r="W15" s="2065"/>
      <c r="X15" s="2063"/>
      <c r="Y15" s="2064"/>
      <c r="Z15" s="2065"/>
      <c r="AA15" s="2063"/>
      <c r="AB15" s="2064"/>
      <c r="AC15" s="2065"/>
      <c r="AD15" s="2063"/>
      <c r="AE15" s="2064"/>
      <c r="AF15" s="2065"/>
      <c r="AG15" s="2063"/>
      <c r="AH15" s="2064"/>
      <c r="AI15" s="2065"/>
      <c r="AJ15" s="2063"/>
      <c r="AK15" s="2064"/>
      <c r="AL15" s="2065"/>
      <c r="AM15" s="1869" t="e">
        <f t="shared" si="1"/>
        <v>#DIV/0!</v>
      </c>
      <c r="AN15" s="1870"/>
      <c r="AO15" s="1870"/>
      <c r="AP15" s="1323"/>
    </row>
    <row r="16" spans="1:42">
      <c r="A16" s="1910" t="s">
        <v>673</v>
      </c>
      <c r="B16" s="2138"/>
      <c r="C16" s="1845" t="e">
        <f t="shared" ref="C16" si="5">C12/(C12+C11)</f>
        <v>#DIV/0!</v>
      </c>
      <c r="D16" s="1846"/>
      <c r="E16" s="1847"/>
      <c r="F16" s="1845"/>
      <c r="G16" s="1846"/>
      <c r="H16" s="1847"/>
      <c r="I16" s="1845"/>
      <c r="J16" s="1846"/>
      <c r="K16" s="1847"/>
      <c r="L16" s="1845"/>
      <c r="M16" s="1846"/>
      <c r="N16" s="1847"/>
      <c r="O16" s="1845"/>
      <c r="P16" s="1846"/>
      <c r="Q16" s="1847"/>
      <c r="R16" s="1845"/>
      <c r="S16" s="1846"/>
      <c r="T16" s="1847"/>
      <c r="U16" s="1845"/>
      <c r="V16" s="1846"/>
      <c r="W16" s="1847"/>
      <c r="X16" s="1845"/>
      <c r="Y16" s="1846"/>
      <c r="Z16" s="1847"/>
      <c r="AA16" s="1845"/>
      <c r="AB16" s="1846"/>
      <c r="AC16" s="1847"/>
      <c r="AD16" s="1845"/>
      <c r="AE16" s="1846"/>
      <c r="AF16" s="1847"/>
      <c r="AG16" s="1845"/>
      <c r="AH16" s="1846"/>
      <c r="AI16" s="1847"/>
      <c r="AJ16" s="1845"/>
      <c r="AK16" s="1846"/>
      <c r="AL16" s="1847"/>
      <c r="AM16" s="1900" t="e">
        <f t="shared" si="1"/>
        <v>#DIV/0!</v>
      </c>
      <c r="AN16" s="1901"/>
      <c r="AO16" s="1901"/>
      <c r="AP16" s="1323"/>
    </row>
    <row r="17" spans="1:44">
      <c r="A17" s="811" t="s">
        <v>1216</v>
      </c>
      <c r="B17" s="811"/>
      <c r="C17" s="1882" t="e">
        <f t="shared" ref="C17" si="6">((100%-C14)*C15)/C14</f>
        <v>#DIV/0!</v>
      </c>
      <c r="D17" s="1883"/>
      <c r="E17" s="1884"/>
      <c r="F17" s="1882"/>
      <c r="G17" s="1883"/>
      <c r="H17" s="1884"/>
      <c r="I17" s="1882"/>
      <c r="J17" s="1883"/>
      <c r="K17" s="1884"/>
      <c r="L17" s="1882"/>
      <c r="M17" s="1883"/>
      <c r="N17" s="1884"/>
      <c r="O17" s="1882"/>
      <c r="P17" s="1883"/>
      <c r="Q17" s="1884"/>
      <c r="R17" s="1882"/>
      <c r="S17" s="1883"/>
      <c r="T17" s="1884"/>
      <c r="U17" s="1882"/>
      <c r="V17" s="1883"/>
      <c r="W17" s="1884"/>
      <c r="X17" s="1882"/>
      <c r="Y17" s="1883"/>
      <c r="Z17" s="1884"/>
      <c r="AA17" s="1882"/>
      <c r="AB17" s="1883"/>
      <c r="AC17" s="1884"/>
      <c r="AD17" s="1882"/>
      <c r="AE17" s="1883"/>
      <c r="AF17" s="1884"/>
      <c r="AG17" s="1882"/>
      <c r="AH17" s="1883"/>
      <c r="AI17" s="1884"/>
      <c r="AJ17" s="1882"/>
      <c r="AK17" s="1883"/>
      <c r="AL17" s="1884"/>
      <c r="AM17" s="1869" t="e">
        <f t="shared" si="1"/>
        <v>#DIV/0!</v>
      </c>
      <c r="AN17" s="1870"/>
      <c r="AO17" s="1870"/>
      <c r="AP17" s="1323"/>
    </row>
    <row r="18" spans="1:44">
      <c r="A18" s="1084" t="s">
        <v>1217</v>
      </c>
      <c r="B18" s="1084"/>
      <c r="C18" s="1859">
        <f t="shared" ref="C18" si="7">(C11+C12)/(C6)</f>
        <v>0</v>
      </c>
      <c r="D18" s="1860"/>
      <c r="E18" s="1861"/>
      <c r="F18" s="1859"/>
      <c r="G18" s="1860"/>
      <c r="H18" s="1861"/>
      <c r="I18" s="1859"/>
      <c r="J18" s="1860"/>
      <c r="K18" s="1861"/>
      <c r="L18" s="1859"/>
      <c r="M18" s="1860"/>
      <c r="N18" s="1861"/>
      <c r="O18" s="1859"/>
      <c r="P18" s="1860"/>
      <c r="Q18" s="1861"/>
      <c r="R18" s="1859"/>
      <c r="S18" s="1860"/>
      <c r="T18" s="1861"/>
      <c r="U18" s="1859"/>
      <c r="V18" s="1860"/>
      <c r="W18" s="1861"/>
      <c r="X18" s="1859"/>
      <c r="Y18" s="1860"/>
      <c r="Z18" s="1861"/>
      <c r="AA18" s="1859"/>
      <c r="AB18" s="1860"/>
      <c r="AC18" s="1861"/>
      <c r="AD18" s="1859"/>
      <c r="AE18" s="1860"/>
      <c r="AF18" s="1861"/>
      <c r="AG18" s="1859"/>
      <c r="AH18" s="1860"/>
      <c r="AI18" s="1861"/>
      <c r="AJ18" s="1859"/>
      <c r="AK18" s="1860"/>
      <c r="AL18" s="1861"/>
      <c r="AM18" s="1876">
        <f>AVERAGE(C18:AL18)</f>
        <v>0</v>
      </c>
      <c r="AN18" s="1877"/>
      <c r="AO18" s="1877"/>
      <c r="AP18" s="1323"/>
    </row>
    <row r="19" spans="1:44">
      <c r="A19" s="766" t="s">
        <v>691</v>
      </c>
      <c r="C19" s="42"/>
      <c r="D19" s="1324"/>
      <c r="E19" s="42"/>
      <c r="F19" s="42"/>
      <c r="G19" s="1324"/>
      <c r="H19" s="42"/>
      <c r="I19" s="42"/>
      <c r="J19" s="1324"/>
      <c r="K19" s="42"/>
      <c r="L19" s="2324"/>
      <c r="M19" s="2324"/>
      <c r="N19" s="2324"/>
      <c r="O19" s="2324"/>
      <c r="P19" s="2324"/>
      <c r="Q19" s="2324"/>
      <c r="R19" s="2324"/>
      <c r="S19" s="2324"/>
      <c r="T19" s="2324"/>
      <c r="U19" s="2324"/>
      <c r="V19" s="2324"/>
      <c r="W19" s="2324"/>
      <c r="X19" s="2324"/>
      <c r="Y19" s="2324"/>
      <c r="Z19" s="2324"/>
      <c r="AA19" s="2324"/>
      <c r="AB19" s="2324"/>
      <c r="AC19" s="2324"/>
      <c r="AD19" s="2324"/>
      <c r="AE19" s="2324"/>
      <c r="AF19" s="2324"/>
      <c r="AG19" s="2324"/>
      <c r="AH19" s="2324"/>
      <c r="AI19" s="2324"/>
      <c r="AJ19" s="2324"/>
      <c r="AK19" s="2324"/>
      <c r="AL19" s="2324"/>
      <c r="AM19" s="1189"/>
      <c r="AN19" s="1365"/>
      <c r="AP19" s="1323"/>
    </row>
    <row r="21" spans="1:44" ht="16.5" thickBot="1">
      <c r="AQ21" s="1323"/>
    </row>
    <row r="22" spans="1:44" ht="33" customHeight="1">
      <c r="A22" s="2325" t="s">
        <v>465</v>
      </c>
      <c r="B22" s="2326"/>
      <c r="C22" s="2009" t="s">
        <v>2</v>
      </c>
      <c r="D22" s="2010"/>
      <c r="E22" s="2011"/>
      <c r="F22" s="2009" t="s">
        <v>3</v>
      </c>
      <c r="G22" s="2010"/>
      <c r="H22" s="2011"/>
      <c r="I22" s="2009" t="s">
        <v>4</v>
      </c>
      <c r="J22" s="2010"/>
      <c r="K22" s="2011"/>
      <c r="L22" s="2009" t="s">
        <v>5</v>
      </c>
      <c r="M22" s="2010"/>
      <c r="N22" s="2011"/>
      <c r="O22" s="2009" t="s">
        <v>6</v>
      </c>
      <c r="P22" s="2010"/>
      <c r="Q22" s="2011"/>
      <c r="R22" s="2009" t="s">
        <v>7</v>
      </c>
      <c r="S22" s="2010"/>
      <c r="T22" s="2011"/>
      <c r="U22" s="2009" t="s">
        <v>8</v>
      </c>
      <c r="V22" s="2010"/>
      <c r="W22" s="2011"/>
      <c r="X22" s="2009" t="s">
        <v>9</v>
      </c>
      <c r="Y22" s="2010"/>
      <c r="Z22" s="2011"/>
      <c r="AA22" s="2009" t="s">
        <v>10</v>
      </c>
      <c r="AB22" s="2010"/>
      <c r="AC22" s="2011"/>
      <c r="AD22" s="2009" t="s">
        <v>11</v>
      </c>
      <c r="AE22" s="2010"/>
      <c r="AF22" s="2011"/>
      <c r="AG22" s="2009" t="s">
        <v>12</v>
      </c>
      <c r="AH22" s="2010"/>
      <c r="AI22" s="2011"/>
      <c r="AJ22" s="2009" t="s">
        <v>13</v>
      </c>
      <c r="AK22" s="2010"/>
      <c r="AL22" s="2011"/>
      <c r="AM22" s="2334" t="s">
        <v>122</v>
      </c>
      <c r="AN22" s="2335"/>
      <c r="AO22" s="2334" t="s">
        <v>657</v>
      </c>
      <c r="AP22" s="2339"/>
      <c r="AQ22" s="1323"/>
    </row>
    <row r="23" spans="1:44">
      <c r="A23" s="2327" t="s">
        <v>1200</v>
      </c>
      <c r="B23" s="812" t="s">
        <v>1250</v>
      </c>
      <c r="C23" s="1864">
        <v>3</v>
      </c>
      <c r="D23" s="1865"/>
      <c r="E23" s="1899"/>
      <c r="F23" s="1864"/>
      <c r="G23" s="1865"/>
      <c r="H23" s="1899"/>
      <c r="I23" s="1864"/>
      <c r="J23" s="1865"/>
      <c r="K23" s="1899"/>
      <c r="L23" s="1864"/>
      <c r="M23" s="1865"/>
      <c r="N23" s="1899"/>
      <c r="O23" s="1864"/>
      <c r="P23" s="1865"/>
      <c r="Q23" s="1899"/>
      <c r="R23" s="1864"/>
      <c r="S23" s="1865"/>
      <c r="T23" s="1899"/>
      <c r="U23" s="1864"/>
      <c r="V23" s="1865"/>
      <c r="W23" s="1899"/>
      <c r="X23" s="1864"/>
      <c r="Y23" s="1865"/>
      <c r="Z23" s="1899"/>
      <c r="AA23" s="1864"/>
      <c r="AB23" s="1865"/>
      <c r="AC23" s="1899"/>
      <c r="AD23" s="1864"/>
      <c r="AE23" s="1865"/>
      <c r="AF23" s="1899"/>
      <c r="AG23" s="1864"/>
      <c r="AH23" s="1865"/>
      <c r="AI23" s="1899"/>
      <c r="AJ23" s="1864"/>
      <c r="AK23" s="1865"/>
      <c r="AL23" s="1899"/>
      <c r="AM23" s="1862">
        <f>SUM(C23:AL23)</f>
        <v>3</v>
      </c>
      <c r="AN23" s="2336"/>
      <c r="AO23" s="1862">
        <f>AVERAGE(C23:AL23)</f>
        <v>3</v>
      </c>
      <c r="AP23" s="1863"/>
      <c r="AQ23" s="1323"/>
    </row>
    <row r="24" spans="1:44">
      <c r="A24" s="2328"/>
      <c r="B24" s="1131" t="s">
        <v>1251</v>
      </c>
      <c r="C24" s="1839">
        <v>1</v>
      </c>
      <c r="D24" s="1840"/>
      <c r="E24" s="1841"/>
      <c r="F24" s="1839"/>
      <c r="G24" s="1840"/>
      <c r="H24" s="1841"/>
      <c r="I24" s="1839"/>
      <c r="J24" s="1840"/>
      <c r="K24" s="1841"/>
      <c r="L24" s="1839"/>
      <c r="M24" s="1840"/>
      <c r="N24" s="1841"/>
      <c r="O24" s="1839"/>
      <c r="P24" s="1840"/>
      <c r="Q24" s="1841"/>
      <c r="R24" s="1839"/>
      <c r="S24" s="1840"/>
      <c r="T24" s="1841"/>
      <c r="U24" s="1839"/>
      <c r="V24" s="1840"/>
      <c r="W24" s="1841"/>
      <c r="X24" s="1839"/>
      <c r="Y24" s="1840"/>
      <c r="Z24" s="1841"/>
      <c r="AA24" s="1839"/>
      <c r="AB24" s="1840"/>
      <c r="AC24" s="1841"/>
      <c r="AD24" s="1839"/>
      <c r="AE24" s="1840"/>
      <c r="AF24" s="1841"/>
      <c r="AG24" s="1839"/>
      <c r="AH24" s="1840"/>
      <c r="AI24" s="1841"/>
      <c r="AJ24" s="1839"/>
      <c r="AK24" s="1840"/>
      <c r="AL24" s="1841"/>
      <c r="AM24" s="1871">
        <f>SUM(C24:AL24)</f>
        <v>1</v>
      </c>
      <c r="AN24" s="2337"/>
      <c r="AO24" s="1871">
        <f>AVERAGE(C24:AL24)</f>
        <v>1</v>
      </c>
      <c r="AP24" s="1872"/>
      <c r="AQ24" s="1323"/>
    </row>
    <row r="25" spans="1:44">
      <c r="A25" s="2328"/>
      <c r="B25" s="743" t="s">
        <v>1252</v>
      </c>
      <c r="C25" s="1850">
        <v>0</v>
      </c>
      <c r="D25" s="1851"/>
      <c r="E25" s="1852"/>
      <c r="F25" s="1850"/>
      <c r="G25" s="1851"/>
      <c r="H25" s="1852"/>
      <c r="I25" s="1850"/>
      <c r="J25" s="1851"/>
      <c r="K25" s="1852"/>
      <c r="L25" s="1850"/>
      <c r="M25" s="1851"/>
      <c r="N25" s="1852"/>
      <c r="O25" s="1850"/>
      <c r="P25" s="1851"/>
      <c r="Q25" s="1852"/>
      <c r="R25" s="1850"/>
      <c r="S25" s="1851"/>
      <c r="T25" s="1852"/>
      <c r="U25" s="1850"/>
      <c r="V25" s="1851"/>
      <c r="W25" s="1852"/>
      <c r="X25" s="1850"/>
      <c r="Y25" s="1851"/>
      <c r="Z25" s="1852"/>
      <c r="AA25" s="1850"/>
      <c r="AB25" s="1851"/>
      <c r="AC25" s="1852"/>
      <c r="AD25" s="1850"/>
      <c r="AE25" s="1851"/>
      <c r="AF25" s="1852"/>
      <c r="AG25" s="1850"/>
      <c r="AH25" s="1851"/>
      <c r="AI25" s="1852"/>
      <c r="AJ25" s="1850"/>
      <c r="AK25" s="1851"/>
      <c r="AL25" s="1852"/>
      <c r="AM25" s="1890">
        <f>SUM(C25:AL25)</f>
        <v>0</v>
      </c>
      <c r="AN25" s="2338"/>
      <c r="AO25" s="1890">
        <f>AVERAGE(C25:AL25)</f>
        <v>0</v>
      </c>
      <c r="AP25" s="1891"/>
      <c r="AQ25" s="1323"/>
    </row>
    <row r="26" spans="1:44">
      <c r="A26" s="1133" t="s">
        <v>1249</v>
      </c>
      <c r="B26" s="1134"/>
      <c r="C26" s="2331">
        <f>SUM(C23:C25)</f>
        <v>4</v>
      </c>
      <c r="D26" s="2332"/>
      <c r="E26" s="2333"/>
      <c r="F26" s="2331"/>
      <c r="G26" s="2332"/>
      <c r="H26" s="2333"/>
      <c r="I26" s="2331"/>
      <c r="J26" s="2332"/>
      <c r="K26" s="2333"/>
      <c r="L26" s="2331"/>
      <c r="M26" s="2332"/>
      <c r="N26" s="2333"/>
      <c r="O26" s="2331"/>
      <c r="P26" s="2332"/>
      <c r="Q26" s="2333"/>
      <c r="R26" s="2331"/>
      <c r="S26" s="2332"/>
      <c r="T26" s="2333"/>
      <c r="U26" s="2331"/>
      <c r="V26" s="2332"/>
      <c r="W26" s="2333"/>
      <c r="X26" s="2331"/>
      <c r="Y26" s="2332"/>
      <c r="Z26" s="2333"/>
      <c r="AA26" s="2331"/>
      <c r="AB26" s="2332"/>
      <c r="AC26" s="2333"/>
      <c r="AD26" s="2331"/>
      <c r="AE26" s="2332"/>
      <c r="AF26" s="2333"/>
      <c r="AG26" s="2331"/>
      <c r="AH26" s="2332"/>
      <c r="AI26" s="2333"/>
      <c r="AJ26" s="2331"/>
      <c r="AK26" s="2332"/>
      <c r="AL26" s="2333"/>
      <c r="AM26" s="2331">
        <f>SUM(C26:AL26)</f>
        <v>4</v>
      </c>
      <c r="AN26" s="2333"/>
      <c r="AO26" s="2331">
        <f>AVERAGE(C26:AL26)</f>
        <v>4</v>
      </c>
      <c r="AP26" s="2332"/>
      <c r="AQ26" s="1323"/>
    </row>
    <row r="27" spans="1:44">
      <c r="A27" s="1426"/>
      <c r="B27" s="1157"/>
      <c r="AQ27" s="1323"/>
    </row>
    <row r="28" spans="1:44" s="1156" customFormat="1" ht="16.5" thickBot="1">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Q28" s="1324"/>
    </row>
    <row r="29" spans="1:44" ht="18" customHeight="1">
      <c r="A29" s="2325" t="s">
        <v>465</v>
      </c>
      <c r="B29" s="2326"/>
      <c r="C29" s="2009" t="s">
        <v>2</v>
      </c>
      <c r="D29" s="2010"/>
      <c r="E29" s="2011"/>
      <c r="F29" s="2009" t="s">
        <v>3</v>
      </c>
      <c r="G29" s="2010"/>
      <c r="H29" s="2011"/>
      <c r="I29" s="2009" t="s">
        <v>4</v>
      </c>
      <c r="J29" s="2010"/>
      <c r="K29" s="2011"/>
      <c r="L29" s="2009" t="s">
        <v>5</v>
      </c>
      <c r="M29" s="2010"/>
      <c r="N29" s="2011"/>
      <c r="O29" s="2009" t="s">
        <v>6</v>
      </c>
      <c r="P29" s="2010"/>
      <c r="Q29" s="2011"/>
      <c r="R29" s="2009" t="s">
        <v>7</v>
      </c>
      <c r="S29" s="2010"/>
      <c r="T29" s="2011"/>
      <c r="U29" s="2009" t="s">
        <v>8</v>
      </c>
      <c r="V29" s="2010"/>
      <c r="W29" s="2011"/>
      <c r="X29" s="2009" t="s">
        <v>9</v>
      </c>
      <c r="Y29" s="2010"/>
      <c r="Z29" s="2011"/>
      <c r="AA29" s="2009" t="s">
        <v>10</v>
      </c>
      <c r="AB29" s="2010"/>
      <c r="AC29" s="2011"/>
      <c r="AD29" s="2009" t="s">
        <v>11</v>
      </c>
      <c r="AE29" s="2010"/>
      <c r="AF29" s="2011"/>
      <c r="AG29" s="2009" t="s">
        <v>12</v>
      </c>
      <c r="AH29" s="2010"/>
      <c r="AI29" s="2011"/>
      <c r="AJ29" s="2009" t="s">
        <v>13</v>
      </c>
      <c r="AK29" s="2010"/>
      <c r="AL29" s="2011"/>
      <c r="AM29" s="1954" t="s">
        <v>56</v>
      </c>
      <c r="AN29" s="1989"/>
      <c r="AO29" s="1989"/>
      <c r="AP29" s="1954" t="s">
        <v>659</v>
      </c>
      <c r="AQ29" s="1989"/>
      <c r="AR29" s="1989"/>
    </row>
    <row r="30" spans="1:44" ht="21.75" customHeight="1">
      <c r="A30" s="2329"/>
      <c r="B30" s="2330"/>
      <c r="C30" s="1045" t="s">
        <v>1520</v>
      </c>
      <c r="D30" s="1366" t="s">
        <v>1521</v>
      </c>
      <c r="E30" s="1046" t="s">
        <v>1522</v>
      </c>
      <c r="F30" s="1045" t="s">
        <v>1520</v>
      </c>
      <c r="G30" s="1366" t="s">
        <v>1521</v>
      </c>
      <c r="H30" s="1046" t="s">
        <v>1522</v>
      </c>
      <c r="I30" s="1045" t="s">
        <v>1520</v>
      </c>
      <c r="J30" s="1366" t="s">
        <v>1521</v>
      </c>
      <c r="K30" s="1046" t="s">
        <v>1522</v>
      </c>
      <c r="L30" s="1045" t="s">
        <v>1520</v>
      </c>
      <c r="M30" s="1366" t="s">
        <v>1521</v>
      </c>
      <c r="N30" s="1046" t="s">
        <v>1522</v>
      </c>
      <c r="O30" s="1045" t="s">
        <v>1520</v>
      </c>
      <c r="P30" s="1366" t="s">
        <v>1521</v>
      </c>
      <c r="Q30" s="1046" t="s">
        <v>1522</v>
      </c>
      <c r="R30" s="1045" t="s">
        <v>1520</v>
      </c>
      <c r="S30" s="1366" t="s">
        <v>1521</v>
      </c>
      <c r="T30" s="1046" t="s">
        <v>1522</v>
      </c>
      <c r="U30" s="1045" t="s">
        <v>1520</v>
      </c>
      <c r="V30" s="1366" t="s">
        <v>1521</v>
      </c>
      <c r="W30" s="1046" t="s">
        <v>1522</v>
      </c>
      <c r="X30" s="1045" t="s">
        <v>1520</v>
      </c>
      <c r="Y30" s="1366" t="s">
        <v>1521</v>
      </c>
      <c r="Z30" s="1046" t="s">
        <v>1522</v>
      </c>
      <c r="AA30" s="1045" t="s">
        <v>1520</v>
      </c>
      <c r="AB30" s="1366" t="s">
        <v>1521</v>
      </c>
      <c r="AC30" s="1046" t="s">
        <v>1522</v>
      </c>
      <c r="AD30" s="1045" t="s">
        <v>1520</v>
      </c>
      <c r="AE30" s="1366" t="s">
        <v>1521</v>
      </c>
      <c r="AF30" s="1046" t="s">
        <v>1522</v>
      </c>
      <c r="AG30" s="1045" t="s">
        <v>1520</v>
      </c>
      <c r="AH30" s="1366" t="s">
        <v>1521</v>
      </c>
      <c r="AI30" s="1046" t="s">
        <v>1522</v>
      </c>
      <c r="AJ30" s="1045" t="s">
        <v>1520</v>
      </c>
      <c r="AK30" s="1366" t="s">
        <v>1521</v>
      </c>
      <c r="AL30" s="1046" t="s">
        <v>1522</v>
      </c>
      <c r="AM30" s="1045" t="s">
        <v>1520</v>
      </c>
      <c r="AN30" s="1366" t="s">
        <v>1521</v>
      </c>
      <c r="AO30" s="1046" t="s">
        <v>1522</v>
      </c>
      <c r="AP30" s="1045" t="s">
        <v>1520</v>
      </c>
      <c r="AQ30" s="1366" t="s">
        <v>1521</v>
      </c>
      <c r="AR30" s="1046" t="s">
        <v>1522</v>
      </c>
    </row>
    <row r="31" spans="1:44" ht="21" customHeight="1">
      <c r="A31" s="813" t="s">
        <v>566</v>
      </c>
      <c r="B31" s="814"/>
      <c r="C31" s="819"/>
      <c r="D31" s="1367"/>
      <c r="E31" s="1371" t="e">
        <f>(C31-D31)/C31</f>
        <v>#DIV/0!</v>
      </c>
      <c r="F31" s="819"/>
      <c r="G31" s="1367"/>
      <c r="H31" s="1371"/>
      <c r="I31" s="819"/>
      <c r="J31" s="1367"/>
      <c r="K31" s="1371"/>
      <c r="L31" s="819"/>
      <c r="M31" s="1367"/>
      <c r="N31" s="1371"/>
      <c r="O31" s="819"/>
      <c r="P31" s="1367"/>
      <c r="Q31" s="1371"/>
      <c r="R31" s="819"/>
      <c r="S31" s="1367"/>
      <c r="T31" s="1371"/>
      <c r="U31" s="819"/>
      <c r="V31" s="1367"/>
      <c r="W31" s="1371"/>
      <c r="X31" s="819"/>
      <c r="Y31" s="1367"/>
      <c r="Z31" s="1371"/>
      <c r="AA31" s="819"/>
      <c r="AB31" s="1367"/>
      <c r="AC31" s="1371"/>
      <c r="AD31" s="819"/>
      <c r="AE31" s="1367"/>
      <c r="AF31" s="1371"/>
      <c r="AG31" s="819"/>
      <c r="AH31" s="1367"/>
      <c r="AI31" s="1371"/>
      <c r="AJ31" s="819"/>
      <c r="AK31" s="1367"/>
      <c r="AL31" s="1371"/>
      <c r="AM31" s="802">
        <f t="shared" ref="AM31:AN33" si="8">SUM(AJ31,AG31,AD31,AA31,X31,U31,R31,O31,L31,I31,F31,C31)</f>
        <v>0</v>
      </c>
      <c r="AN31" s="1369">
        <f t="shared" si="8"/>
        <v>0</v>
      </c>
      <c r="AO31" s="1373" t="e">
        <f>(AM31-AN31)/AM31</f>
        <v>#DIV/0!</v>
      </c>
      <c r="AP31" s="802" t="e">
        <f t="shared" ref="AP31:AQ33" si="9">AVERAGE(C31,F31,I31,L31,O31,R31,U31,X31,AA31,AD31,AG31,AJ31)</f>
        <v>#DIV/0!</v>
      </c>
      <c r="AQ31" s="1132" t="e">
        <f t="shared" si="9"/>
        <v>#DIV/0!</v>
      </c>
      <c r="AR31" s="1373" t="e">
        <f>(AP31-AQ31)/AP31</f>
        <v>#DIV/0!</v>
      </c>
    </row>
    <row r="32" spans="1:44" ht="21" customHeight="1">
      <c r="A32" s="813" t="s">
        <v>1253</v>
      </c>
      <c r="B32" s="814"/>
      <c r="C32" s="819"/>
      <c r="D32" s="1367"/>
      <c r="E32" s="1371" t="e">
        <f>(C32-D32)/C32</f>
        <v>#DIV/0!</v>
      </c>
      <c r="F32" s="819"/>
      <c r="G32" s="1367"/>
      <c r="H32" s="1371"/>
      <c r="I32" s="819"/>
      <c r="J32" s="1367"/>
      <c r="K32" s="1371"/>
      <c r="L32" s="819"/>
      <c r="M32" s="1367"/>
      <c r="N32" s="1371"/>
      <c r="O32" s="819"/>
      <c r="P32" s="1367"/>
      <c r="Q32" s="1371"/>
      <c r="R32" s="819"/>
      <c r="S32" s="1367"/>
      <c r="T32" s="1371"/>
      <c r="U32" s="819"/>
      <c r="V32" s="1367"/>
      <c r="W32" s="1371"/>
      <c r="X32" s="819"/>
      <c r="Y32" s="1367"/>
      <c r="Z32" s="1371"/>
      <c r="AA32" s="819"/>
      <c r="AB32" s="1367"/>
      <c r="AC32" s="1371"/>
      <c r="AD32" s="819"/>
      <c r="AE32" s="1367"/>
      <c r="AF32" s="1371"/>
      <c r="AG32" s="819"/>
      <c r="AH32" s="1367"/>
      <c r="AI32" s="1371"/>
      <c r="AJ32" s="819"/>
      <c r="AK32" s="1367"/>
      <c r="AL32" s="1371"/>
      <c r="AM32" s="802">
        <f t="shared" si="8"/>
        <v>0</v>
      </c>
      <c r="AN32" s="1369">
        <f t="shared" si="8"/>
        <v>0</v>
      </c>
      <c r="AO32" s="1373" t="e">
        <f>(AM32-AN32)/AM32</f>
        <v>#DIV/0!</v>
      </c>
      <c r="AP32" s="802" t="e">
        <f t="shared" si="9"/>
        <v>#DIV/0!</v>
      </c>
      <c r="AQ32" s="1132" t="e">
        <f t="shared" si="9"/>
        <v>#DIV/0!</v>
      </c>
      <c r="AR32" s="1373" t="e">
        <f>(AP32-AQ32)/AP32</f>
        <v>#DIV/0!</v>
      </c>
    </row>
    <row r="33" spans="1:44" ht="21" customHeight="1">
      <c r="A33" s="1127" t="s">
        <v>1254</v>
      </c>
      <c r="B33" s="1128"/>
      <c r="C33" s="1129"/>
      <c r="D33" s="1368"/>
      <c r="E33" s="1372" t="e">
        <f>(C33-D33)/C33</f>
        <v>#DIV/0!</v>
      </c>
      <c r="F33" s="1361"/>
      <c r="G33" s="1368"/>
      <c r="H33" s="1372"/>
      <c r="I33" s="1361"/>
      <c r="J33" s="1368"/>
      <c r="K33" s="1372"/>
      <c r="L33" s="1361"/>
      <c r="M33" s="1368"/>
      <c r="N33" s="1372"/>
      <c r="O33" s="1361"/>
      <c r="P33" s="1368"/>
      <c r="Q33" s="1372"/>
      <c r="R33" s="1539"/>
      <c r="S33" s="1368"/>
      <c r="T33" s="1372"/>
      <c r="U33" s="1579"/>
      <c r="V33" s="1368"/>
      <c r="W33" s="1372"/>
      <c r="X33" s="1603"/>
      <c r="Y33" s="1368"/>
      <c r="Z33" s="1372"/>
      <c r="AA33" s="1361"/>
      <c r="AB33" s="1368"/>
      <c r="AC33" s="1372"/>
      <c r="AD33" s="1640"/>
      <c r="AE33" s="1368"/>
      <c r="AF33" s="1372"/>
      <c r="AG33" s="1642"/>
      <c r="AH33" s="1368"/>
      <c r="AI33" s="1372"/>
      <c r="AJ33" s="1361"/>
      <c r="AK33" s="1368"/>
      <c r="AL33" s="1372"/>
      <c r="AM33" s="1362">
        <f t="shared" si="8"/>
        <v>0</v>
      </c>
      <c r="AN33" s="1370">
        <f t="shared" si="8"/>
        <v>0</v>
      </c>
      <c r="AO33" s="1374" t="e">
        <f>(AM33-AN33)/AM33</f>
        <v>#DIV/0!</v>
      </c>
      <c r="AP33" s="1130" t="e">
        <f t="shared" si="9"/>
        <v>#DIV/0!</v>
      </c>
      <c r="AQ33" s="1135" t="e">
        <f t="shared" si="9"/>
        <v>#DIV/0!</v>
      </c>
      <c r="AR33" s="1374" t="e">
        <f>(AP33-AQ33)/AP33</f>
        <v>#DIV/0!</v>
      </c>
    </row>
    <row r="34" spans="1:44">
      <c r="A34" s="1292"/>
    </row>
  </sheetData>
  <sheetProtection algorithmName="SHA-512" hashValue="k4GKtMBF33tqE9eh5wbiUkZ6SNvs2uzek3/BZkSE64Ai8jDo9VqHbAe0vh+zQwmZltPRbnBobp+0lR8foCFRJA==" saltValue="W6hWbfiiNp6uVQYnHr3r1w==" spinCount="100000" sheet="1" objects="1" scenarios="1"/>
  <mergeCells count="303">
    <mergeCell ref="AD6:AF6"/>
    <mergeCell ref="AG6:AI6"/>
    <mergeCell ref="AJ6:AL6"/>
    <mergeCell ref="AM6:AO6"/>
    <mergeCell ref="F7:H7"/>
    <mergeCell ref="I7:K7"/>
    <mergeCell ref="L7:N7"/>
    <mergeCell ref="O7:Q7"/>
    <mergeCell ref="R7:T7"/>
    <mergeCell ref="U7:W7"/>
    <mergeCell ref="X7:Z7"/>
    <mergeCell ref="AA7:AC7"/>
    <mergeCell ref="AD7:AF7"/>
    <mergeCell ref="AG7:AI7"/>
    <mergeCell ref="AJ7:AL7"/>
    <mergeCell ref="AM7:AO7"/>
    <mergeCell ref="A6:B6"/>
    <mergeCell ref="C6:E6"/>
    <mergeCell ref="A7:B7"/>
    <mergeCell ref="C7:E7"/>
    <mergeCell ref="F6:H6"/>
    <mergeCell ref="I6:K6"/>
    <mergeCell ref="L6:N6"/>
    <mergeCell ref="O6:Q6"/>
    <mergeCell ref="R6:T6"/>
    <mergeCell ref="AM12:AO12"/>
    <mergeCell ref="AM13:AO13"/>
    <mergeCell ref="AM14:AO14"/>
    <mergeCell ref="AM15:AO15"/>
    <mergeCell ref="AM16:AO16"/>
    <mergeCell ref="AM17:AO17"/>
    <mergeCell ref="AM18:AO18"/>
    <mergeCell ref="AM4:AO4"/>
    <mergeCell ref="AM5:AO5"/>
    <mergeCell ref="AM8:AO8"/>
    <mergeCell ref="AM9:AO9"/>
    <mergeCell ref="AM10:AO10"/>
    <mergeCell ref="AM11:AO11"/>
    <mergeCell ref="AM29:AO29"/>
    <mergeCell ref="AM22:AN22"/>
    <mergeCell ref="AM23:AN23"/>
    <mergeCell ref="AM24:AN24"/>
    <mergeCell ref="AM25:AN25"/>
    <mergeCell ref="AM26:AN26"/>
    <mergeCell ref="AO22:AP22"/>
    <mergeCell ref="AO23:AP23"/>
    <mergeCell ref="AO24:AP24"/>
    <mergeCell ref="AO25:AP25"/>
    <mergeCell ref="AO26:AP26"/>
    <mergeCell ref="AD8:AF8"/>
    <mergeCell ref="AG8:AI8"/>
    <mergeCell ref="AJ8:AL8"/>
    <mergeCell ref="A8:B8"/>
    <mergeCell ref="C8:E8"/>
    <mergeCell ref="F8:H8"/>
    <mergeCell ref="I8:K8"/>
    <mergeCell ref="L8:N8"/>
    <mergeCell ref="O8:Q8"/>
    <mergeCell ref="R8:T8"/>
    <mergeCell ref="U8:W8"/>
    <mergeCell ref="X8:Z8"/>
    <mergeCell ref="AJ5:AL5"/>
    <mergeCell ref="A5:B5"/>
    <mergeCell ref="C5:E5"/>
    <mergeCell ref="F5:H5"/>
    <mergeCell ref="I5:K5"/>
    <mergeCell ref="L5:N5"/>
    <mergeCell ref="O5:Q5"/>
    <mergeCell ref="R5:T5"/>
    <mergeCell ref="U5:W5"/>
    <mergeCell ref="X5:Z5"/>
    <mergeCell ref="AJ23:AL23"/>
    <mergeCell ref="AJ24:AL24"/>
    <mergeCell ref="AJ25:AL25"/>
    <mergeCell ref="AJ26:AL26"/>
    <mergeCell ref="AA24:AC24"/>
    <mergeCell ref="AA25:AC25"/>
    <mergeCell ref="AA26:AC26"/>
    <mergeCell ref="AD23:AF23"/>
    <mergeCell ref="AD24:AF24"/>
    <mergeCell ref="AD25:AF25"/>
    <mergeCell ref="AD26:AF26"/>
    <mergeCell ref="AG23:AI23"/>
    <mergeCell ref="AG24:AI24"/>
    <mergeCell ref="AG25:AI25"/>
    <mergeCell ref="AG26:AI26"/>
    <mergeCell ref="X29:Z29"/>
    <mergeCell ref="AA29:AC29"/>
    <mergeCell ref="X26:Z26"/>
    <mergeCell ref="AA23:AC23"/>
    <mergeCell ref="AD29:AF29"/>
    <mergeCell ref="AG29:AI29"/>
    <mergeCell ref="AJ29:AL29"/>
    <mergeCell ref="AP29:AR29"/>
    <mergeCell ref="C23:E23"/>
    <mergeCell ref="C24:E24"/>
    <mergeCell ref="C25:E25"/>
    <mergeCell ref="C26:E26"/>
    <mergeCell ref="F24:H24"/>
    <mergeCell ref="F25:H25"/>
    <mergeCell ref="F26:H26"/>
    <mergeCell ref="I24:K24"/>
    <mergeCell ref="I25:K25"/>
    <mergeCell ref="I26:K26"/>
    <mergeCell ref="L24:N24"/>
    <mergeCell ref="L25:N25"/>
    <mergeCell ref="L26:N26"/>
    <mergeCell ref="O23:Q23"/>
    <mergeCell ref="O24:Q24"/>
    <mergeCell ref="O25:Q25"/>
    <mergeCell ref="A29:B30"/>
    <mergeCell ref="C29:E29"/>
    <mergeCell ref="F29:H29"/>
    <mergeCell ref="I29:K29"/>
    <mergeCell ref="L29:N29"/>
    <mergeCell ref="O29:Q29"/>
    <mergeCell ref="R29:T29"/>
    <mergeCell ref="U29:W29"/>
    <mergeCell ref="R24:T24"/>
    <mergeCell ref="R25:T25"/>
    <mergeCell ref="R26:T26"/>
    <mergeCell ref="U24:W24"/>
    <mergeCell ref="U25:W25"/>
    <mergeCell ref="U26:W26"/>
    <mergeCell ref="O26:Q26"/>
    <mergeCell ref="AA13:AC13"/>
    <mergeCell ref="AA15:AC15"/>
    <mergeCell ref="AA16:AC16"/>
    <mergeCell ref="C1:AO1"/>
    <mergeCell ref="A2:AM2"/>
    <mergeCell ref="A3:U3"/>
    <mergeCell ref="A4:B4"/>
    <mergeCell ref="A15:B15"/>
    <mergeCell ref="A13:B13"/>
    <mergeCell ref="C4:E4"/>
    <mergeCell ref="F4:H4"/>
    <mergeCell ref="C9:E9"/>
    <mergeCell ref="C10:E10"/>
    <mergeCell ref="C11:E11"/>
    <mergeCell ref="C12:E12"/>
    <mergeCell ref="C13:E13"/>
    <mergeCell ref="C15:E15"/>
    <mergeCell ref="AD14:AF14"/>
    <mergeCell ref="AG14:AI14"/>
    <mergeCell ref="F14:H14"/>
    <mergeCell ref="I14:K14"/>
    <mergeCell ref="L14:N14"/>
    <mergeCell ref="O14:Q14"/>
    <mergeCell ref="R14:T14"/>
    <mergeCell ref="A16:B16"/>
    <mergeCell ref="C16:E16"/>
    <mergeCell ref="C14:E14"/>
    <mergeCell ref="O15:Q15"/>
    <mergeCell ref="L16:N16"/>
    <mergeCell ref="AA17:AC17"/>
    <mergeCell ref="I23:K23"/>
    <mergeCell ref="L23:N23"/>
    <mergeCell ref="X17:Z17"/>
    <mergeCell ref="X23:Z23"/>
    <mergeCell ref="L15:N15"/>
    <mergeCell ref="O16:Q16"/>
    <mergeCell ref="U15:W15"/>
    <mergeCell ref="U16:W16"/>
    <mergeCell ref="R16:T16"/>
    <mergeCell ref="U14:W14"/>
    <mergeCell ref="X14:Z14"/>
    <mergeCell ref="AA14:AC14"/>
    <mergeCell ref="A23:A25"/>
    <mergeCell ref="U23:W23"/>
    <mergeCell ref="F23:H23"/>
    <mergeCell ref="R23:T23"/>
    <mergeCell ref="X24:Z24"/>
    <mergeCell ref="X25:Z25"/>
    <mergeCell ref="F15:H15"/>
    <mergeCell ref="F16:H16"/>
    <mergeCell ref="I4:K4"/>
    <mergeCell ref="I9:K9"/>
    <mergeCell ref="I10:K10"/>
    <mergeCell ref="I11:K11"/>
    <mergeCell ref="I12:K12"/>
    <mergeCell ref="I13:K13"/>
    <mergeCell ref="I15:K15"/>
    <mergeCell ref="I16:K16"/>
    <mergeCell ref="F9:H9"/>
    <mergeCell ref="F10:H10"/>
    <mergeCell ref="F11:H11"/>
    <mergeCell ref="F12:H12"/>
    <mergeCell ref="F13:H13"/>
    <mergeCell ref="L4:N4"/>
    <mergeCell ref="L9:N9"/>
    <mergeCell ref="L10:N10"/>
    <mergeCell ref="L11:N11"/>
    <mergeCell ref="L12:N12"/>
    <mergeCell ref="L13:N13"/>
    <mergeCell ref="U4:W4"/>
    <mergeCell ref="U9:W9"/>
    <mergeCell ref="U10:W10"/>
    <mergeCell ref="U11:W11"/>
    <mergeCell ref="U12:W12"/>
    <mergeCell ref="U13:W13"/>
    <mergeCell ref="R4:T4"/>
    <mergeCell ref="R9:T9"/>
    <mergeCell ref="R10:T10"/>
    <mergeCell ref="R11:T11"/>
    <mergeCell ref="R12:T12"/>
    <mergeCell ref="O4:Q4"/>
    <mergeCell ref="O9:Q9"/>
    <mergeCell ref="O10:Q10"/>
    <mergeCell ref="O11:Q11"/>
    <mergeCell ref="O12:Q12"/>
    <mergeCell ref="O13:Q13"/>
    <mergeCell ref="U6:W6"/>
    <mergeCell ref="X4:Z4"/>
    <mergeCell ref="X9:Z9"/>
    <mergeCell ref="X10:Z10"/>
    <mergeCell ref="X11:Z11"/>
    <mergeCell ref="X12:Z12"/>
    <mergeCell ref="AA4:AC4"/>
    <mergeCell ref="AA9:AC9"/>
    <mergeCell ref="AA10:AC10"/>
    <mergeCell ref="AA11:AC11"/>
    <mergeCell ref="AA12:AC12"/>
    <mergeCell ref="AA5:AC5"/>
    <mergeCell ref="AA8:AC8"/>
    <mergeCell ref="X6:Z6"/>
    <mergeCell ref="AA6:AC6"/>
    <mergeCell ref="AJ4:AL4"/>
    <mergeCell ref="AJ9:AL9"/>
    <mergeCell ref="AJ10:AL10"/>
    <mergeCell ref="AJ11:AL11"/>
    <mergeCell ref="AJ12:AL12"/>
    <mergeCell ref="AD13:AF13"/>
    <mergeCell ref="AD15:AF15"/>
    <mergeCell ref="AD16:AF16"/>
    <mergeCell ref="AG4:AI4"/>
    <mergeCell ref="AG9:AI9"/>
    <mergeCell ref="AG10:AI10"/>
    <mergeCell ref="AG11:AI11"/>
    <mergeCell ref="AG12:AI12"/>
    <mergeCell ref="AG13:AI13"/>
    <mergeCell ref="AG15:AI15"/>
    <mergeCell ref="AG16:AI16"/>
    <mergeCell ref="AD4:AF4"/>
    <mergeCell ref="AD9:AF9"/>
    <mergeCell ref="AD10:AF10"/>
    <mergeCell ref="AD11:AF11"/>
    <mergeCell ref="AD12:AF12"/>
    <mergeCell ref="AJ14:AL14"/>
    <mergeCell ref="AD5:AF5"/>
    <mergeCell ref="AG5:AI5"/>
    <mergeCell ref="A22:B22"/>
    <mergeCell ref="AJ13:AL13"/>
    <mergeCell ref="AJ15:AL15"/>
    <mergeCell ref="AJ16:AL16"/>
    <mergeCell ref="C22:E22"/>
    <mergeCell ref="F22:H22"/>
    <mergeCell ref="I22:K22"/>
    <mergeCell ref="L22:N22"/>
    <mergeCell ref="O22:Q22"/>
    <mergeCell ref="R22:T22"/>
    <mergeCell ref="U22:W22"/>
    <mergeCell ref="X22:Z22"/>
    <mergeCell ref="AA22:AC22"/>
    <mergeCell ref="AD22:AF22"/>
    <mergeCell ref="AG22:AI22"/>
    <mergeCell ref="AJ22:AL22"/>
    <mergeCell ref="X13:Z13"/>
    <mergeCell ref="X15:Z15"/>
    <mergeCell ref="X16:Z16"/>
    <mergeCell ref="R13:T13"/>
    <mergeCell ref="R15:T15"/>
    <mergeCell ref="AD17:AF17"/>
    <mergeCell ref="AG17:AI17"/>
    <mergeCell ref="A14:B14"/>
    <mergeCell ref="AJ17:AL17"/>
    <mergeCell ref="C18:E18"/>
    <mergeCell ref="F18:H18"/>
    <mergeCell ref="I18:K18"/>
    <mergeCell ref="L18:N18"/>
    <mergeCell ref="O18:Q18"/>
    <mergeCell ref="R18:T18"/>
    <mergeCell ref="U18:W18"/>
    <mergeCell ref="X18:Z18"/>
    <mergeCell ref="AA18:AC18"/>
    <mergeCell ref="AD18:AF18"/>
    <mergeCell ref="AG18:AI18"/>
    <mergeCell ref="AJ18:AL18"/>
    <mergeCell ref="C17:E17"/>
    <mergeCell ref="F17:H17"/>
    <mergeCell ref="I17:K17"/>
    <mergeCell ref="L17:N17"/>
    <mergeCell ref="O17:Q17"/>
    <mergeCell ref="R17:T17"/>
    <mergeCell ref="U17:W17"/>
    <mergeCell ref="L19:N19"/>
    <mergeCell ref="O19:Q19"/>
    <mergeCell ref="R19:T19"/>
    <mergeCell ref="U19:W19"/>
    <mergeCell ref="X19:Z19"/>
    <mergeCell ref="AA19:AC19"/>
    <mergeCell ref="AD19:AF19"/>
    <mergeCell ref="AG19:AI19"/>
    <mergeCell ref="AJ19:AL19"/>
  </mergeCells>
  <printOptions horizontalCentered="1"/>
  <pageMargins left="0.51181102362204722" right="0.51181102362204722" top="0.78740157480314965" bottom="0.78740157480314965" header="0.31496062992125984" footer="0.31496062992125984"/>
  <pageSetup paperSize="9" orientation="landscape" horizontalDpi="4294967294" verticalDpi="4294967294"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7558519241921"/>
  </sheetPr>
  <dimension ref="A1:AE146"/>
  <sheetViews>
    <sheetView showGridLines="0" showRowColHeaders="0" zoomScaleNormal="100" workbookViewId="0">
      <pane xSplit="1" ySplit="4" topLeftCell="B5" activePane="bottomRight" state="frozen"/>
      <selection activeCell="A8" sqref="A9:E9"/>
      <selection pane="topRight" activeCell="A8" sqref="A9:E9"/>
      <selection pane="bottomLeft" activeCell="A8" sqref="A9:E9"/>
      <selection pane="bottomRight" activeCell="B5" sqref="B5"/>
    </sheetView>
  </sheetViews>
  <sheetFormatPr defaultRowHeight="33" customHeight="1"/>
  <cols>
    <col min="1" max="1" width="48" style="6" customWidth="1"/>
    <col min="2" max="2" width="9.140625" style="6" customWidth="1"/>
    <col min="3" max="3" width="9.28515625" style="6" customWidth="1"/>
    <col min="4" max="9" width="9.140625" style="6"/>
    <col min="10" max="11" width="9.140625" style="6" customWidth="1"/>
    <col min="12" max="13" width="9.140625" style="6"/>
    <col min="14" max="25" width="9.140625" style="6" hidden="1" customWidth="1"/>
    <col min="26" max="26" width="10.85546875" style="6" customWidth="1"/>
    <col min="27" max="27" width="11.42578125" style="6" customWidth="1"/>
    <col min="28" max="16384" width="9.140625" style="6"/>
  </cols>
  <sheetData>
    <row r="1" spans="1:31" ht="33" customHeight="1">
      <c r="A1" s="6" t="s">
        <v>478</v>
      </c>
      <c r="D1" s="2357" t="s">
        <v>737</v>
      </c>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row>
    <row r="2" spans="1:31" ht="33" customHeight="1" thickBot="1">
      <c r="A2" s="1815" t="s">
        <v>111</v>
      </c>
      <c r="B2" s="1815"/>
      <c r="C2" s="1815"/>
      <c r="D2" s="1815"/>
      <c r="E2" s="1815"/>
      <c r="F2" s="1815"/>
      <c r="G2" s="1815"/>
      <c r="H2" s="1815"/>
      <c r="I2" s="1815"/>
      <c r="J2" s="1815"/>
      <c r="K2" s="1815"/>
      <c r="L2" s="1815"/>
      <c r="M2" s="1815"/>
      <c r="N2" s="1815"/>
      <c r="O2" s="1815"/>
      <c r="P2" s="1815"/>
      <c r="Q2" s="1815"/>
      <c r="R2" s="1815"/>
      <c r="S2" s="1815"/>
      <c r="T2" s="1815"/>
    </row>
    <row r="3" spans="1:31" s="1155" customFormat="1" ht="18.75" customHeight="1">
      <c r="A3" s="2358" t="s">
        <v>112</v>
      </c>
      <c r="B3" s="2360" t="s">
        <v>2</v>
      </c>
      <c r="C3" s="2361"/>
      <c r="D3" s="2360" t="s">
        <v>3</v>
      </c>
      <c r="E3" s="2361"/>
      <c r="F3" s="2360" t="s">
        <v>4</v>
      </c>
      <c r="G3" s="2361"/>
      <c r="H3" s="2360" t="s">
        <v>5</v>
      </c>
      <c r="I3" s="2361"/>
      <c r="J3" s="2360" t="s">
        <v>6</v>
      </c>
      <c r="K3" s="2361"/>
      <c r="L3" s="2360" t="s">
        <v>7</v>
      </c>
      <c r="M3" s="2361"/>
      <c r="N3" s="2360" t="s">
        <v>8</v>
      </c>
      <c r="O3" s="2361"/>
      <c r="P3" s="2360" t="s">
        <v>9</v>
      </c>
      <c r="Q3" s="2361"/>
      <c r="R3" s="2360" t="s">
        <v>10</v>
      </c>
      <c r="S3" s="2361"/>
      <c r="T3" s="2360" t="s">
        <v>11</v>
      </c>
      <c r="U3" s="2361"/>
      <c r="V3" s="2360" t="s">
        <v>12</v>
      </c>
      <c r="W3" s="2361"/>
      <c r="X3" s="2360" t="s">
        <v>13</v>
      </c>
      <c r="Y3" s="2361"/>
      <c r="Z3" s="2362" t="s">
        <v>56</v>
      </c>
      <c r="AA3" s="2363"/>
      <c r="AB3" s="2003" t="s">
        <v>659</v>
      </c>
    </row>
    <row r="4" spans="1:31" s="1155" customFormat="1" ht="15" customHeight="1" thickBot="1">
      <c r="A4" s="2359"/>
      <c r="B4" s="281" t="s">
        <v>116</v>
      </c>
      <c r="C4" s="282" t="s">
        <v>113</v>
      </c>
      <c r="D4" s="281" t="s">
        <v>116</v>
      </c>
      <c r="E4" s="282" t="s">
        <v>113</v>
      </c>
      <c r="F4" s="281" t="s">
        <v>116</v>
      </c>
      <c r="G4" s="282" t="s">
        <v>113</v>
      </c>
      <c r="H4" s="281" t="s">
        <v>116</v>
      </c>
      <c r="I4" s="282" t="s">
        <v>113</v>
      </c>
      <c r="J4" s="281" t="s">
        <v>116</v>
      </c>
      <c r="K4" s="282" t="s">
        <v>113</v>
      </c>
      <c r="L4" s="281" t="s">
        <v>116</v>
      </c>
      <c r="M4" s="282" t="s">
        <v>113</v>
      </c>
      <c r="N4" s="394" t="s">
        <v>116</v>
      </c>
      <c r="O4" s="282" t="s">
        <v>113</v>
      </c>
      <c r="P4" s="281" t="s">
        <v>116</v>
      </c>
      <c r="Q4" s="282" t="s">
        <v>113</v>
      </c>
      <c r="R4" s="281" t="s">
        <v>116</v>
      </c>
      <c r="S4" s="282" t="s">
        <v>113</v>
      </c>
      <c r="T4" s="281" t="s">
        <v>116</v>
      </c>
      <c r="U4" s="282" t="s">
        <v>113</v>
      </c>
      <c r="V4" s="281" t="s">
        <v>116</v>
      </c>
      <c r="W4" s="282" t="s">
        <v>113</v>
      </c>
      <c r="X4" s="281" t="s">
        <v>116</v>
      </c>
      <c r="Y4" s="282" t="s">
        <v>113</v>
      </c>
      <c r="Z4" s="281" t="s">
        <v>116</v>
      </c>
      <c r="AA4" s="282" t="s">
        <v>113</v>
      </c>
      <c r="AB4" s="2348"/>
    </row>
    <row r="5" spans="1:31" s="1155" customFormat="1" ht="15.75">
      <c r="A5" s="279" t="s">
        <v>114</v>
      </c>
      <c r="B5" s="390">
        <v>662</v>
      </c>
      <c r="C5" s="283">
        <f>B5/$B$8</f>
        <v>0.36818687430478308</v>
      </c>
      <c r="D5" s="390"/>
      <c r="E5" s="283"/>
      <c r="F5" s="390"/>
      <c r="G5" s="283"/>
      <c r="H5" s="390"/>
      <c r="I5" s="283"/>
      <c r="J5" s="390"/>
      <c r="K5" s="283"/>
      <c r="L5" s="390"/>
      <c r="M5" s="283"/>
      <c r="N5" s="390"/>
      <c r="O5" s="283"/>
      <c r="P5" s="390"/>
      <c r="Q5" s="283"/>
      <c r="R5" s="390"/>
      <c r="S5" s="283"/>
      <c r="T5" s="390"/>
      <c r="U5" s="283"/>
      <c r="V5" s="390"/>
      <c r="W5" s="283"/>
      <c r="X5" s="390"/>
      <c r="Y5" s="283"/>
      <c r="Z5" s="390"/>
      <c r="AA5" s="283"/>
      <c r="AB5" s="1350">
        <f>AVERAGE(B5,D5,F5,H5,J5,L5,N5,P5,R5,T5,V5,X5)</f>
        <v>662</v>
      </c>
    </row>
    <row r="6" spans="1:31" s="1155" customFormat="1" ht="16.5" thickBot="1">
      <c r="A6" s="280" t="s">
        <v>115</v>
      </c>
      <c r="B6" s="390">
        <v>1136</v>
      </c>
      <c r="C6" s="283">
        <f>B6/$B$8</f>
        <v>0.63181312569521686</v>
      </c>
      <c r="D6" s="390"/>
      <c r="E6" s="283"/>
      <c r="F6" s="390"/>
      <c r="G6" s="283"/>
      <c r="H6" s="390"/>
      <c r="I6" s="283"/>
      <c r="J6" s="390"/>
      <c r="K6" s="283"/>
      <c r="L6" s="390"/>
      <c r="M6" s="283"/>
      <c r="N6" s="390"/>
      <c r="O6" s="283"/>
      <c r="P6" s="390"/>
      <c r="Q6" s="283"/>
      <c r="R6" s="390"/>
      <c r="S6" s="283"/>
      <c r="T6" s="390"/>
      <c r="U6" s="283"/>
      <c r="V6" s="390"/>
      <c r="W6" s="283"/>
      <c r="X6" s="390"/>
      <c r="Y6" s="283"/>
      <c r="Z6" s="390"/>
      <c r="AA6" s="283"/>
      <c r="AB6" s="1350">
        <f>AVERAGE(B6,D6,F6,H6,J6,L6,N6,P6,R6,T6,V6,X6)</f>
        <v>1136</v>
      </c>
    </row>
    <row r="7" spans="1:31" s="1155" customFormat="1" ht="16.5" hidden="1" customHeight="1" thickBot="1">
      <c r="A7" s="280" t="s">
        <v>1363</v>
      </c>
      <c r="B7" s="278"/>
      <c r="C7" s="284"/>
      <c r="D7" s="278"/>
      <c r="E7" s="284"/>
      <c r="F7" s="278"/>
      <c r="G7" s="284"/>
      <c r="H7" s="278"/>
      <c r="I7" s="284"/>
      <c r="J7" s="278"/>
      <c r="K7" s="284"/>
      <c r="L7" s="278"/>
      <c r="M7" s="284"/>
      <c r="N7" s="278"/>
      <c r="O7" s="284"/>
      <c r="P7" s="278"/>
      <c r="Q7" s="284"/>
      <c r="R7" s="278"/>
      <c r="S7" s="284"/>
      <c r="T7" s="278"/>
      <c r="U7" s="284"/>
      <c r="V7" s="278"/>
      <c r="W7" s="284"/>
      <c r="X7" s="278"/>
      <c r="Y7" s="284"/>
      <c r="Z7" s="390"/>
      <c r="AA7" s="284"/>
      <c r="AB7" s="1350" t="e">
        <f>AVERAGE(B7,D7,F7,H7,J7,L7,N7,P7,R7,T7,V7,X7)</f>
        <v>#DIV/0!</v>
      </c>
    </row>
    <row r="8" spans="1:31" s="1155" customFormat="1" ht="16.5" thickBot="1">
      <c r="A8" s="398" t="s">
        <v>55</v>
      </c>
      <c r="B8" s="2347">
        <f>SUM(B5:B7)</f>
        <v>1798</v>
      </c>
      <c r="C8" s="2163"/>
      <c r="D8" s="2347"/>
      <c r="E8" s="2163"/>
      <c r="F8" s="2347"/>
      <c r="G8" s="2163"/>
      <c r="H8" s="2347"/>
      <c r="I8" s="2163"/>
      <c r="J8" s="2347"/>
      <c r="K8" s="2163"/>
      <c r="L8" s="2347"/>
      <c r="M8" s="2163"/>
      <c r="N8" s="2347"/>
      <c r="O8" s="2163"/>
      <c r="P8" s="2347"/>
      <c r="Q8" s="2163"/>
      <c r="R8" s="2347"/>
      <c r="S8" s="2163"/>
      <c r="T8" s="2347"/>
      <c r="U8" s="2163"/>
      <c r="V8" s="2347"/>
      <c r="W8" s="2163"/>
      <c r="X8" s="2347"/>
      <c r="Y8" s="2163"/>
      <c r="Z8" s="2347"/>
      <c r="AA8" s="2163"/>
      <c r="AB8" s="649">
        <f>AVERAGE(B8,D8,F8,H8,J8,L8,N8,P8,R8,T8,V8,X8)</f>
        <v>1798</v>
      </c>
    </row>
    <row r="9" spans="1:31" s="1155" customFormat="1" ht="15" customHeight="1">
      <c r="A9" s="8"/>
      <c r="B9" s="391"/>
      <c r="C9" s="392"/>
      <c r="D9" s="393"/>
      <c r="E9" s="393"/>
      <c r="F9" s="393"/>
      <c r="G9" s="393"/>
      <c r="H9" s="393"/>
      <c r="I9" s="393"/>
      <c r="J9" s="393"/>
      <c r="K9" s="393"/>
      <c r="L9" s="393"/>
      <c r="M9" s="393"/>
      <c r="N9" s="6"/>
      <c r="O9" s="6"/>
      <c r="P9" s="6"/>
      <c r="Q9" s="6"/>
      <c r="R9" s="6"/>
      <c r="S9" s="6"/>
      <c r="T9" s="6"/>
      <c r="U9" s="6"/>
      <c r="V9" s="6"/>
      <c r="W9" s="6"/>
      <c r="X9" s="6"/>
      <c r="Y9" s="6"/>
      <c r="Z9" s="6"/>
      <c r="AA9" s="6"/>
      <c r="AB9" s="6"/>
    </row>
    <row r="10" spans="1:31" s="1155" customFormat="1" ht="15" customHeight="1">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row>
    <row r="11" spans="1:31" s="1155" customFormat="1" ht="15"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row>
    <row r="12" spans="1:31" s="1155" customFormat="1" ht="15" customHeight="1">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row>
    <row r="13" spans="1:31" s="1155" customFormat="1" ht="15" customHeigh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row>
    <row r="14" spans="1:31" s="1155" customFormat="1" ht="15" customHeight="1">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row>
    <row r="15" spans="1:31" s="1155" customFormat="1" ht="15" customHeight="1">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row>
    <row r="16" spans="1:31" s="1155" customFormat="1" ht="15" customHeight="1">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row>
    <row r="17" spans="1:28" s="1155" customFormat="1" ht="15" customHeigh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row>
    <row r="18" spans="1:28" s="1155" customFormat="1" ht="15" customHeight="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row>
    <row r="19" spans="1:28" s="1155" customFormat="1" ht="15" customHeight="1">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row>
    <row r="20" spans="1:28" s="1155" customFormat="1" ht="15" customHeight="1">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row>
    <row r="21" spans="1:28" s="1155" customFormat="1" ht="15" customHeight="1">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row>
    <row r="22" spans="1:28" s="1155" customFormat="1" ht="15" customHeight="1">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row>
    <row r="23" spans="1:28" s="1155" customFormat="1" ht="15" customHeight="1">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row>
    <row r="24" spans="1:28" s="1155" customFormat="1" ht="15" customHeight="1">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row>
    <row r="25" spans="1:28" s="1155" customFormat="1" ht="15" customHeight="1">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row>
    <row r="26" spans="1:28" s="1155" customFormat="1" ht="15" customHeigh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row>
    <row r="27" spans="1:28" s="1155" customFormat="1" ht="15" customHeight="1">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row>
    <row r="28" spans="1:28" s="1155" customFormat="1" ht="15" customHeight="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row>
    <row r="29" spans="1:28" s="1155" customFormat="1" ht="15" customHeight="1">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row>
    <row r="30" spans="1:28" s="1155" customFormat="1" ht="15" customHeight="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row>
    <row r="31" spans="1:28" s="42" customFormat="1" ht="38.25" hidden="1" customHeight="1" thickBot="1">
      <c r="A31" s="594" t="s">
        <v>1198</v>
      </c>
      <c r="B31" s="2205" t="s">
        <v>2</v>
      </c>
      <c r="C31" s="2207"/>
      <c r="D31" s="2205" t="s">
        <v>3</v>
      </c>
      <c r="E31" s="2207"/>
      <c r="F31" s="2205" t="s">
        <v>1215</v>
      </c>
      <c r="G31" s="2207"/>
      <c r="H31" s="2205" t="s">
        <v>1218</v>
      </c>
      <c r="I31" s="2207"/>
      <c r="J31" s="2205" t="s">
        <v>1246</v>
      </c>
      <c r="K31" s="2207"/>
      <c r="L31" s="2205" t="s">
        <v>1247</v>
      </c>
      <c r="M31" s="2207"/>
      <c r="N31" s="2205" t="s">
        <v>1335</v>
      </c>
      <c r="O31" s="2207"/>
      <c r="P31" s="2205" t="s">
        <v>9</v>
      </c>
      <c r="Q31" s="2207"/>
      <c r="R31" s="2205" t="s">
        <v>10</v>
      </c>
      <c r="S31" s="2207"/>
      <c r="T31" s="2205" t="s">
        <v>11</v>
      </c>
      <c r="U31" s="2207"/>
      <c r="V31" s="2205" t="s">
        <v>12</v>
      </c>
      <c r="W31" s="2207"/>
      <c r="X31" s="2205" t="s">
        <v>13</v>
      </c>
      <c r="Y31" s="2207"/>
      <c r="Z31" s="2351" t="s">
        <v>659</v>
      </c>
      <c r="AA31" s="2352"/>
      <c r="AB31" s="37"/>
    </row>
    <row r="32" spans="1:28" s="42" customFormat="1" ht="15.75" hidden="1" customHeight="1">
      <c r="A32" s="264" t="s">
        <v>1206</v>
      </c>
      <c r="B32" s="2349">
        <v>1038</v>
      </c>
      <c r="C32" s="2350"/>
      <c r="D32" s="2349">
        <v>849</v>
      </c>
      <c r="E32" s="2350"/>
      <c r="F32" s="2349"/>
      <c r="G32" s="2350"/>
      <c r="H32" s="2349"/>
      <c r="I32" s="2350"/>
      <c r="J32" s="2349"/>
      <c r="K32" s="2350"/>
      <c r="L32" s="2349"/>
      <c r="M32" s="2350"/>
      <c r="N32" s="2349"/>
      <c r="O32" s="2350"/>
      <c r="P32" s="2349"/>
      <c r="Q32" s="2350"/>
      <c r="R32" s="2349"/>
      <c r="S32" s="2350"/>
      <c r="T32" s="2349"/>
      <c r="U32" s="2350"/>
      <c r="V32" s="2349"/>
      <c r="W32" s="2350"/>
      <c r="X32" s="2349"/>
      <c r="Y32" s="2350"/>
      <c r="Z32" s="2353">
        <f>AVERAGE(B32:Y32)</f>
        <v>943.5</v>
      </c>
      <c r="AA32" s="2354"/>
      <c r="AB32" s="37"/>
    </row>
    <row r="33" spans="1:28" s="42" customFormat="1" ht="15.75" hidden="1" customHeight="1">
      <c r="A33" s="1088" t="s">
        <v>1198</v>
      </c>
      <c r="B33" s="1920">
        <v>1</v>
      </c>
      <c r="C33" s="1922"/>
      <c r="D33" s="1920">
        <v>1</v>
      </c>
      <c r="E33" s="1922"/>
      <c r="F33" s="1920"/>
      <c r="G33" s="1922"/>
      <c r="H33" s="1920"/>
      <c r="I33" s="1922"/>
      <c r="J33" s="1920"/>
      <c r="K33" s="1922"/>
      <c r="L33" s="1920"/>
      <c r="M33" s="1922"/>
      <c r="N33" s="1920"/>
      <c r="O33" s="1922"/>
      <c r="P33" s="1920"/>
      <c r="Q33" s="1922"/>
      <c r="R33" s="1920"/>
      <c r="S33" s="1922"/>
      <c r="T33" s="1920"/>
      <c r="U33" s="1922"/>
      <c r="V33" s="1920"/>
      <c r="W33" s="1922"/>
      <c r="X33" s="1920"/>
      <c r="Y33" s="1922"/>
      <c r="Z33" s="1980">
        <f>AVERAGE(B33:Y33)</f>
        <v>1</v>
      </c>
      <c r="AA33" s="1981"/>
      <c r="AB33" s="37"/>
    </row>
    <row r="34" spans="1:28" s="42" customFormat="1" ht="16.5" hidden="1" customHeight="1" thickBot="1">
      <c r="A34" s="270" t="s">
        <v>1207</v>
      </c>
      <c r="B34" s="2355">
        <f>B33/B32</f>
        <v>9.6339113680154141E-4</v>
      </c>
      <c r="C34" s="2356"/>
      <c r="D34" s="2355">
        <f>D33/D32</f>
        <v>1.1778563015312131E-3</v>
      </c>
      <c r="E34" s="2356"/>
      <c r="F34" s="2345"/>
      <c r="G34" s="2346"/>
      <c r="H34" s="2345"/>
      <c r="I34" s="2346"/>
      <c r="J34" s="2345"/>
      <c r="K34" s="2346"/>
      <c r="L34" s="2345"/>
      <c r="M34" s="2346"/>
      <c r="N34" s="2345"/>
      <c r="O34" s="2346"/>
      <c r="P34" s="2345"/>
      <c r="Q34" s="2346"/>
      <c r="R34" s="2345"/>
      <c r="S34" s="2346"/>
      <c r="T34" s="2345"/>
      <c r="U34" s="2346"/>
      <c r="V34" s="2345"/>
      <c r="W34" s="2346"/>
      <c r="X34" s="2345"/>
      <c r="Y34" s="2346"/>
      <c r="Z34" s="2364">
        <f>AVERAGE(B34:Y34)</f>
        <v>1.0706237191663772E-3</v>
      </c>
      <c r="AA34" s="2365"/>
      <c r="AB34" s="37"/>
    </row>
    <row r="35" spans="1:28" ht="15" hidden="1" customHeight="1">
      <c r="A35" s="1103"/>
      <c r="AB35" s="7"/>
    </row>
    <row r="36" spans="1:28" ht="15" hidden="1" customHeight="1"/>
    <row r="37" spans="1:28" ht="15" customHeight="1">
      <c r="A37" s="826" t="s">
        <v>1337</v>
      </c>
      <c r="B37" s="2342" t="s">
        <v>2</v>
      </c>
      <c r="C37" s="2342"/>
      <c r="D37" s="2342" t="s">
        <v>3</v>
      </c>
      <c r="E37" s="2342"/>
      <c r="F37" s="2342" t="s">
        <v>4</v>
      </c>
      <c r="G37" s="2342"/>
      <c r="H37" s="2342" t="s">
        <v>5</v>
      </c>
      <c r="I37" s="2342"/>
      <c r="J37" s="2342" t="s">
        <v>6</v>
      </c>
      <c r="K37" s="2342"/>
      <c r="L37" s="2342" t="s">
        <v>7</v>
      </c>
      <c r="M37" s="2342"/>
      <c r="N37" s="2342" t="s">
        <v>8</v>
      </c>
      <c r="O37" s="2342"/>
      <c r="P37" s="2342" t="s">
        <v>9</v>
      </c>
      <c r="Q37" s="2342"/>
      <c r="R37" s="2342" t="s">
        <v>10</v>
      </c>
      <c r="S37" s="2342"/>
      <c r="T37" s="2342" t="s">
        <v>11</v>
      </c>
      <c r="U37" s="2342"/>
      <c r="V37" s="2342" t="s">
        <v>12</v>
      </c>
      <c r="W37" s="2342"/>
      <c r="X37" s="2342" t="s">
        <v>13</v>
      </c>
      <c r="Y37" s="2342"/>
      <c r="Z37" s="2343" t="s">
        <v>657</v>
      </c>
      <c r="AA37" s="2344"/>
      <c r="AB37" s="37"/>
    </row>
    <row r="38" spans="1:28" s="1267" customFormat="1" ht="15" customHeight="1">
      <c r="A38" s="1462" t="s">
        <v>1468</v>
      </c>
      <c r="B38" s="1836">
        <v>14</v>
      </c>
      <c r="C38" s="1838"/>
      <c r="D38" s="1836"/>
      <c r="E38" s="1838"/>
      <c r="F38" s="1836"/>
      <c r="G38" s="1838"/>
      <c r="H38" s="1836"/>
      <c r="I38" s="1838"/>
      <c r="J38" s="1836"/>
      <c r="K38" s="1838"/>
      <c r="L38" s="1836"/>
      <c r="M38" s="1838"/>
      <c r="N38" s="1836"/>
      <c r="O38" s="1838"/>
      <c r="P38" s="1836"/>
      <c r="Q38" s="1838"/>
      <c r="R38" s="1836"/>
      <c r="S38" s="1838"/>
      <c r="T38" s="1836"/>
      <c r="U38" s="1838"/>
      <c r="V38" s="1836"/>
      <c r="W38" s="1838"/>
      <c r="X38" s="1836"/>
      <c r="Y38" s="1838"/>
      <c r="Z38" s="1887">
        <f>AVERAGE(B38:Y38)</f>
        <v>14</v>
      </c>
      <c r="AA38" s="1888"/>
      <c r="AB38" s="37"/>
    </row>
    <row r="39" spans="1:28" s="1267" customFormat="1" ht="15" customHeight="1">
      <c r="A39" s="1458" t="s">
        <v>1469</v>
      </c>
      <c r="B39" s="1894">
        <f>B38-B40</f>
        <v>14</v>
      </c>
      <c r="C39" s="1896"/>
      <c r="D39" s="1894"/>
      <c r="E39" s="1896"/>
      <c r="F39" s="1894"/>
      <c r="G39" s="1896"/>
      <c r="H39" s="1894"/>
      <c r="I39" s="1896"/>
      <c r="J39" s="1894"/>
      <c r="K39" s="1896"/>
      <c r="L39" s="1894"/>
      <c r="M39" s="1896"/>
      <c r="N39" s="1894"/>
      <c r="O39" s="1896"/>
      <c r="P39" s="1894"/>
      <c r="Q39" s="1896"/>
      <c r="R39" s="1894"/>
      <c r="S39" s="1896"/>
      <c r="T39" s="1894"/>
      <c r="U39" s="1896"/>
      <c r="V39" s="1894"/>
      <c r="W39" s="1896"/>
      <c r="X39" s="1894"/>
      <c r="Y39" s="1896"/>
      <c r="Z39" s="1902">
        <f t="shared" ref="Z39:Z51" si="0">AVERAGE(B39:Y39)</f>
        <v>14</v>
      </c>
      <c r="AA39" s="1903"/>
      <c r="AB39" s="1323"/>
    </row>
    <row r="40" spans="1:28" s="1267" customFormat="1" ht="15" customHeight="1">
      <c r="A40" s="1458" t="s">
        <v>1550</v>
      </c>
      <c r="B40" s="1894"/>
      <c r="C40" s="1896"/>
      <c r="D40" s="1894"/>
      <c r="E40" s="1896"/>
      <c r="F40" s="1894"/>
      <c r="G40" s="1896"/>
      <c r="H40" s="1894"/>
      <c r="I40" s="1896"/>
      <c r="J40" s="1894"/>
      <c r="K40" s="1896"/>
      <c r="L40" s="1894"/>
      <c r="M40" s="1896"/>
      <c r="N40" s="1894"/>
      <c r="O40" s="1896"/>
      <c r="P40" s="1894"/>
      <c r="Q40" s="1896"/>
      <c r="R40" s="1894"/>
      <c r="S40" s="1896"/>
      <c r="T40" s="1894"/>
      <c r="U40" s="1896"/>
      <c r="V40" s="1894"/>
      <c r="W40" s="1896"/>
      <c r="X40" s="1894"/>
      <c r="Y40" s="1896"/>
      <c r="Z40" s="1892" t="e">
        <f t="shared" si="0"/>
        <v>#DIV/0!</v>
      </c>
      <c r="AA40" s="1893"/>
      <c r="AB40" s="1323"/>
    </row>
    <row r="41" spans="1:28" s="1267" customFormat="1" ht="15" customHeight="1">
      <c r="A41" s="1463" t="s">
        <v>1549</v>
      </c>
      <c r="B41" s="1866">
        <v>31</v>
      </c>
      <c r="C41" s="1868"/>
      <c r="D41" s="1866"/>
      <c r="E41" s="1868"/>
      <c r="F41" s="1866"/>
      <c r="G41" s="1868"/>
      <c r="H41" s="1866"/>
      <c r="I41" s="1868"/>
      <c r="J41" s="1866"/>
      <c r="K41" s="1868"/>
      <c r="L41" s="1866"/>
      <c r="M41" s="1868"/>
      <c r="N41" s="1866"/>
      <c r="O41" s="1868"/>
      <c r="P41" s="1866"/>
      <c r="Q41" s="1868"/>
      <c r="R41" s="1866"/>
      <c r="S41" s="1868"/>
      <c r="T41" s="1866"/>
      <c r="U41" s="1868"/>
      <c r="V41" s="1866"/>
      <c r="W41" s="1868"/>
      <c r="X41" s="1866"/>
      <c r="Y41" s="1868"/>
      <c r="Z41" s="1880">
        <f t="shared" si="0"/>
        <v>31</v>
      </c>
      <c r="AA41" s="1881"/>
      <c r="AB41" s="37"/>
    </row>
    <row r="42" spans="1:28" ht="18" customHeight="1">
      <c r="A42" s="828" t="s">
        <v>679</v>
      </c>
      <c r="B42" s="1864"/>
      <c r="C42" s="1899"/>
      <c r="D42" s="1864"/>
      <c r="E42" s="1899"/>
      <c r="F42" s="1864"/>
      <c r="G42" s="1899"/>
      <c r="H42" s="1864"/>
      <c r="I42" s="1899"/>
      <c r="J42" s="1864"/>
      <c r="K42" s="1899"/>
      <c r="L42" s="1864"/>
      <c r="M42" s="1899"/>
      <c r="N42" s="1864"/>
      <c r="O42" s="1899"/>
      <c r="P42" s="1864"/>
      <c r="Q42" s="1899"/>
      <c r="R42" s="1864"/>
      <c r="S42" s="1899"/>
      <c r="T42" s="1864"/>
      <c r="U42" s="1899"/>
      <c r="V42" s="1864"/>
      <c r="W42" s="1899"/>
      <c r="X42" s="1864"/>
      <c r="Y42" s="1899"/>
      <c r="Z42" s="1862" t="e">
        <f t="shared" si="0"/>
        <v>#DIV/0!</v>
      </c>
      <c r="AA42" s="1863"/>
      <c r="AB42" s="37"/>
    </row>
    <row r="43" spans="1:28" ht="18" customHeight="1">
      <c r="A43" s="813" t="s">
        <v>760</v>
      </c>
      <c r="B43" s="1839"/>
      <c r="C43" s="1841"/>
      <c r="D43" s="1839"/>
      <c r="E43" s="1841"/>
      <c r="F43" s="1839"/>
      <c r="G43" s="1841"/>
      <c r="H43" s="1839"/>
      <c r="I43" s="1841"/>
      <c r="J43" s="1839"/>
      <c r="K43" s="1841"/>
      <c r="L43" s="1839"/>
      <c r="M43" s="1841"/>
      <c r="N43" s="1839"/>
      <c r="O43" s="1841"/>
      <c r="P43" s="1839"/>
      <c r="Q43" s="1841"/>
      <c r="R43" s="1839"/>
      <c r="S43" s="1841"/>
      <c r="T43" s="1839"/>
      <c r="U43" s="1841"/>
      <c r="V43" s="1839"/>
      <c r="W43" s="1841"/>
      <c r="X43" s="1839"/>
      <c r="Y43" s="1841"/>
      <c r="Z43" s="1871" t="e">
        <f t="shared" si="0"/>
        <v>#DIV/0!</v>
      </c>
      <c r="AA43" s="1872"/>
      <c r="AB43" s="37"/>
    </row>
    <row r="44" spans="1:28" ht="18" customHeight="1">
      <c r="A44" s="813" t="s">
        <v>1548</v>
      </c>
      <c r="B44" s="1839"/>
      <c r="C44" s="1841"/>
      <c r="D44" s="1839"/>
      <c r="E44" s="1841"/>
      <c r="F44" s="1839"/>
      <c r="G44" s="1841"/>
      <c r="H44" s="1839"/>
      <c r="I44" s="1841"/>
      <c r="J44" s="1839"/>
      <c r="K44" s="1841"/>
      <c r="L44" s="1839"/>
      <c r="M44" s="1841"/>
      <c r="N44" s="1839"/>
      <c r="O44" s="1841"/>
      <c r="P44" s="1839"/>
      <c r="Q44" s="1841"/>
      <c r="R44" s="1839"/>
      <c r="S44" s="1841"/>
      <c r="T44" s="1839"/>
      <c r="U44" s="1841"/>
      <c r="V44" s="1839"/>
      <c r="W44" s="1841"/>
      <c r="X44" s="1839"/>
      <c r="Y44" s="1841"/>
      <c r="Z44" s="1871" t="e">
        <f t="shared" si="0"/>
        <v>#DIV/0!</v>
      </c>
      <c r="AA44" s="1872"/>
      <c r="AB44" s="37"/>
    </row>
    <row r="45" spans="1:28" ht="18" customHeight="1">
      <c r="A45" s="830" t="s">
        <v>579</v>
      </c>
      <c r="B45" s="1850"/>
      <c r="C45" s="1852"/>
      <c r="D45" s="1850"/>
      <c r="E45" s="1852"/>
      <c r="F45" s="1850"/>
      <c r="G45" s="1852"/>
      <c r="H45" s="1850"/>
      <c r="I45" s="1852"/>
      <c r="J45" s="1850"/>
      <c r="K45" s="1852"/>
      <c r="L45" s="1850"/>
      <c r="M45" s="1852"/>
      <c r="N45" s="1850"/>
      <c r="O45" s="1852"/>
      <c r="P45" s="1850"/>
      <c r="Q45" s="1852"/>
      <c r="R45" s="1850"/>
      <c r="S45" s="1852"/>
      <c r="T45" s="1850"/>
      <c r="U45" s="1852"/>
      <c r="V45" s="1850"/>
      <c r="W45" s="1852"/>
      <c r="X45" s="1850"/>
      <c r="Y45" s="1852"/>
      <c r="Z45" s="1890"/>
      <c r="AA45" s="1891"/>
      <c r="AB45" s="37"/>
    </row>
    <row r="46" spans="1:28" ht="18" customHeight="1">
      <c r="A46" s="831" t="s">
        <v>671</v>
      </c>
      <c r="B46" s="1853">
        <f t="shared" ref="B46" si="1">B42/(B38*B41)</f>
        <v>0</v>
      </c>
      <c r="C46" s="1855"/>
      <c r="D46" s="1853"/>
      <c r="E46" s="1855"/>
      <c r="F46" s="1853"/>
      <c r="G46" s="1855"/>
      <c r="H46" s="1853"/>
      <c r="I46" s="1855"/>
      <c r="J46" s="1853"/>
      <c r="K46" s="1855"/>
      <c r="L46" s="1853"/>
      <c r="M46" s="1855"/>
      <c r="N46" s="1853"/>
      <c r="O46" s="1855"/>
      <c r="P46" s="1853"/>
      <c r="Q46" s="1855"/>
      <c r="R46" s="1853"/>
      <c r="S46" s="1855"/>
      <c r="T46" s="1853"/>
      <c r="U46" s="1855"/>
      <c r="V46" s="1853"/>
      <c r="W46" s="1855"/>
      <c r="X46" s="1853"/>
      <c r="Y46" s="1855"/>
      <c r="Z46" s="1878">
        <f t="shared" si="0"/>
        <v>0</v>
      </c>
      <c r="AA46" s="1879"/>
      <c r="AB46" s="37"/>
    </row>
    <row r="47" spans="1:28" ht="30" customHeight="1">
      <c r="A47" s="827" t="s">
        <v>757</v>
      </c>
      <c r="B47" s="1842">
        <f t="shared" ref="B47" si="2">B42/(B39*B41)</f>
        <v>0</v>
      </c>
      <c r="C47" s="1844"/>
      <c r="D47" s="1842"/>
      <c r="E47" s="1844"/>
      <c r="F47" s="1842"/>
      <c r="G47" s="1844"/>
      <c r="H47" s="1842"/>
      <c r="I47" s="1844"/>
      <c r="J47" s="1842"/>
      <c r="K47" s="1844"/>
      <c r="L47" s="1842"/>
      <c r="M47" s="1844"/>
      <c r="N47" s="1842"/>
      <c r="O47" s="1844"/>
      <c r="P47" s="1842"/>
      <c r="Q47" s="1844"/>
      <c r="R47" s="1842"/>
      <c r="S47" s="1844"/>
      <c r="T47" s="1842"/>
      <c r="U47" s="1844"/>
      <c r="V47" s="1842"/>
      <c r="W47" s="1844"/>
      <c r="X47" s="1842"/>
      <c r="Y47" s="1844"/>
      <c r="Z47" s="1885">
        <f t="shared" si="0"/>
        <v>0</v>
      </c>
      <c r="AA47" s="1886"/>
      <c r="AB47" s="37"/>
    </row>
    <row r="48" spans="1:28" ht="18" customHeight="1">
      <c r="A48" s="829" t="s">
        <v>672</v>
      </c>
      <c r="B48" s="1873" t="e">
        <f t="shared" ref="B48" si="3">B42/(B44+B45)</f>
        <v>#DIV/0!</v>
      </c>
      <c r="C48" s="1875"/>
      <c r="D48" s="1873"/>
      <c r="E48" s="1875"/>
      <c r="F48" s="1873"/>
      <c r="G48" s="1875"/>
      <c r="H48" s="1873"/>
      <c r="I48" s="1875"/>
      <c r="J48" s="1873"/>
      <c r="K48" s="1875"/>
      <c r="L48" s="1873"/>
      <c r="M48" s="1875"/>
      <c r="N48" s="1873"/>
      <c r="O48" s="1875"/>
      <c r="P48" s="1873"/>
      <c r="Q48" s="1875"/>
      <c r="R48" s="1873"/>
      <c r="S48" s="1875"/>
      <c r="T48" s="1873"/>
      <c r="U48" s="1875"/>
      <c r="V48" s="1873"/>
      <c r="W48" s="1875"/>
      <c r="X48" s="1873"/>
      <c r="Y48" s="1875"/>
      <c r="Z48" s="1869" t="e">
        <f t="shared" si="0"/>
        <v>#DIV/0!</v>
      </c>
      <c r="AA48" s="1870"/>
      <c r="AB48" s="37"/>
    </row>
    <row r="49" spans="1:28" ht="18" customHeight="1">
      <c r="A49" s="830" t="s">
        <v>673</v>
      </c>
      <c r="B49" s="1845" t="e">
        <f t="shared" ref="B49" si="4">B45/(B45+B44)</f>
        <v>#DIV/0!</v>
      </c>
      <c r="C49" s="1847"/>
      <c r="D49" s="1845"/>
      <c r="E49" s="1847"/>
      <c r="F49" s="1845"/>
      <c r="G49" s="1847"/>
      <c r="H49" s="1845"/>
      <c r="I49" s="1847"/>
      <c r="J49" s="1845"/>
      <c r="K49" s="1847"/>
      <c r="L49" s="1845"/>
      <c r="M49" s="1847"/>
      <c r="N49" s="1845"/>
      <c r="O49" s="1847"/>
      <c r="P49" s="1845"/>
      <c r="Q49" s="1847"/>
      <c r="R49" s="1845"/>
      <c r="S49" s="1847"/>
      <c r="T49" s="1845"/>
      <c r="U49" s="1847"/>
      <c r="V49" s="1845"/>
      <c r="W49" s="1847"/>
      <c r="X49" s="1845"/>
      <c r="Y49" s="1847"/>
      <c r="Z49" s="1900" t="e">
        <f t="shared" si="0"/>
        <v>#DIV/0!</v>
      </c>
      <c r="AA49" s="1901"/>
      <c r="AB49" s="37"/>
    </row>
    <row r="50" spans="1:28" ht="18" customHeight="1">
      <c r="A50" s="811" t="s">
        <v>1216</v>
      </c>
      <c r="B50" s="1882" t="e">
        <f t="shared" ref="B50" si="5">((100%-B47)*B48)/B47</f>
        <v>#DIV/0!</v>
      </c>
      <c r="C50" s="1884"/>
      <c r="D50" s="1882"/>
      <c r="E50" s="1884"/>
      <c r="F50" s="1882"/>
      <c r="G50" s="1884"/>
      <c r="H50" s="1882"/>
      <c r="I50" s="1884"/>
      <c r="J50" s="1882"/>
      <c r="K50" s="1884"/>
      <c r="L50" s="1882"/>
      <c r="M50" s="1884"/>
      <c r="N50" s="1882"/>
      <c r="O50" s="1884"/>
      <c r="P50" s="1882"/>
      <c r="Q50" s="1884"/>
      <c r="R50" s="1882"/>
      <c r="S50" s="1884"/>
      <c r="T50" s="1882"/>
      <c r="U50" s="1884"/>
      <c r="V50" s="1882"/>
      <c r="W50" s="1884"/>
      <c r="X50" s="1882"/>
      <c r="Y50" s="1884"/>
      <c r="Z50" s="1897" t="e">
        <f t="shared" si="0"/>
        <v>#DIV/0!</v>
      </c>
      <c r="AA50" s="1898"/>
      <c r="AB50" s="37"/>
    </row>
    <row r="51" spans="1:28" ht="18" customHeight="1">
      <c r="A51" s="1084" t="s">
        <v>1217</v>
      </c>
      <c r="B51" s="1859">
        <f t="shared" ref="B51" si="6">(B44+B45)/(B39)</f>
        <v>0</v>
      </c>
      <c r="C51" s="1861"/>
      <c r="D51" s="1859"/>
      <c r="E51" s="1861"/>
      <c r="F51" s="1859"/>
      <c r="G51" s="1861"/>
      <c r="H51" s="1859"/>
      <c r="I51" s="1861"/>
      <c r="J51" s="1859"/>
      <c r="K51" s="1861"/>
      <c r="L51" s="1859"/>
      <c r="M51" s="1861"/>
      <c r="N51" s="1859"/>
      <c r="O51" s="1861"/>
      <c r="P51" s="1859"/>
      <c r="Q51" s="1861"/>
      <c r="R51" s="1859"/>
      <c r="S51" s="1861"/>
      <c r="T51" s="1859"/>
      <c r="U51" s="1861"/>
      <c r="V51" s="1859"/>
      <c r="W51" s="1861"/>
      <c r="X51" s="1859"/>
      <c r="Y51" s="1861"/>
      <c r="Z51" s="1876">
        <f t="shared" si="0"/>
        <v>0</v>
      </c>
      <c r="AA51" s="1877"/>
      <c r="AB51" s="37"/>
    </row>
    <row r="52" spans="1:28" ht="15" customHeight="1">
      <c r="A52" s="766" t="s">
        <v>691</v>
      </c>
      <c r="B52" s="42"/>
      <c r="C52" s="42"/>
      <c r="D52" s="42"/>
      <c r="E52" s="42"/>
      <c r="F52" s="42"/>
      <c r="G52" s="42"/>
      <c r="H52" s="42"/>
      <c r="I52" s="42"/>
      <c r="J52" s="2324"/>
      <c r="K52" s="2324"/>
      <c r="L52" s="2324"/>
      <c r="M52" s="2324"/>
      <c r="N52" s="2324"/>
      <c r="O52" s="2324"/>
      <c r="P52" s="2324"/>
      <c r="Q52" s="2324"/>
      <c r="R52" s="2324"/>
      <c r="S52" s="2324"/>
      <c r="T52" s="2324"/>
      <c r="U52" s="2324"/>
      <c r="V52" s="2324"/>
      <c r="W52" s="2324"/>
      <c r="X52" s="2324"/>
      <c r="Y52" s="2324"/>
      <c r="Z52" s="42"/>
      <c r="AA52" s="42"/>
      <c r="AB52" s="42"/>
    </row>
    <row r="53" spans="1:28" ht="1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row>
    <row r="54" spans="1:28" ht="1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row>
    <row r="55" spans="1:28" ht="15" customHeight="1">
      <c r="A55" s="826" t="s">
        <v>1338</v>
      </c>
      <c r="B55" s="2342" t="s">
        <v>2</v>
      </c>
      <c r="C55" s="2342"/>
      <c r="D55" s="2342" t="s">
        <v>3</v>
      </c>
      <c r="E55" s="2342"/>
      <c r="F55" s="2342" t="s">
        <v>4</v>
      </c>
      <c r="G55" s="2342"/>
      <c r="H55" s="2342" t="s">
        <v>5</v>
      </c>
      <c r="I55" s="2342"/>
      <c r="J55" s="2342" t="s">
        <v>6</v>
      </c>
      <c r="K55" s="2342"/>
      <c r="L55" s="2342" t="s">
        <v>7</v>
      </c>
      <c r="M55" s="2342"/>
      <c r="N55" s="2342" t="s">
        <v>8</v>
      </c>
      <c r="O55" s="2342"/>
      <c r="P55" s="2342" t="s">
        <v>9</v>
      </c>
      <c r="Q55" s="2342"/>
      <c r="R55" s="2342" t="s">
        <v>10</v>
      </c>
      <c r="S55" s="2342"/>
      <c r="T55" s="2342" t="s">
        <v>11</v>
      </c>
      <c r="U55" s="2342"/>
      <c r="V55" s="2342" t="s">
        <v>12</v>
      </c>
      <c r="W55" s="2342"/>
      <c r="X55" s="2342" t="s">
        <v>13</v>
      </c>
      <c r="Y55" s="2342"/>
      <c r="Z55" s="2343" t="s">
        <v>657</v>
      </c>
      <c r="AA55" s="2344"/>
      <c r="AB55" s="37"/>
    </row>
    <row r="56" spans="1:28" s="1267" customFormat="1" ht="15" customHeight="1">
      <c r="A56" s="1462" t="s">
        <v>1468</v>
      </c>
      <c r="B56" s="1836">
        <v>29</v>
      </c>
      <c r="C56" s="1838"/>
      <c r="D56" s="1836"/>
      <c r="E56" s="1838"/>
      <c r="F56" s="1836"/>
      <c r="G56" s="1838"/>
      <c r="H56" s="1836"/>
      <c r="I56" s="1838"/>
      <c r="J56" s="1836"/>
      <c r="K56" s="1838"/>
      <c r="L56" s="1836"/>
      <c r="M56" s="1838"/>
      <c r="N56" s="1836"/>
      <c r="O56" s="1838"/>
      <c r="P56" s="1836"/>
      <c r="Q56" s="1838"/>
      <c r="R56" s="1836"/>
      <c r="S56" s="1838"/>
      <c r="T56" s="1836"/>
      <c r="U56" s="1838"/>
      <c r="V56" s="1836"/>
      <c r="W56" s="1838"/>
      <c r="X56" s="1836"/>
      <c r="Y56" s="1838"/>
      <c r="Z56" s="1887">
        <f>AVERAGE(B56:Y56)</f>
        <v>29</v>
      </c>
      <c r="AA56" s="1888"/>
      <c r="AB56" s="37"/>
    </row>
    <row r="57" spans="1:28" s="1267" customFormat="1" ht="15" customHeight="1">
      <c r="A57" s="1458" t="s">
        <v>1469</v>
      </c>
      <c r="B57" s="1894">
        <f>B56-B58</f>
        <v>29</v>
      </c>
      <c r="C57" s="1896"/>
      <c r="D57" s="1894"/>
      <c r="E57" s="1896"/>
      <c r="F57" s="1894"/>
      <c r="G57" s="1896"/>
      <c r="H57" s="1894"/>
      <c r="I57" s="1896"/>
      <c r="J57" s="1894"/>
      <c r="K57" s="1896"/>
      <c r="L57" s="1894"/>
      <c r="M57" s="1896"/>
      <c r="N57" s="1894"/>
      <c r="O57" s="1896"/>
      <c r="P57" s="1894"/>
      <c r="Q57" s="1896"/>
      <c r="R57" s="1894"/>
      <c r="S57" s="1896"/>
      <c r="T57" s="1894"/>
      <c r="U57" s="1896"/>
      <c r="V57" s="1894"/>
      <c r="W57" s="1896"/>
      <c r="X57" s="1894"/>
      <c r="Y57" s="1896"/>
      <c r="Z57" s="1892">
        <f t="shared" ref="Z57:Z69" si="7">AVERAGE(B57:Y57)</f>
        <v>29</v>
      </c>
      <c r="AA57" s="1893"/>
      <c r="AB57" s="1323"/>
    </row>
    <row r="58" spans="1:28" s="1267" customFormat="1" ht="15" customHeight="1">
      <c r="A58" s="1458" t="s">
        <v>1550</v>
      </c>
      <c r="B58" s="1894"/>
      <c r="C58" s="1896"/>
      <c r="D58" s="1894"/>
      <c r="E58" s="1896"/>
      <c r="F58" s="1894"/>
      <c r="G58" s="1896"/>
      <c r="H58" s="1894"/>
      <c r="I58" s="1896"/>
      <c r="J58" s="1894"/>
      <c r="K58" s="1896"/>
      <c r="L58" s="1894"/>
      <c r="M58" s="1896"/>
      <c r="N58" s="1894"/>
      <c r="O58" s="1896"/>
      <c r="P58" s="1894"/>
      <c r="Q58" s="1896"/>
      <c r="R58" s="1894"/>
      <c r="S58" s="1896"/>
      <c r="T58" s="1894"/>
      <c r="U58" s="1896"/>
      <c r="V58" s="1894"/>
      <c r="W58" s="1896"/>
      <c r="X58" s="1894"/>
      <c r="Y58" s="1896"/>
      <c r="Z58" s="1892" t="e">
        <f t="shared" si="7"/>
        <v>#DIV/0!</v>
      </c>
      <c r="AA58" s="1893"/>
      <c r="AB58" s="1323"/>
    </row>
    <row r="59" spans="1:28" s="1267" customFormat="1" ht="15" customHeight="1">
      <c r="A59" s="1463" t="s">
        <v>1549</v>
      </c>
      <c r="B59" s="1866">
        <v>31</v>
      </c>
      <c r="C59" s="1868"/>
      <c r="D59" s="1866"/>
      <c r="E59" s="1868"/>
      <c r="F59" s="1866"/>
      <c r="G59" s="1868"/>
      <c r="H59" s="1866"/>
      <c r="I59" s="1868"/>
      <c r="J59" s="1866"/>
      <c r="K59" s="1868"/>
      <c r="L59" s="1866"/>
      <c r="M59" s="1868"/>
      <c r="N59" s="1866"/>
      <c r="O59" s="1868"/>
      <c r="P59" s="1866"/>
      <c r="Q59" s="1868"/>
      <c r="R59" s="1866"/>
      <c r="S59" s="1868"/>
      <c r="T59" s="1866"/>
      <c r="U59" s="1868"/>
      <c r="V59" s="1866"/>
      <c r="W59" s="1868"/>
      <c r="X59" s="1866"/>
      <c r="Y59" s="1868"/>
      <c r="Z59" s="1880">
        <f t="shared" si="7"/>
        <v>31</v>
      </c>
      <c r="AA59" s="1881"/>
      <c r="AB59" s="37"/>
    </row>
    <row r="60" spans="1:28" s="1267" customFormat="1" ht="18" customHeight="1">
      <c r="A60" s="828" t="s">
        <v>679</v>
      </c>
      <c r="B60" s="1864"/>
      <c r="C60" s="1899"/>
      <c r="D60" s="1864"/>
      <c r="E60" s="1899"/>
      <c r="F60" s="1864"/>
      <c r="G60" s="1899"/>
      <c r="H60" s="1864"/>
      <c r="I60" s="1899"/>
      <c r="J60" s="1864"/>
      <c r="K60" s="1899"/>
      <c r="L60" s="1864"/>
      <c r="M60" s="1899"/>
      <c r="N60" s="1864"/>
      <c r="O60" s="1899"/>
      <c r="P60" s="1864"/>
      <c r="Q60" s="1899"/>
      <c r="R60" s="1864"/>
      <c r="S60" s="1899"/>
      <c r="T60" s="1864"/>
      <c r="U60" s="1899"/>
      <c r="V60" s="1864"/>
      <c r="W60" s="1899"/>
      <c r="X60" s="1864"/>
      <c r="Y60" s="1899"/>
      <c r="Z60" s="1862" t="e">
        <f t="shared" si="7"/>
        <v>#DIV/0!</v>
      </c>
      <c r="AA60" s="1863"/>
      <c r="AB60" s="37"/>
    </row>
    <row r="61" spans="1:28" ht="18" customHeight="1">
      <c r="A61" s="813" t="s">
        <v>760</v>
      </c>
      <c r="B61" s="1839"/>
      <c r="C61" s="1841"/>
      <c r="D61" s="1839"/>
      <c r="E61" s="1841"/>
      <c r="F61" s="1839"/>
      <c r="G61" s="1841"/>
      <c r="H61" s="1839"/>
      <c r="I61" s="1841"/>
      <c r="J61" s="1839"/>
      <c r="K61" s="1841"/>
      <c r="L61" s="1839"/>
      <c r="M61" s="1841"/>
      <c r="N61" s="1839"/>
      <c r="O61" s="1841"/>
      <c r="P61" s="1839"/>
      <c r="Q61" s="1841"/>
      <c r="R61" s="1839"/>
      <c r="S61" s="1841"/>
      <c r="T61" s="1839"/>
      <c r="U61" s="1841"/>
      <c r="V61" s="1839"/>
      <c r="W61" s="1841"/>
      <c r="X61" s="1839"/>
      <c r="Y61" s="1841"/>
      <c r="Z61" s="1871" t="e">
        <f t="shared" si="7"/>
        <v>#DIV/0!</v>
      </c>
      <c r="AA61" s="1872"/>
      <c r="AB61" s="37"/>
    </row>
    <row r="62" spans="1:28" ht="18" customHeight="1">
      <c r="A62" s="813" t="s">
        <v>1548</v>
      </c>
      <c r="B62" s="1839"/>
      <c r="C62" s="1841"/>
      <c r="D62" s="1839"/>
      <c r="E62" s="1841"/>
      <c r="F62" s="1839"/>
      <c r="G62" s="1841"/>
      <c r="H62" s="1839"/>
      <c r="I62" s="1841"/>
      <c r="J62" s="1839"/>
      <c r="K62" s="1841"/>
      <c r="L62" s="1839"/>
      <c r="M62" s="1841"/>
      <c r="N62" s="1839"/>
      <c r="O62" s="1841"/>
      <c r="P62" s="1839"/>
      <c r="Q62" s="1841"/>
      <c r="R62" s="1839"/>
      <c r="S62" s="1841"/>
      <c r="T62" s="1839"/>
      <c r="U62" s="1841"/>
      <c r="V62" s="1839"/>
      <c r="W62" s="1841"/>
      <c r="X62" s="1839"/>
      <c r="Y62" s="1841"/>
      <c r="Z62" s="1871" t="e">
        <f t="shared" si="7"/>
        <v>#DIV/0!</v>
      </c>
      <c r="AA62" s="1872"/>
      <c r="AB62" s="37"/>
    </row>
    <row r="63" spans="1:28" ht="18" customHeight="1">
      <c r="A63" s="830" t="s">
        <v>579</v>
      </c>
      <c r="B63" s="1850"/>
      <c r="C63" s="1852"/>
      <c r="D63" s="1850"/>
      <c r="E63" s="1852"/>
      <c r="F63" s="1850"/>
      <c r="G63" s="1852"/>
      <c r="H63" s="1850"/>
      <c r="I63" s="1852"/>
      <c r="J63" s="1850"/>
      <c r="K63" s="1852"/>
      <c r="L63" s="1850"/>
      <c r="M63" s="1852"/>
      <c r="N63" s="1850"/>
      <c r="O63" s="1852"/>
      <c r="P63" s="1850"/>
      <c r="Q63" s="1852"/>
      <c r="R63" s="1850"/>
      <c r="S63" s="1852"/>
      <c r="T63" s="1850"/>
      <c r="U63" s="1852"/>
      <c r="V63" s="1850"/>
      <c r="W63" s="1852"/>
      <c r="X63" s="1850"/>
      <c r="Y63" s="1852"/>
      <c r="Z63" s="1890" t="e">
        <f t="shared" si="7"/>
        <v>#DIV/0!</v>
      </c>
      <c r="AA63" s="1891"/>
      <c r="AB63" s="37"/>
    </row>
    <row r="64" spans="1:28" ht="18" customHeight="1">
      <c r="A64" s="831" t="s">
        <v>671</v>
      </c>
      <c r="B64" s="1853">
        <f t="shared" ref="B64" si="8">B60/(B56*B59)</f>
        <v>0</v>
      </c>
      <c r="C64" s="1855"/>
      <c r="D64" s="1853"/>
      <c r="E64" s="1855"/>
      <c r="F64" s="1853"/>
      <c r="G64" s="1855"/>
      <c r="H64" s="1853"/>
      <c r="I64" s="1855"/>
      <c r="J64" s="1853"/>
      <c r="K64" s="1855"/>
      <c r="L64" s="1853"/>
      <c r="M64" s="1855"/>
      <c r="N64" s="1853"/>
      <c r="O64" s="1855"/>
      <c r="P64" s="1853"/>
      <c r="Q64" s="1855"/>
      <c r="R64" s="1853"/>
      <c r="S64" s="1855"/>
      <c r="T64" s="1853"/>
      <c r="U64" s="1855"/>
      <c r="V64" s="1853"/>
      <c r="W64" s="1855"/>
      <c r="X64" s="1853"/>
      <c r="Y64" s="1855"/>
      <c r="Z64" s="1878">
        <f t="shared" si="7"/>
        <v>0</v>
      </c>
      <c r="AA64" s="1879"/>
      <c r="AB64" s="37"/>
    </row>
    <row r="65" spans="1:28" ht="30" customHeight="1">
      <c r="A65" s="827" t="s">
        <v>757</v>
      </c>
      <c r="B65" s="1842">
        <f t="shared" ref="B65" si="9">B60/(B57*B59)</f>
        <v>0</v>
      </c>
      <c r="C65" s="1844"/>
      <c r="D65" s="1842"/>
      <c r="E65" s="1844"/>
      <c r="F65" s="1842"/>
      <c r="G65" s="1844"/>
      <c r="H65" s="1842"/>
      <c r="I65" s="1844"/>
      <c r="J65" s="1842"/>
      <c r="K65" s="1844"/>
      <c r="L65" s="1842"/>
      <c r="M65" s="1844"/>
      <c r="N65" s="1842"/>
      <c r="O65" s="1844"/>
      <c r="P65" s="1842"/>
      <c r="Q65" s="1844"/>
      <c r="R65" s="1842"/>
      <c r="S65" s="1844"/>
      <c r="T65" s="1842"/>
      <c r="U65" s="1844"/>
      <c r="V65" s="1842"/>
      <c r="W65" s="1844"/>
      <c r="X65" s="1842"/>
      <c r="Y65" s="1844"/>
      <c r="Z65" s="1885">
        <f t="shared" si="7"/>
        <v>0</v>
      </c>
      <c r="AA65" s="1886"/>
      <c r="AB65" s="37"/>
    </row>
    <row r="66" spans="1:28" ht="18" customHeight="1">
      <c r="A66" s="829" t="s">
        <v>672</v>
      </c>
      <c r="B66" s="1873" t="e">
        <f t="shared" ref="B66" si="10">B60/(B62+B63)</f>
        <v>#DIV/0!</v>
      </c>
      <c r="C66" s="1875"/>
      <c r="D66" s="1873"/>
      <c r="E66" s="1875"/>
      <c r="F66" s="1873"/>
      <c r="G66" s="1875"/>
      <c r="H66" s="1873"/>
      <c r="I66" s="1875"/>
      <c r="J66" s="1873"/>
      <c r="K66" s="1875"/>
      <c r="L66" s="1873"/>
      <c r="M66" s="1875"/>
      <c r="N66" s="1873"/>
      <c r="O66" s="1875"/>
      <c r="P66" s="1873"/>
      <c r="Q66" s="1875"/>
      <c r="R66" s="1873"/>
      <c r="S66" s="1875"/>
      <c r="T66" s="1873"/>
      <c r="U66" s="1875"/>
      <c r="V66" s="1873"/>
      <c r="W66" s="1875"/>
      <c r="X66" s="1873"/>
      <c r="Y66" s="1875"/>
      <c r="Z66" s="1869" t="e">
        <f t="shared" si="7"/>
        <v>#DIV/0!</v>
      </c>
      <c r="AA66" s="1870"/>
      <c r="AB66" s="37"/>
    </row>
    <row r="67" spans="1:28" ht="18" customHeight="1">
      <c r="A67" s="830" t="s">
        <v>673</v>
      </c>
      <c r="B67" s="1845" t="e">
        <f t="shared" ref="B67" si="11">B63/(B63+B62)</f>
        <v>#DIV/0!</v>
      </c>
      <c r="C67" s="1847"/>
      <c r="D67" s="1845"/>
      <c r="E67" s="1847"/>
      <c r="F67" s="1845"/>
      <c r="G67" s="1847"/>
      <c r="H67" s="1845"/>
      <c r="I67" s="1847"/>
      <c r="J67" s="1845"/>
      <c r="K67" s="1847"/>
      <c r="L67" s="1845"/>
      <c r="M67" s="1847"/>
      <c r="N67" s="1845"/>
      <c r="O67" s="1847"/>
      <c r="P67" s="1845"/>
      <c r="Q67" s="1847"/>
      <c r="R67" s="1845"/>
      <c r="S67" s="1847"/>
      <c r="T67" s="1845"/>
      <c r="U67" s="1847"/>
      <c r="V67" s="1845"/>
      <c r="W67" s="1847"/>
      <c r="X67" s="1845"/>
      <c r="Y67" s="1847"/>
      <c r="Z67" s="1900" t="e">
        <f t="shared" si="7"/>
        <v>#DIV/0!</v>
      </c>
      <c r="AA67" s="1901"/>
      <c r="AB67" s="37"/>
    </row>
    <row r="68" spans="1:28" ht="18" customHeight="1">
      <c r="A68" s="811" t="s">
        <v>1216</v>
      </c>
      <c r="B68" s="1882" t="e">
        <f t="shared" ref="B68" si="12">((100%-B65)*B66)/B65</f>
        <v>#DIV/0!</v>
      </c>
      <c r="C68" s="1884"/>
      <c r="D68" s="1882"/>
      <c r="E68" s="1884"/>
      <c r="F68" s="1882"/>
      <c r="G68" s="1884"/>
      <c r="H68" s="1882"/>
      <c r="I68" s="1884"/>
      <c r="J68" s="1882"/>
      <c r="K68" s="1884"/>
      <c r="L68" s="1882"/>
      <c r="M68" s="1884"/>
      <c r="N68" s="1882"/>
      <c r="O68" s="1884"/>
      <c r="P68" s="1882"/>
      <c r="Q68" s="1884"/>
      <c r="R68" s="1882"/>
      <c r="S68" s="1884"/>
      <c r="T68" s="1882"/>
      <c r="U68" s="1884"/>
      <c r="V68" s="1882"/>
      <c r="W68" s="1884"/>
      <c r="X68" s="1882"/>
      <c r="Y68" s="1884"/>
      <c r="Z68" s="1897" t="e">
        <f t="shared" si="7"/>
        <v>#DIV/0!</v>
      </c>
      <c r="AA68" s="1898"/>
      <c r="AB68" s="37"/>
    </row>
    <row r="69" spans="1:28" ht="18" customHeight="1">
      <c r="A69" s="1084" t="s">
        <v>1217</v>
      </c>
      <c r="B69" s="1859">
        <f t="shared" ref="B69" si="13">(B62+B63)/(B57)</f>
        <v>0</v>
      </c>
      <c r="C69" s="1861"/>
      <c r="D69" s="1859"/>
      <c r="E69" s="1861"/>
      <c r="F69" s="1859"/>
      <c r="G69" s="1861"/>
      <c r="H69" s="1859"/>
      <c r="I69" s="1861"/>
      <c r="J69" s="1859"/>
      <c r="K69" s="1861"/>
      <c r="L69" s="1859"/>
      <c r="M69" s="1861"/>
      <c r="N69" s="1859"/>
      <c r="O69" s="1861"/>
      <c r="P69" s="1859"/>
      <c r="Q69" s="1861"/>
      <c r="R69" s="1859"/>
      <c r="S69" s="1861"/>
      <c r="T69" s="1859"/>
      <c r="U69" s="1861"/>
      <c r="V69" s="1859"/>
      <c r="W69" s="1861"/>
      <c r="X69" s="1859"/>
      <c r="Y69" s="1861"/>
      <c r="Z69" s="1876">
        <f t="shared" si="7"/>
        <v>0</v>
      </c>
      <c r="AA69" s="1877"/>
      <c r="AB69" s="37"/>
    </row>
    <row r="70" spans="1:28" ht="15" customHeight="1">
      <c r="A70" s="766" t="s">
        <v>691</v>
      </c>
      <c r="B70" s="42"/>
      <c r="C70" s="42"/>
      <c r="D70" s="42"/>
      <c r="E70" s="42"/>
      <c r="F70" s="42"/>
      <c r="G70" s="42"/>
      <c r="H70" s="42"/>
      <c r="I70" s="42"/>
      <c r="J70" s="2324"/>
      <c r="K70" s="2324"/>
      <c r="L70" s="2324"/>
      <c r="M70" s="2324"/>
      <c r="N70" s="2324"/>
      <c r="O70" s="2324"/>
      <c r="P70" s="2324"/>
      <c r="Q70" s="2324"/>
      <c r="R70" s="2324"/>
      <c r="S70" s="2324"/>
      <c r="T70" s="2324"/>
      <c r="U70" s="2324"/>
      <c r="V70" s="2324"/>
      <c r="W70" s="2324"/>
      <c r="X70" s="2324"/>
      <c r="Y70" s="2324"/>
      <c r="Z70" s="42"/>
      <c r="AA70" s="42"/>
      <c r="AB70" s="42"/>
    </row>
    <row r="71" spans="1:28" ht="1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row>
    <row r="72" spans="1:28" ht="1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row>
    <row r="73" spans="1:28" ht="15" customHeight="1">
      <c r="A73" s="826" t="s">
        <v>1340</v>
      </c>
      <c r="B73" s="2342" t="s">
        <v>2</v>
      </c>
      <c r="C73" s="2342"/>
      <c r="D73" s="2342" t="s">
        <v>3</v>
      </c>
      <c r="E73" s="2342"/>
      <c r="F73" s="2342" t="s">
        <v>4</v>
      </c>
      <c r="G73" s="2342"/>
      <c r="H73" s="2342" t="s">
        <v>5</v>
      </c>
      <c r="I73" s="2342"/>
      <c r="J73" s="2342" t="s">
        <v>6</v>
      </c>
      <c r="K73" s="2342"/>
      <c r="L73" s="2342" t="s">
        <v>7</v>
      </c>
      <c r="M73" s="2342"/>
      <c r="N73" s="2342" t="s">
        <v>8</v>
      </c>
      <c r="O73" s="2342"/>
      <c r="P73" s="2342" t="s">
        <v>9</v>
      </c>
      <c r="Q73" s="2342"/>
      <c r="R73" s="2342" t="s">
        <v>10</v>
      </c>
      <c r="S73" s="2342"/>
      <c r="T73" s="2342" t="s">
        <v>11</v>
      </c>
      <c r="U73" s="2342"/>
      <c r="V73" s="2342" t="s">
        <v>12</v>
      </c>
      <c r="W73" s="2342"/>
      <c r="X73" s="2342" t="s">
        <v>13</v>
      </c>
      <c r="Y73" s="2342"/>
      <c r="Z73" s="2343" t="s">
        <v>657</v>
      </c>
      <c r="AA73" s="2344"/>
      <c r="AB73" s="1323"/>
    </row>
    <row r="74" spans="1:28" s="1267" customFormat="1" ht="15" customHeight="1">
      <c r="A74" s="1462" t="s">
        <v>1468</v>
      </c>
      <c r="B74" s="1836">
        <v>15</v>
      </c>
      <c r="C74" s="1838"/>
      <c r="D74" s="1836"/>
      <c r="E74" s="1838"/>
      <c r="F74" s="1836"/>
      <c r="G74" s="1838"/>
      <c r="H74" s="1836"/>
      <c r="I74" s="1838"/>
      <c r="J74" s="1836"/>
      <c r="K74" s="1838"/>
      <c r="L74" s="1836"/>
      <c r="M74" s="1838"/>
      <c r="N74" s="1836"/>
      <c r="O74" s="1838"/>
      <c r="P74" s="1836"/>
      <c r="Q74" s="1838"/>
      <c r="R74" s="1836"/>
      <c r="S74" s="1838"/>
      <c r="T74" s="1836"/>
      <c r="U74" s="1838"/>
      <c r="V74" s="1836"/>
      <c r="W74" s="1838"/>
      <c r="X74" s="1836"/>
      <c r="Y74" s="1838"/>
      <c r="Z74" s="1887">
        <f>AVERAGE(B74:Y74)</f>
        <v>15</v>
      </c>
      <c r="AA74" s="1888"/>
      <c r="AB74" s="1323"/>
    </row>
    <row r="75" spans="1:28" s="1267" customFormat="1" ht="15" customHeight="1">
      <c r="A75" s="1458" t="s">
        <v>1469</v>
      </c>
      <c r="B75" s="1894">
        <f>B74-B76</f>
        <v>15</v>
      </c>
      <c r="C75" s="1896"/>
      <c r="D75" s="1894"/>
      <c r="E75" s="1896"/>
      <c r="F75" s="1894"/>
      <c r="G75" s="1896"/>
      <c r="H75" s="1894"/>
      <c r="I75" s="1896"/>
      <c r="J75" s="1894"/>
      <c r="K75" s="1896"/>
      <c r="L75" s="1894"/>
      <c r="M75" s="1896"/>
      <c r="N75" s="1894"/>
      <c r="O75" s="1896"/>
      <c r="P75" s="1894"/>
      <c r="Q75" s="1896"/>
      <c r="R75" s="1894"/>
      <c r="S75" s="1896"/>
      <c r="T75" s="1894"/>
      <c r="U75" s="1896"/>
      <c r="V75" s="1894"/>
      <c r="W75" s="1896"/>
      <c r="X75" s="1894"/>
      <c r="Y75" s="1896"/>
      <c r="Z75" s="1892">
        <f t="shared" ref="Z75:Z77" si="14">AVERAGE(B75:Y75)</f>
        <v>15</v>
      </c>
      <c r="AA75" s="1893"/>
      <c r="AB75" s="1323"/>
    </row>
    <row r="76" spans="1:28" s="1267" customFormat="1" ht="15" customHeight="1">
      <c r="A76" s="1458" t="s">
        <v>1550</v>
      </c>
      <c r="B76" s="1894"/>
      <c r="C76" s="1896"/>
      <c r="D76" s="1894"/>
      <c r="E76" s="1896"/>
      <c r="F76" s="1894"/>
      <c r="G76" s="1896"/>
      <c r="H76" s="1894"/>
      <c r="I76" s="1896"/>
      <c r="J76" s="1894"/>
      <c r="K76" s="1896"/>
      <c r="L76" s="1894"/>
      <c r="M76" s="1896"/>
      <c r="N76" s="1894"/>
      <c r="O76" s="1896"/>
      <c r="P76" s="1894"/>
      <c r="Q76" s="1896"/>
      <c r="R76" s="1894"/>
      <c r="S76" s="1896"/>
      <c r="T76" s="1894"/>
      <c r="U76" s="1896"/>
      <c r="V76" s="1894"/>
      <c r="W76" s="1896"/>
      <c r="X76" s="1894"/>
      <c r="Y76" s="1896"/>
      <c r="Z76" s="1892" t="e">
        <f t="shared" si="14"/>
        <v>#DIV/0!</v>
      </c>
      <c r="AA76" s="1893"/>
      <c r="AB76" s="1323"/>
    </row>
    <row r="77" spans="1:28" s="1267" customFormat="1" ht="15" customHeight="1">
      <c r="A77" s="1463" t="s">
        <v>1549</v>
      </c>
      <c r="B77" s="1866">
        <v>31</v>
      </c>
      <c r="C77" s="1868"/>
      <c r="D77" s="1866"/>
      <c r="E77" s="1868"/>
      <c r="F77" s="1866"/>
      <c r="G77" s="1868"/>
      <c r="H77" s="1866"/>
      <c r="I77" s="1868"/>
      <c r="J77" s="1866"/>
      <c r="K77" s="1868"/>
      <c r="L77" s="1866"/>
      <c r="M77" s="1868"/>
      <c r="N77" s="1866"/>
      <c r="O77" s="1868"/>
      <c r="P77" s="1866"/>
      <c r="Q77" s="1868"/>
      <c r="R77" s="1866"/>
      <c r="S77" s="1868"/>
      <c r="T77" s="1866"/>
      <c r="U77" s="1868"/>
      <c r="V77" s="1866"/>
      <c r="W77" s="1868"/>
      <c r="X77" s="1866"/>
      <c r="Y77" s="1868"/>
      <c r="Z77" s="1880">
        <f t="shared" si="14"/>
        <v>31</v>
      </c>
      <c r="AA77" s="1881"/>
      <c r="AB77" s="1323"/>
    </row>
    <row r="78" spans="1:28" s="1267" customFormat="1" ht="18" customHeight="1">
      <c r="A78" s="828" t="s">
        <v>679</v>
      </c>
      <c r="B78" s="1864"/>
      <c r="C78" s="1899"/>
      <c r="D78" s="1864"/>
      <c r="E78" s="1899"/>
      <c r="F78" s="1864"/>
      <c r="G78" s="1899"/>
      <c r="H78" s="1864"/>
      <c r="I78" s="1899"/>
      <c r="J78" s="1864"/>
      <c r="K78" s="1899"/>
      <c r="L78" s="1864"/>
      <c r="M78" s="1899"/>
      <c r="N78" s="1864"/>
      <c r="O78" s="1899"/>
      <c r="P78" s="1864"/>
      <c r="Q78" s="1899"/>
      <c r="R78" s="1864"/>
      <c r="S78" s="1899"/>
      <c r="T78" s="1864"/>
      <c r="U78" s="1899"/>
      <c r="V78" s="1864"/>
      <c r="W78" s="1899"/>
      <c r="X78" s="1864"/>
      <c r="Y78" s="1899"/>
      <c r="Z78" s="1862" t="e">
        <f t="shared" ref="Z78:Z87" si="15">AVERAGE(B78:Y78)</f>
        <v>#DIV/0!</v>
      </c>
      <c r="AA78" s="1863"/>
      <c r="AB78" s="1323"/>
    </row>
    <row r="79" spans="1:28" ht="18" customHeight="1">
      <c r="A79" s="813" t="s">
        <v>760</v>
      </c>
      <c r="B79" s="1839"/>
      <c r="C79" s="1841"/>
      <c r="D79" s="1839"/>
      <c r="E79" s="1841"/>
      <c r="F79" s="1839"/>
      <c r="G79" s="1841"/>
      <c r="H79" s="1839"/>
      <c r="I79" s="1841"/>
      <c r="J79" s="1839"/>
      <c r="K79" s="1841"/>
      <c r="L79" s="1839"/>
      <c r="M79" s="1841"/>
      <c r="N79" s="1839"/>
      <c r="O79" s="1841"/>
      <c r="P79" s="1839"/>
      <c r="Q79" s="1841"/>
      <c r="R79" s="1839"/>
      <c r="S79" s="1841"/>
      <c r="T79" s="1839"/>
      <c r="U79" s="1841"/>
      <c r="V79" s="1839"/>
      <c r="W79" s="1841"/>
      <c r="X79" s="1839"/>
      <c r="Y79" s="1841"/>
      <c r="Z79" s="1871" t="e">
        <f t="shared" si="15"/>
        <v>#DIV/0!</v>
      </c>
      <c r="AA79" s="1872"/>
      <c r="AB79" s="1323"/>
    </row>
    <row r="80" spans="1:28" ht="18" customHeight="1">
      <c r="A80" s="813" t="s">
        <v>1548</v>
      </c>
      <c r="B80" s="1839"/>
      <c r="C80" s="1841"/>
      <c r="D80" s="1839"/>
      <c r="E80" s="1841"/>
      <c r="F80" s="1839"/>
      <c r="G80" s="1841"/>
      <c r="H80" s="1839"/>
      <c r="I80" s="1841"/>
      <c r="J80" s="1839"/>
      <c r="K80" s="1841"/>
      <c r="L80" s="1839"/>
      <c r="M80" s="1841"/>
      <c r="N80" s="1839"/>
      <c r="O80" s="1841"/>
      <c r="P80" s="1839"/>
      <c r="Q80" s="1841"/>
      <c r="R80" s="1839"/>
      <c r="S80" s="1841"/>
      <c r="T80" s="1839"/>
      <c r="U80" s="1841"/>
      <c r="V80" s="1839"/>
      <c r="W80" s="1841"/>
      <c r="X80" s="1839"/>
      <c r="Y80" s="1841"/>
      <c r="Z80" s="1871" t="e">
        <f t="shared" si="15"/>
        <v>#DIV/0!</v>
      </c>
      <c r="AA80" s="1872"/>
      <c r="AB80" s="1323"/>
    </row>
    <row r="81" spans="1:28" ht="18" customHeight="1">
      <c r="A81" s="830" t="s">
        <v>579</v>
      </c>
      <c r="B81" s="1850"/>
      <c r="C81" s="1852"/>
      <c r="D81" s="1850"/>
      <c r="E81" s="1852"/>
      <c r="F81" s="1850"/>
      <c r="G81" s="1852"/>
      <c r="H81" s="1850"/>
      <c r="I81" s="1852"/>
      <c r="J81" s="1850"/>
      <c r="K81" s="1852"/>
      <c r="L81" s="1850"/>
      <c r="M81" s="1852"/>
      <c r="N81" s="1850"/>
      <c r="O81" s="1852"/>
      <c r="P81" s="1850"/>
      <c r="Q81" s="1852"/>
      <c r="R81" s="1850"/>
      <c r="S81" s="1852"/>
      <c r="T81" s="1850"/>
      <c r="U81" s="1852"/>
      <c r="V81" s="1850"/>
      <c r="W81" s="1852"/>
      <c r="X81" s="1850"/>
      <c r="Y81" s="1852"/>
      <c r="Z81" s="1890" t="e">
        <f t="shared" si="15"/>
        <v>#DIV/0!</v>
      </c>
      <c r="AA81" s="1891"/>
      <c r="AB81" s="1323"/>
    </row>
    <row r="82" spans="1:28" ht="18" customHeight="1">
      <c r="A82" s="831" t="s">
        <v>671</v>
      </c>
      <c r="B82" s="1853">
        <f t="shared" ref="B82" si="16">B78/(B74*B77)</f>
        <v>0</v>
      </c>
      <c r="C82" s="1855"/>
      <c r="D82" s="1853"/>
      <c r="E82" s="1855"/>
      <c r="F82" s="1853"/>
      <c r="G82" s="1855"/>
      <c r="H82" s="1853"/>
      <c r="I82" s="1855"/>
      <c r="J82" s="1853"/>
      <c r="K82" s="1855"/>
      <c r="L82" s="1853"/>
      <c r="M82" s="1855"/>
      <c r="N82" s="1853"/>
      <c r="O82" s="1855"/>
      <c r="P82" s="1853"/>
      <c r="Q82" s="1855"/>
      <c r="R82" s="1853"/>
      <c r="S82" s="1855"/>
      <c r="T82" s="1853"/>
      <c r="U82" s="1855"/>
      <c r="V82" s="1853"/>
      <c r="W82" s="1855"/>
      <c r="X82" s="1853"/>
      <c r="Y82" s="1855"/>
      <c r="Z82" s="1878">
        <f t="shared" si="15"/>
        <v>0</v>
      </c>
      <c r="AA82" s="1879"/>
      <c r="AB82" s="1323"/>
    </row>
    <row r="83" spans="1:28" ht="30" customHeight="1">
      <c r="A83" s="827" t="s">
        <v>757</v>
      </c>
      <c r="B83" s="1842">
        <f t="shared" ref="B83" si="17">B78/(B75*B77)</f>
        <v>0</v>
      </c>
      <c r="C83" s="1844"/>
      <c r="D83" s="1842"/>
      <c r="E83" s="1844"/>
      <c r="F83" s="1842"/>
      <c r="G83" s="1844"/>
      <c r="H83" s="1842"/>
      <c r="I83" s="1844"/>
      <c r="J83" s="1842"/>
      <c r="K83" s="1844"/>
      <c r="L83" s="1842"/>
      <c r="M83" s="1844"/>
      <c r="N83" s="1842"/>
      <c r="O83" s="1844"/>
      <c r="P83" s="1842"/>
      <c r="Q83" s="1844"/>
      <c r="R83" s="1842"/>
      <c r="S83" s="1844"/>
      <c r="T83" s="1842"/>
      <c r="U83" s="1844"/>
      <c r="V83" s="1842"/>
      <c r="W83" s="1844"/>
      <c r="X83" s="1842"/>
      <c r="Y83" s="1844"/>
      <c r="Z83" s="1885">
        <f t="shared" si="15"/>
        <v>0</v>
      </c>
      <c r="AA83" s="1886"/>
      <c r="AB83" s="1323"/>
    </row>
    <row r="84" spans="1:28" ht="18" customHeight="1">
      <c r="A84" s="829" t="s">
        <v>672</v>
      </c>
      <c r="B84" s="1873" t="e">
        <f t="shared" ref="B84" si="18">B78/(B80+B81)</f>
        <v>#DIV/0!</v>
      </c>
      <c r="C84" s="1875"/>
      <c r="D84" s="1873"/>
      <c r="E84" s="1875"/>
      <c r="F84" s="1873"/>
      <c r="G84" s="1875"/>
      <c r="H84" s="1873"/>
      <c r="I84" s="1875"/>
      <c r="J84" s="1873"/>
      <c r="K84" s="1875"/>
      <c r="L84" s="1873"/>
      <c r="M84" s="1875"/>
      <c r="N84" s="1873"/>
      <c r="O84" s="1875"/>
      <c r="P84" s="1873"/>
      <c r="Q84" s="1875"/>
      <c r="R84" s="1873"/>
      <c r="S84" s="1875"/>
      <c r="T84" s="1873"/>
      <c r="U84" s="1875"/>
      <c r="V84" s="1873"/>
      <c r="W84" s="1875"/>
      <c r="X84" s="1873"/>
      <c r="Y84" s="1875"/>
      <c r="Z84" s="1869" t="e">
        <f t="shared" si="15"/>
        <v>#DIV/0!</v>
      </c>
      <c r="AA84" s="1870"/>
      <c r="AB84" s="1323"/>
    </row>
    <row r="85" spans="1:28" ht="18" customHeight="1">
      <c r="A85" s="830" t="s">
        <v>673</v>
      </c>
      <c r="B85" s="1845" t="e">
        <f t="shared" ref="B85" si="19">B81/(B81+B80)</f>
        <v>#DIV/0!</v>
      </c>
      <c r="C85" s="1847"/>
      <c r="D85" s="1845"/>
      <c r="E85" s="1847"/>
      <c r="F85" s="1845"/>
      <c r="G85" s="1847"/>
      <c r="H85" s="1845"/>
      <c r="I85" s="1847"/>
      <c r="J85" s="1845"/>
      <c r="K85" s="1847"/>
      <c r="L85" s="1845"/>
      <c r="M85" s="1847"/>
      <c r="N85" s="1845"/>
      <c r="O85" s="1847"/>
      <c r="P85" s="1845"/>
      <c r="Q85" s="1847"/>
      <c r="R85" s="1845"/>
      <c r="S85" s="1847"/>
      <c r="T85" s="1845"/>
      <c r="U85" s="1847"/>
      <c r="V85" s="1845"/>
      <c r="W85" s="1847"/>
      <c r="X85" s="1845"/>
      <c r="Y85" s="1847"/>
      <c r="Z85" s="1900" t="e">
        <f t="shared" si="15"/>
        <v>#DIV/0!</v>
      </c>
      <c r="AA85" s="1901"/>
      <c r="AB85" s="1323"/>
    </row>
    <row r="86" spans="1:28" ht="18" customHeight="1">
      <c r="A86" s="811" t="s">
        <v>1216</v>
      </c>
      <c r="B86" s="1882" t="e">
        <f t="shared" ref="B86" si="20">((100%-B83)*B84)/B83</f>
        <v>#DIV/0!</v>
      </c>
      <c r="C86" s="1884"/>
      <c r="D86" s="1882"/>
      <c r="E86" s="1884"/>
      <c r="F86" s="1882"/>
      <c r="G86" s="1884"/>
      <c r="H86" s="1882"/>
      <c r="I86" s="1884"/>
      <c r="J86" s="1882"/>
      <c r="K86" s="1884"/>
      <c r="L86" s="1882"/>
      <c r="M86" s="1884"/>
      <c r="N86" s="1882"/>
      <c r="O86" s="1884"/>
      <c r="P86" s="1882"/>
      <c r="Q86" s="1884"/>
      <c r="R86" s="1882"/>
      <c r="S86" s="1884"/>
      <c r="T86" s="1882"/>
      <c r="U86" s="1884"/>
      <c r="V86" s="1882"/>
      <c r="W86" s="1884"/>
      <c r="X86" s="1882"/>
      <c r="Y86" s="1884"/>
      <c r="Z86" s="1897" t="e">
        <f t="shared" si="15"/>
        <v>#DIV/0!</v>
      </c>
      <c r="AA86" s="1898"/>
      <c r="AB86" s="1323"/>
    </row>
    <row r="87" spans="1:28" ht="18" customHeight="1">
      <c r="A87" s="1084" t="s">
        <v>1217</v>
      </c>
      <c r="B87" s="1859">
        <f t="shared" ref="B87" si="21">(B80+B81)/(B75)</f>
        <v>0</v>
      </c>
      <c r="C87" s="1861"/>
      <c r="D87" s="1859"/>
      <c r="E87" s="1861"/>
      <c r="F87" s="1859"/>
      <c r="G87" s="1861"/>
      <c r="H87" s="1859"/>
      <c r="I87" s="1861"/>
      <c r="J87" s="1859"/>
      <c r="K87" s="1861"/>
      <c r="L87" s="1859"/>
      <c r="M87" s="1861"/>
      <c r="N87" s="1859"/>
      <c r="O87" s="1861"/>
      <c r="P87" s="1859"/>
      <c r="Q87" s="1861"/>
      <c r="R87" s="1859"/>
      <c r="S87" s="1861"/>
      <c r="T87" s="1859"/>
      <c r="U87" s="1861"/>
      <c r="V87" s="1859"/>
      <c r="W87" s="1861"/>
      <c r="X87" s="1859"/>
      <c r="Y87" s="1861"/>
      <c r="Z87" s="1876">
        <f t="shared" si="15"/>
        <v>0</v>
      </c>
      <c r="AA87" s="1877"/>
      <c r="AB87" s="1323"/>
    </row>
    <row r="88" spans="1:28" ht="15" customHeight="1">
      <c r="A88" s="766" t="s">
        <v>691</v>
      </c>
      <c r="B88" s="42"/>
      <c r="C88" s="42"/>
      <c r="D88" s="42"/>
      <c r="E88" s="42"/>
      <c r="F88" s="42"/>
      <c r="G88" s="42"/>
      <c r="H88" s="42"/>
      <c r="I88" s="42"/>
      <c r="J88" s="42"/>
      <c r="K88" s="42"/>
      <c r="L88" s="42"/>
      <c r="M88" s="42"/>
      <c r="N88" s="1324"/>
      <c r="O88" s="1324"/>
      <c r="P88" s="42"/>
      <c r="Q88" s="42"/>
      <c r="R88" s="42"/>
      <c r="S88" s="42"/>
      <c r="T88" s="42"/>
      <c r="U88" s="42"/>
      <c r="V88" s="42"/>
      <c r="W88" s="42"/>
      <c r="X88" s="42"/>
      <c r="Y88" s="42"/>
      <c r="Z88" s="42"/>
      <c r="AA88" s="42"/>
      <c r="AB88" s="1323"/>
    </row>
    <row r="89" spans="1:28" ht="15" customHeight="1">
      <c r="A89" s="42"/>
      <c r="B89" s="42"/>
      <c r="C89" s="42"/>
      <c r="D89" s="42"/>
      <c r="E89" s="42"/>
      <c r="F89" s="42"/>
      <c r="G89" s="42"/>
      <c r="H89" s="42"/>
      <c r="I89" s="42"/>
      <c r="J89" s="42"/>
      <c r="K89" s="42"/>
      <c r="L89" s="42"/>
      <c r="M89" s="42"/>
      <c r="N89" s="1324"/>
      <c r="O89" s="1324"/>
      <c r="P89" s="42"/>
      <c r="Q89" s="42"/>
      <c r="R89" s="42"/>
      <c r="S89" s="42"/>
      <c r="T89" s="42"/>
      <c r="U89" s="42"/>
      <c r="V89" s="42"/>
      <c r="W89" s="42"/>
      <c r="X89" s="42"/>
      <c r="Y89" s="42"/>
      <c r="Z89" s="42"/>
      <c r="AA89" s="42"/>
      <c r="AB89" s="42"/>
    </row>
    <row r="90" spans="1:28" ht="15" customHeight="1"/>
    <row r="91" spans="1:28" ht="15" customHeight="1">
      <c r="A91" s="826" t="s">
        <v>1339</v>
      </c>
      <c r="B91" s="2342" t="s">
        <v>2</v>
      </c>
      <c r="C91" s="2342"/>
      <c r="D91" s="2342" t="s">
        <v>3</v>
      </c>
      <c r="E91" s="2342"/>
      <c r="F91" s="2342" t="s">
        <v>4</v>
      </c>
      <c r="G91" s="2342"/>
      <c r="H91" s="2342" t="s">
        <v>5</v>
      </c>
      <c r="I91" s="2342"/>
      <c r="J91" s="2342" t="s">
        <v>6</v>
      </c>
      <c r="K91" s="2342"/>
      <c r="L91" s="2342" t="s">
        <v>7</v>
      </c>
      <c r="M91" s="2342"/>
      <c r="N91" s="2342" t="s">
        <v>8</v>
      </c>
      <c r="O91" s="2342"/>
      <c r="P91" s="2342" t="s">
        <v>9</v>
      </c>
      <c r="Q91" s="2342"/>
      <c r="R91" s="2342" t="s">
        <v>10</v>
      </c>
      <c r="S91" s="2342"/>
      <c r="T91" s="2342" t="s">
        <v>11</v>
      </c>
      <c r="U91" s="2342"/>
      <c r="V91" s="2342" t="s">
        <v>12</v>
      </c>
      <c r="W91" s="2342"/>
      <c r="X91" s="2342" t="s">
        <v>13</v>
      </c>
      <c r="Y91" s="2342"/>
      <c r="Z91" s="2343" t="s">
        <v>657</v>
      </c>
      <c r="AA91" s="2344"/>
      <c r="AB91" s="37"/>
    </row>
    <row r="92" spans="1:28" s="1267" customFormat="1" ht="15" customHeight="1">
      <c r="A92" s="1462" t="s">
        <v>1468</v>
      </c>
      <c r="B92" s="1836">
        <v>25</v>
      </c>
      <c r="C92" s="1838"/>
      <c r="D92" s="1836"/>
      <c r="E92" s="1838"/>
      <c r="F92" s="1836"/>
      <c r="G92" s="1838"/>
      <c r="H92" s="1836"/>
      <c r="I92" s="1838"/>
      <c r="J92" s="1836"/>
      <c r="K92" s="1838"/>
      <c r="L92" s="1836"/>
      <c r="M92" s="1838"/>
      <c r="N92" s="1836"/>
      <c r="O92" s="1838"/>
      <c r="P92" s="1836"/>
      <c r="Q92" s="1838"/>
      <c r="R92" s="1836"/>
      <c r="S92" s="1838"/>
      <c r="T92" s="1836"/>
      <c r="U92" s="1838"/>
      <c r="V92" s="1836"/>
      <c r="W92" s="1838"/>
      <c r="X92" s="1836"/>
      <c r="Y92" s="1838"/>
      <c r="Z92" s="1887">
        <f>AVERAGE(B92:Y92)</f>
        <v>25</v>
      </c>
      <c r="AA92" s="1888"/>
      <c r="AB92" s="37"/>
    </row>
    <row r="93" spans="1:28" s="1267" customFormat="1" ht="15" customHeight="1">
      <c r="A93" s="1458" t="s">
        <v>1469</v>
      </c>
      <c r="B93" s="1894">
        <f>B92-B94</f>
        <v>25</v>
      </c>
      <c r="C93" s="1896"/>
      <c r="D93" s="1894"/>
      <c r="E93" s="1896"/>
      <c r="F93" s="1894"/>
      <c r="G93" s="1896"/>
      <c r="H93" s="1894"/>
      <c r="I93" s="1896"/>
      <c r="J93" s="1894"/>
      <c r="K93" s="1896"/>
      <c r="L93" s="1894"/>
      <c r="M93" s="1896"/>
      <c r="N93" s="1894"/>
      <c r="O93" s="1896"/>
      <c r="P93" s="1894"/>
      <c r="Q93" s="1896"/>
      <c r="R93" s="1894"/>
      <c r="S93" s="1896"/>
      <c r="T93" s="1894"/>
      <c r="U93" s="1896"/>
      <c r="V93" s="1894"/>
      <c r="W93" s="1896"/>
      <c r="X93" s="1894"/>
      <c r="Y93" s="1896"/>
      <c r="Z93" s="1892">
        <f t="shared" ref="Z93:Z105" si="22">AVERAGE(B93:Y93)</f>
        <v>25</v>
      </c>
      <c r="AA93" s="1893"/>
      <c r="AB93" s="1323"/>
    </row>
    <row r="94" spans="1:28" s="1267" customFormat="1" ht="15" customHeight="1">
      <c r="A94" s="1458" t="s">
        <v>1550</v>
      </c>
      <c r="B94" s="1894"/>
      <c r="C94" s="1896"/>
      <c r="D94" s="1894"/>
      <c r="E94" s="1896"/>
      <c r="F94" s="1894"/>
      <c r="G94" s="1896"/>
      <c r="H94" s="1894"/>
      <c r="I94" s="1896"/>
      <c r="J94" s="1894"/>
      <c r="K94" s="1896"/>
      <c r="L94" s="1894"/>
      <c r="M94" s="1896"/>
      <c r="N94" s="1894"/>
      <c r="O94" s="1896"/>
      <c r="P94" s="1894"/>
      <c r="Q94" s="1896"/>
      <c r="R94" s="1894"/>
      <c r="S94" s="1896"/>
      <c r="T94" s="1894"/>
      <c r="U94" s="1896"/>
      <c r="V94" s="1894"/>
      <c r="W94" s="1896"/>
      <c r="X94" s="1894"/>
      <c r="Y94" s="1896"/>
      <c r="Z94" s="1892" t="e">
        <f t="shared" si="22"/>
        <v>#DIV/0!</v>
      </c>
      <c r="AA94" s="1893"/>
      <c r="AB94" s="1323"/>
    </row>
    <row r="95" spans="1:28" s="1267" customFormat="1" ht="15" customHeight="1">
      <c r="A95" s="1463" t="s">
        <v>1549</v>
      </c>
      <c r="B95" s="1866">
        <v>31</v>
      </c>
      <c r="C95" s="1868"/>
      <c r="D95" s="1866"/>
      <c r="E95" s="1868"/>
      <c r="F95" s="1866"/>
      <c r="G95" s="1868"/>
      <c r="H95" s="1866"/>
      <c r="I95" s="1868"/>
      <c r="J95" s="1866"/>
      <c r="K95" s="1868"/>
      <c r="L95" s="1866"/>
      <c r="M95" s="1868"/>
      <c r="N95" s="1866"/>
      <c r="O95" s="1868"/>
      <c r="P95" s="1866"/>
      <c r="Q95" s="1868"/>
      <c r="R95" s="1866"/>
      <c r="S95" s="1868"/>
      <c r="T95" s="1866"/>
      <c r="U95" s="1868"/>
      <c r="V95" s="1866"/>
      <c r="W95" s="1868"/>
      <c r="X95" s="1866"/>
      <c r="Y95" s="1868"/>
      <c r="Z95" s="1880">
        <f t="shared" si="22"/>
        <v>31</v>
      </c>
      <c r="AA95" s="1881"/>
      <c r="AB95" s="37"/>
    </row>
    <row r="96" spans="1:28" s="1267" customFormat="1" ht="18" customHeight="1">
      <c r="A96" s="828" t="s">
        <v>679</v>
      </c>
      <c r="B96" s="1864"/>
      <c r="C96" s="1899"/>
      <c r="D96" s="1864"/>
      <c r="E96" s="1899"/>
      <c r="F96" s="1864"/>
      <c r="G96" s="1899"/>
      <c r="H96" s="1864"/>
      <c r="I96" s="1899"/>
      <c r="J96" s="1864"/>
      <c r="K96" s="1899"/>
      <c r="L96" s="1864"/>
      <c r="M96" s="1899"/>
      <c r="N96" s="1864"/>
      <c r="O96" s="1899"/>
      <c r="P96" s="1864"/>
      <c r="Q96" s="1899"/>
      <c r="R96" s="1864"/>
      <c r="S96" s="1899"/>
      <c r="T96" s="1864"/>
      <c r="U96" s="1899"/>
      <c r="V96" s="1864"/>
      <c r="W96" s="1899"/>
      <c r="X96" s="1864"/>
      <c r="Y96" s="1899"/>
      <c r="Z96" s="1862" t="e">
        <f t="shared" si="22"/>
        <v>#DIV/0!</v>
      </c>
      <c r="AA96" s="1863"/>
      <c r="AB96" s="37"/>
    </row>
    <row r="97" spans="1:28" ht="18" customHeight="1">
      <c r="A97" s="813" t="s">
        <v>760</v>
      </c>
      <c r="B97" s="1839"/>
      <c r="C97" s="1841"/>
      <c r="D97" s="1839"/>
      <c r="E97" s="1841"/>
      <c r="F97" s="1839"/>
      <c r="G97" s="1841"/>
      <c r="H97" s="1839"/>
      <c r="I97" s="1841"/>
      <c r="J97" s="1839"/>
      <c r="K97" s="1841"/>
      <c r="L97" s="1839"/>
      <c r="M97" s="1841"/>
      <c r="N97" s="1839"/>
      <c r="O97" s="1841"/>
      <c r="P97" s="1839"/>
      <c r="Q97" s="1841"/>
      <c r="R97" s="1839"/>
      <c r="S97" s="1841"/>
      <c r="T97" s="1839"/>
      <c r="U97" s="1841"/>
      <c r="V97" s="1839"/>
      <c r="W97" s="1841"/>
      <c r="X97" s="1839"/>
      <c r="Y97" s="1841"/>
      <c r="Z97" s="1871" t="e">
        <f t="shared" si="22"/>
        <v>#DIV/0!</v>
      </c>
      <c r="AA97" s="1872"/>
      <c r="AB97" s="37"/>
    </row>
    <row r="98" spans="1:28" ht="18" customHeight="1">
      <c r="A98" s="813" t="s">
        <v>1548</v>
      </c>
      <c r="B98" s="1839"/>
      <c r="C98" s="1841"/>
      <c r="D98" s="1839"/>
      <c r="E98" s="1841"/>
      <c r="F98" s="1839"/>
      <c r="G98" s="1841"/>
      <c r="H98" s="1839"/>
      <c r="I98" s="1841"/>
      <c r="J98" s="1839"/>
      <c r="K98" s="1841"/>
      <c r="L98" s="1839"/>
      <c r="M98" s="1841"/>
      <c r="N98" s="1839"/>
      <c r="O98" s="1841"/>
      <c r="P98" s="1839"/>
      <c r="Q98" s="1841"/>
      <c r="R98" s="1839"/>
      <c r="S98" s="1841"/>
      <c r="T98" s="1839"/>
      <c r="U98" s="1841"/>
      <c r="V98" s="1839"/>
      <c r="W98" s="1841"/>
      <c r="X98" s="1839"/>
      <c r="Y98" s="1841"/>
      <c r="Z98" s="1871" t="e">
        <f t="shared" si="22"/>
        <v>#DIV/0!</v>
      </c>
      <c r="AA98" s="1872"/>
      <c r="AB98" s="37"/>
    </row>
    <row r="99" spans="1:28" ht="18" customHeight="1">
      <c r="A99" s="830" t="s">
        <v>579</v>
      </c>
      <c r="B99" s="1850"/>
      <c r="C99" s="1852"/>
      <c r="D99" s="1850"/>
      <c r="E99" s="1852"/>
      <c r="F99" s="1850"/>
      <c r="G99" s="1852"/>
      <c r="H99" s="1850"/>
      <c r="I99" s="1852"/>
      <c r="J99" s="1850"/>
      <c r="K99" s="1852"/>
      <c r="L99" s="1850"/>
      <c r="M99" s="1852"/>
      <c r="N99" s="1850"/>
      <c r="O99" s="1852"/>
      <c r="P99" s="1850"/>
      <c r="Q99" s="1852"/>
      <c r="R99" s="1850"/>
      <c r="S99" s="1852"/>
      <c r="T99" s="1850"/>
      <c r="U99" s="1852"/>
      <c r="V99" s="1850"/>
      <c r="W99" s="1852"/>
      <c r="X99" s="1850"/>
      <c r="Y99" s="1852"/>
      <c r="Z99" s="1890" t="e">
        <f t="shared" si="22"/>
        <v>#DIV/0!</v>
      </c>
      <c r="AA99" s="1891"/>
      <c r="AB99" s="37"/>
    </row>
    <row r="100" spans="1:28" ht="18" customHeight="1">
      <c r="A100" s="831" t="s">
        <v>671</v>
      </c>
      <c r="B100" s="1853">
        <f t="shared" ref="B100" si="23">B96/(B92*B95)</f>
        <v>0</v>
      </c>
      <c r="C100" s="1855"/>
      <c r="D100" s="1853"/>
      <c r="E100" s="1855"/>
      <c r="F100" s="1853"/>
      <c r="G100" s="1855"/>
      <c r="H100" s="1853"/>
      <c r="I100" s="1855"/>
      <c r="J100" s="1853"/>
      <c r="K100" s="1855"/>
      <c r="L100" s="1853"/>
      <c r="M100" s="1855"/>
      <c r="N100" s="1853"/>
      <c r="O100" s="1855"/>
      <c r="P100" s="1853"/>
      <c r="Q100" s="1855"/>
      <c r="R100" s="1853"/>
      <c r="S100" s="1855"/>
      <c r="T100" s="1853"/>
      <c r="U100" s="1855"/>
      <c r="V100" s="1853"/>
      <c r="W100" s="1855"/>
      <c r="X100" s="1853"/>
      <c r="Y100" s="1855"/>
      <c r="Z100" s="1878">
        <f t="shared" si="22"/>
        <v>0</v>
      </c>
      <c r="AA100" s="1879"/>
      <c r="AB100" s="37"/>
    </row>
    <row r="101" spans="1:28" ht="30" customHeight="1">
      <c r="A101" s="827" t="s">
        <v>757</v>
      </c>
      <c r="B101" s="1842">
        <f t="shared" ref="B101" si="24">B96/(B93*B95)</f>
        <v>0</v>
      </c>
      <c r="C101" s="1844"/>
      <c r="D101" s="1842"/>
      <c r="E101" s="1844"/>
      <c r="F101" s="1842"/>
      <c r="G101" s="1844"/>
      <c r="H101" s="1842"/>
      <c r="I101" s="1844"/>
      <c r="J101" s="1842"/>
      <c r="K101" s="1844"/>
      <c r="L101" s="1842"/>
      <c r="M101" s="1844"/>
      <c r="N101" s="1842"/>
      <c r="O101" s="1844"/>
      <c r="P101" s="1842"/>
      <c r="Q101" s="1844"/>
      <c r="R101" s="1842"/>
      <c r="S101" s="1844"/>
      <c r="T101" s="1842"/>
      <c r="U101" s="1844"/>
      <c r="V101" s="1842"/>
      <c r="W101" s="1844"/>
      <c r="X101" s="1842"/>
      <c r="Y101" s="1844"/>
      <c r="Z101" s="1885">
        <f t="shared" si="22"/>
        <v>0</v>
      </c>
      <c r="AA101" s="1886"/>
      <c r="AB101" s="37"/>
    </row>
    <row r="102" spans="1:28" ht="18" customHeight="1">
      <c r="A102" s="829" t="s">
        <v>672</v>
      </c>
      <c r="B102" s="1873" t="e">
        <f t="shared" ref="B102" si="25">B96/(B98+B99)</f>
        <v>#DIV/0!</v>
      </c>
      <c r="C102" s="1875"/>
      <c r="D102" s="1873"/>
      <c r="E102" s="1875"/>
      <c r="F102" s="1873"/>
      <c r="G102" s="1875"/>
      <c r="H102" s="1873"/>
      <c r="I102" s="1875"/>
      <c r="J102" s="1873"/>
      <c r="K102" s="1875"/>
      <c r="L102" s="1873"/>
      <c r="M102" s="1875"/>
      <c r="N102" s="1873"/>
      <c r="O102" s="1875"/>
      <c r="P102" s="1873"/>
      <c r="Q102" s="1875"/>
      <c r="R102" s="1873"/>
      <c r="S102" s="1875"/>
      <c r="T102" s="1873"/>
      <c r="U102" s="1875"/>
      <c r="V102" s="1873"/>
      <c r="W102" s="1875"/>
      <c r="X102" s="1873"/>
      <c r="Y102" s="1875"/>
      <c r="Z102" s="1869" t="e">
        <f t="shared" si="22"/>
        <v>#DIV/0!</v>
      </c>
      <c r="AA102" s="1870"/>
      <c r="AB102" s="37"/>
    </row>
    <row r="103" spans="1:28" ht="18" customHeight="1">
      <c r="A103" s="830" t="s">
        <v>673</v>
      </c>
      <c r="B103" s="1845" t="e">
        <f t="shared" ref="B103" si="26">B99/(B99+B98)</f>
        <v>#DIV/0!</v>
      </c>
      <c r="C103" s="1847"/>
      <c r="D103" s="1845"/>
      <c r="E103" s="1847"/>
      <c r="F103" s="1845"/>
      <c r="G103" s="1847"/>
      <c r="H103" s="1845"/>
      <c r="I103" s="1847"/>
      <c r="J103" s="1845"/>
      <c r="K103" s="1847"/>
      <c r="L103" s="1845"/>
      <c r="M103" s="1847"/>
      <c r="N103" s="1845"/>
      <c r="O103" s="1847"/>
      <c r="P103" s="1845"/>
      <c r="Q103" s="1847"/>
      <c r="R103" s="1845"/>
      <c r="S103" s="1847"/>
      <c r="T103" s="1845"/>
      <c r="U103" s="1847"/>
      <c r="V103" s="1845"/>
      <c r="W103" s="1847"/>
      <c r="X103" s="1845"/>
      <c r="Y103" s="1847"/>
      <c r="Z103" s="1900" t="e">
        <f t="shared" si="22"/>
        <v>#DIV/0!</v>
      </c>
      <c r="AA103" s="1901"/>
      <c r="AB103" s="37"/>
    </row>
    <row r="104" spans="1:28" ht="18" customHeight="1">
      <c r="A104" s="811" t="s">
        <v>1216</v>
      </c>
      <c r="B104" s="1882" t="e">
        <f t="shared" ref="B104" si="27">((100%-B101)*B102)/B101</f>
        <v>#DIV/0!</v>
      </c>
      <c r="C104" s="1884"/>
      <c r="D104" s="1882"/>
      <c r="E104" s="1884"/>
      <c r="F104" s="1882"/>
      <c r="G104" s="1884"/>
      <c r="H104" s="1882"/>
      <c r="I104" s="1884"/>
      <c r="J104" s="1882"/>
      <c r="K104" s="1884"/>
      <c r="L104" s="1882"/>
      <c r="M104" s="1884"/>
      <c r="N104" s="1882"/>
      <c r="O104" s="1884"/>
      <c r="P104" s="1882"/>
      <c r="Q104" s="1884"/>
      <c r="R104" s="1882"/>
      <c r="S104" s="1884"/>
      <c r="T104" s="1882"/>
      <c r="U104" s="1884"/>
      <c r="V104" s="1882"/>
      <c r="W104" s="1884"/>
      <c r="X104" s="1882"/>
      <c r="Y104" s="1884"/>
      <c r="Z104" s="1897" t="e">
        <f t="shared" si="22"/>
        <v>#DIV/0!</v>
      </c>
      <c r="AA104" s="1898"/>
      <c r="AB104" s="37"/>
    </row>
    <row r="105" spans="1:28" ht="18" customHeight="1">
      <c r="A105" s="1084" t="s">
        <v>1217</v>
      </c>
      <c r="B105" s="1859">
        <f t="shared" ref="B105" si="28">(B98+B99)/(B93)</f>
        <v>0</v>
      </c>
      <c r="C105" s="1861"/>
      <c r="D105" s="1859"/>
      <c r="E105" s="1861"/>
      <c r="F105" s="1859"/>
      <c r="G105" s="1861"/>
      <c r="H105" s="1859"/>
      <c r="I105" s="1861"/>
      <c r="J105" s="1859"/>
      <c r="K105" s="1861"/>
      <c r="L105" s="1859"/>
      <c r="M105" s="1861"/>
      <c r="N105" s="1859"/>
      <c r="O105" s="1861"/>
      <c r="P105" s="1859"/>
      <c r="Q105" s="1861"/>
      <c r="R105" s="1859"/>
      <c r="S105" s="1861"/>
      <c r="T105" s="1859"/>
      <c r="U105" s="1861"/>
      <c r="V105" s="1859"/>
      <c r="W105" s="1861"/>
      <c r="X105" s="1859"/>
      <c r="Y105" s="1861"/>
      <c r="Z105" s="1876">
        <f t="shared" si="22"/>
        <v>0</v>
      </c>
      <c r="AA105" s="1877"/>
      <c r="AB105" s="37"/>
    </row>
    <row r="106" spans="1:28" ht="15" customHeight="1">
      <c r="A106" s="766" t="s">
        <v>691</v>
      </c>
      <c r="B106" s="42"/>
      <c r="C106" s="42"/>
      <c r="D106" s="42"/>
      <c r="E106" s="42"/>
      <c r="F106" s="42"/>
      <c r="G106" s="42"/>
      <c r="H106" s="42"/>
      <c r="I106" s="42"/>
      <c r="J106" s="2324"/>
      <c r="K106" s="2324"/>
      <c r="L106" s="2324"/>
      <c r="M106" s="2324"/>
      <c r="N106" s="2324"/>
      <c r="O106" s="2324"/>
      <c r="P106" s="2324"/>
      <c r="Q106" s="2324"/>
      <c r="R106" s="2324"/>
      <c r="S106" s="2324"/>
      <c r="T106" s="2324"/>
      <c r="U106" s="2324"/>
      <c r="V106" s="2324"/>
      <c r="W106" s="2324"/>
      <c r="X106" s="2324"/>
      <c r="Y106" s="2324"/>
      <c r="Z106" s="42"/>
      <c r="AA106" s="42"/>
      <c r="AB106" s="42"/>
    </row>
    <row r="107" spans="1:28" ht="15" customHeight="1"/>
    <row r="108" spans="1:28" ht="15" customHeight="1"/>
    <row r="109" spans="1:28" ht="15" customHeight="1">
      <c r="A109" s="826" t="s">
        <v>1229</v>
      </c>
      <c r="B109" s="2342" t="s">
        <v>2</v>
      </c>
      <c r="C109" s="2342"/>
      <c r="D109" s="2342" t="s">
        <v>3</v>
      </c>
      <c r="E109" s="2342"/>
      <c r="F109" s="2342" t="s">
        <v>4</v>
      </c>
      <c r="G109" s="2342"/>
      <c r="H109" s="2342" t="s">
        <v>5</v>
      </c>
      <c r="I109" s="2342"/>
      <c r="J109" s="2342" t="s">
        <v>6</v>
      </c>
      <c r="K109" s="2342"/>
      <c r="L109" s="2342" t="s">
        <v>7</v>
      </c>
      <c r="M109" s="2342"/>
      <c r="N109" s="2342" t="s">
        <v>8</v>
      </c>
      <c r="O109" s="2342"/>
      <c r="P109" s="2342" t="s">
        <v>9</v>
      </c>
      <c r="Q109" s="2342"/>
      <c r="R109" s="2342" t="s">
        <v>10</v>
      </c>
      <c r="S109" s="2342"/>
      <c r="T109" s="2342" t="s">
        <v>11</v>
      </c>
      <c r="U109" s="2342"/>
      <c r="V109" s="2342" t="s">
        <v>12</v>
      </c>
      <c r="W109" s="2342"/>
      <c r="X109" s="2342" t="s">
        <v>13</v>
      </c>
      <c r="Y109" s="2342"/>
      <c r="Z109" s="2343" t="s">
        <v>657</v>
      </c>
      <c r="AA109" s="2344"/>
      <c r="AB109" s="37"/>
    </row>
    <row r="110" spans="1:28" s="1267" customFormat="1" ht="15" customHeight="1">
      <c r="A110" s="1462" t="s">
        <v>1468</v>
      </c>
      <c r="B110" s="1836">
        <f>B92+B74+B56+B38</f>
        <v>83</v>
      </c>
      <c r="C110" s="1838"/>
      <c r="D110" s="1836"/>
      <c r="E110" s="1838"/>
      <c r="F110" s="1836"/>
      <c r="G110" s="1838"/>
      <c r="H110" s="1836"/>
      <c r="I110" s="1838"/>
      <c r="J110" s="1836"/>
      <c r="K110" s="1838"/>
      <c r="L110" s="1836"/>
      <c r="M110" s="1838"/>
      <c r="N110" s="1836"/>
      <c r="O110" s="1838"/>
      <c r="P110" s="1836"/>
      <c r="Q110" s="1838"/>
      <c r="R110" s="1836"/>
      <c r="S110" s="1838"/>
      <c r="T110" s="1836"/>
      <c r="U110" s="1838"/>
      <c r="V110" s="1836"/>
      <c r="W110" s="1838"/>
      <c r="X110" s="1836"/>
      <c r="Y110" s="1838"/>
      <c r="Z110" s="1887">
        <f>AVERAGE(B110:Y110)</f>
        <v>83</v>
      </c>
      <c r="AA110" s="1888"/>
      <c r="AB110" s="37"/>
    </row>
    <row r="111" spans="1:28" s="1267" customFormat="1" ht="15" customHeight="1">
      <c r="A111" s="1458" t="s">
        <v>1469</v>
      </c>
      <c r="B111" s="1894">
        <f>B110-B112</f>
        <v>83</v>
      </c>
      <c r="C111" s="1896"/>
      <c r="D111" s="1894"/>
      <c r="E111" s="1896"/>
      <c r="F111" s="1894"/>
      <c r="G111" s="1896"/>
      <c r="H111" s="1894"/>
      <c r="I111" s="1896"/>
      <c r="J111" s="1894"/>
      <c r="K111" s="1896"/>
      <c r="L111" s="1894"/>
      <c r="M111" s="1896"/>
      <c r="N111" s="1894"/>
      <c r="O111" s="1896"/>
      <c r="P111" s="1894"/>
      <c r="Q111" s="1896"/>
      <c r="R111" s="1894"/>
      <c r="S111" s="1896"/>
      <c r="T111" s="1894"/>
      <c r="U111" s="1896"/>
      <c r="V111" s="1894"/>
      <c r="W111" s="1896"/>
      <c r="X111" s="1894"/>
      <c r="Y111" s="1896"/>
      <c r="Z111" s="1902">
        <f t="shared" ref="Z111:Z113" si="29">AVERAGE(B111:Y111)</f>
        <v>83</v>
      </c>
      <c r="AA111" s="1903"/>
      <c r="AB111" s="1323"/>
    </row>
    <row r="112" spans="1:28" s="1267" customFormat="1" ht="15" customHeight="1">
      <c r="A112" s="1458" t="s">
        <v>1550</v>
      </c>
      <c r="B112" s="1894">
        <f t="shared" ref="B112" si="30">B94+B76+B58+B40</f>
        <v>0</v>
      </c>
      <c r="C112" s="1896"/>
      <c r="D112" s="1894"/>
      <c r="E112" s="1896"/>
      <c r="F112" s="1894"/>
      <c r="G112" s="1896"/>
      <c r="H112" s="1894"/>
      <c r="I112" s="1896"/>
      <c r="J112" s="1894"/>
      <c r="K112" s="1896"/>
      <c r="L112" s="1894"/>
      <c r="M112" s="1896"/>
      <c r="N112" s="1894"/>
      <c r="O112" s="1896"/>
      <c r="P112" s="1894"/>
      <c r="Q112" s="1896"/>
      <c r="R112" s="1894"/>
      <c r="S112" s="1896"/>
      <c r="T112" s="1894"/>
      <c r="U112" s="1896"/>
      <c r="V112" s="1894"/>
      <c r="W112" s="1896"/>
      <c r="X112" s="1894"/>
      <c r="Y112" s="1896"/>
      <c r="Z112" s="1902">
        <f t="shared" si="29"/>
        <v>0</v>
      </c>
      <c r="AA112" s="1903"/>
      <c r="AB112" s="1323"/>
    </row>
    <row r="113" spans="1:28" s="1267" customFormat="1" ht="15" customHeight="1">
      <c r="A113" s="1463" t="s">
        <v>1549</v>
      </c>
      <c r="B113" s="1866">
        <v>31</v>
      </c>
      <c r="C113" s="1868"/>
      <c r="D113" s="1866"/>
      <c r="E113" s="1868"/>
      <c r="F113" s="1866"/>
      <c r="G113" s="1868"/>
      <c r="H113" s="1866"/>
      <c r="I113" s="1868"/>
      <c r="J113" s="1866"/>
      <c r="K113" s="1868"/>
      <c r="L113" s="1866"/>
      <c r="M113" s="1868"/>
      <c r="N113" s="1866"/>
      <c r="O113" s="1868"/>
      <c r="P113" s="1866"/>
      <c r="Q113" s="1868"/>
      <c r="R113" s="1866"/>
      <c r="S113" s="1868"/>
      <c r="T113" s="1866"/>
      <c r="U113" s="1868"/>
      <c r="V113" s="1866"/>
      <c r="W113" s="1868"/>
      <c r="X113" s="1866"/>
      <c r="Y113" s="1868"/>
      <c r="Z113" s="1880">
        <f t="shared" si="29"/>
        <v>31</v>
      </c>
      <c r="AA113" s="1881"/>
      <c r="AB113" s="37"/>
    </row>
    <row r="114" spans="1:28" s="1267" customFormat="1" ht="18" customHeight="1">
      <c r="A114" s="828" t="s">
        <v>679</v>
      </c>
      <c r="B114" s="1864"/>
      <c r="C114" s="1865"/>
      <c r="D114" s="1864"/>
      <c r="E114" s="1865"/>
      <c r="F114" s="1864"/>
      <c r="G114" s="1865"/>
      <c r="H114" s="1864"/>
      <c r="I114" s="1865"/>
      <c r="J114" s="1864"/>
      <c r="K114" s="1865"/>
      <c r="L114" s="1864"/>
      <c r="M114" s="1865"/>
      <c r="N114" s="1864"/>
      <c r="O114" s="1865"/>
      <c r="P114" s="1864"/>
      <c r="Q114" s="1865"/>
      <c r="R114" s="1864"/>
      <c r="S114" s="1865"/>
      <c r="T114" s="1864"/>
      <c r="U114" s="1865"/>
      <c r="V114" s="1864"/>
      <c r="W114" s="1865"/>
      <c r="X114" s="1864"/>
      <c r="Y114" s="1865"/>
      <c r="Z114" s="1862" t="e">
        <f t="shared" ref="Z114:Z123" si="31">AVERAGE(B114:Y114)</f>
        <v>#DIV/0!</v>
      </c>
      <c r="AA114" s="1863"/>
      <c r="AB114" s="37"/>
    </row>
    <row r="115" spans="1:28" ht="18" customHeight="1">
      <c r="A115" s="813" t="s">
        <v>760</v>
      </c>
      <c r="B115" s="1839"/>
      <c r="C115" s="1841"/>
      <c r="D115" s="1839"/>
      <c r="E115" s="1841"/>
      <c r="F115" s="1839"/>
      <c r="G115" s="1841"/>
      <c r="H115" s="1839"/>
      <c r="I115" s="1841"/>
      <c r="J115" s="1839"/>
      <c r="K115" s="1841"/>
      <c r="L115" s="1839"/>
      <c r="M115" s="1841"/>
      <c r="N115" s="1839"/>
      <c r="O115" s="1841"/>
      <c r="P115" s="1839"/>
      <c r="Q115" s="1841"/>
      <c r="R115" s="1839"/>
      <c r="S115" s="1841"/>
      <c r="T115" s="1839"/>
      <c r="U115" s="1841"/>
      <c r="V115" s="1839"/>
      <c r="W115" s="1841"/>
      <c r="X115" s="1839"/>
      <c r="Y115" s="1841"/>
      <c r="Z115" s="1871" t="e">
        <f t="shared" si="31"/>
        <v>#DIV/0!</v>
      </c>
      <c r="AA115" s="1872"/>
      <c r="AB115" s="37"/>
    </row>
    <row r="116" spans="1:28" ht="18" customHeight="1">
      <c r="A116" s="813" t="s">
        <v>1548</v>
      </c>
      <c r="B116" s="1839"/>
      <c r="C116" s="1841"/>
      <c r="D116" s="1839"/>
      <c r="E116" s="1841"/>
      <c r="F116" s="1839"/>
      <c r="G116" s="1841"/>
      <c r="H116" s="1839"/>
      <c r="I116" s="1841"/>
      <c r="J116" s="1839"/>
      <c r="K116" s="1841"/>
      <c r="L116" s="1839"/>
      <c r="M116" s="1841"/>
      <c r="N116" s="1839"/>
      <c r="O116" s="1841"/>
      <c r="P116" s="1839"/>
      <c r="Q116" s="1841"/>
      <c r="R116" s="1839"/>
      <c r="S116" s="1841"/>
      <c r="T116" s="1839"/>
      <c r="U116" s="1841"/>
      <c r="V116" s="1839"/>
      <c r="W116" s="1841"/>
      <c r="X116" s="1839"/>
      <c r="Y116" s="1841"/>
      <c r="Z116" s="1871" t="e">
        <f t="shared" si="31"/>
        <v>#DIV/0!</v>
      </c>
      <c r="AA116" s="1872"/>
      <c r="AB116" s="37"/>
    </row>
    <row r="117" spans="1:28" ht="18" customHeight="1">
      <c r="A117" s="830" t="s">
        <v>579</v>
      </c>
      <c r="B117" s="1850">
        <v>12</v>
      </c>
      <c r="C117" s="1852"/>
      <c r="D117" s="1850"/>
      <c r="E117" s="1852"/>
      <c r="F117" s="1850"/>
      <c r="G117" s="1852"/>
      <c r="H117" s="1850"/>
      <c r="I117" s="1852"/>
      <c r="J117" s="1850"/>
      <c r="K117" s="1852"/>
      <c r="L117" s="1850"/>
      <c r="M117" s="1852"/>
      <c r="N117" s="1850"/>
      <c r="O117" s="1852"/>
      <c r="P117" s="1850"/>
      <c r="Q117" s="1852"/>
      <c r="R117" s="1850"/>
      <c r="S117" s="1852"/>
      <c r="T117" s="1850"/>
      <c r="U117" s="1852"/>
      <c r="V117" s="1850"/>
      <c r="W117" s="1852"/>
      <c r="X117" s="1850"/>
      <c r="Y117" s="1852"/>
      <c r="Z117" s="1890">
        <f t="shared" si="31"/>
        <v>12</v>
      </c>
      <c r="AA117" s="1891"/>
      <c r="AB117" s="37"/>
    </row>
    <row r="118" spans="1:28" ht="18" customHeight="1">
      <c r="A118" s="831" t="s">
        <v>671</v>
      </c>
      <c r="B118" s="1853">
        <f t="shared" ref="B118" si="32">B114/(B110*B113)</f>
        <v>0</v>
      </c>
      <c r="C118" s="1855"/>
      <c r="D118" s="1853"/>
      <c r="E118" s="1855"/>
      <c r="F118" s="1853"/>
      <c r="G118" s="1855"/>
      <c r="H118" s="1853"/>
      <c r="I118" s="1855"/>
      <c r="J118" s="1853"/>
      <c r="K118" s="1855"/>
      <c r="L118" s="1853"/>
      <c r="M118" s="1855"/>
      <c r="N118" s="1853"/>
      <c r="O118" s="1855"/>
      <c r="P118" s="1853"/>
      <c r="Q118" s="1855"/>
      <c r="R118" s="1853"/>
      <c r="S118" s="1855"/>
      <c r="T118" s="1853"/>
      <c r="U118" s="1855"/>
      <c r="V118" s="1853"/>
      <c r="W118" s="1855"/>
      <c r="X118" s="1853"/>
      <c r="Y118" s="1855"/>
      <c r="Z118" s="2196">
        <f t="shared" si="31"/>
        <v>0</v>
      </c>
      <c r="AA118" s="2197"/>
      <c r="AB118" s="37"/>
    </row>
    <row r="119" spans="1:28" ht="30" customHeight="1">
      <c r="A119" s="827" t="s">
        <v>757</v>
      </c>
      <c r="B119" s="1842">
        <f t="shared" ref="B119" si="33">B114/(B111*B113)</f>
        <v>0</v>
      </c>
      <c r="C119" s="1844"/>
      <c r="D119" s="1842"/>
      <c r="E119" s="1844"/>
      <c r="F119" s="1842"/>
      <c r="G119" s="1844"/>
      <c r="H119" s="1842"/>
      <c r="I119" s="1844"/>
      <c r="J119" s="1842"/>
      <c r="K119" s="1844"/>
      <c r="L119" s="1842"/>
      <c r="M119" s="1844"/>
      <c r="N119" s="1842"/>
      <c r="O119" s="1844"/>
      <c r="P119" s="1842"/>
      <c r="Q119" s="1844"/>
      <c r="R119" s="1842"/>
      <c r="S119" s="1844"/>
      <c r="T119" s="1842"/>
      <c r="U119" s="1844"/>
      <c r="V119" s="1842"/>
      <c r="W119" s="1844"/>
      <c r="X119" s="1842"/>
      <c r="Y119" s="1844"/>
      <c r="Z119" s="2196">
        <f t="shared" si="31"/>
        <v>0</v>
      </c>
      <c r="AA119" s="2197"/>
      <c r="AB119" s="37"/>
    </row>
    <row r="120" spans="1:28" ht="18" customHeight="1">
      <c r="A120" s="829" t="s">
        <v>672</v>
      </c>
      <c r="B120" s="1873">
        <f t="shared" ref="B120" si="34">B114/(B116+B117)</f>
        <v>0</v>
      </c>
      <c r="C120" s="1875"/>
      <c r="D120" s="1873"/>
      <c r="E120" s="1875"/>
      <c r="F120" s="1873"/>
      <c r="G120" s="1875"/>
      <c r="H120" s="1873"/>
      <c r="I120" s="1875"/>
      <c r="J120" s="1873"/>
      <c r="K120" s="1875"/>
      <c r="L120" s="1873"/>
      <c r="M120" s="1875"/>
      <c r="N120" s="1873"/>
      <c r="O120" s="1875"/>
      <c r="P120" s="1873"/>
      <c r="Q120" s="1875"/>
      <c r="R120" s="1873"/>
      <c r="S120" s="1875"/>
      <c r="T120" s="1873"/>
      <c r="U120" s="1875"/>
      <c r="V120" s="1873"/>
      <c r="W120" s="1875"/>
      <c r="X120" s="1873"/>
      <c r="Y120" s="1875"/>
      <c r="Z120" s="1869">
        <f t="shared" si="31"/>
        <v>0</v>
      </c>
      <c r="AA120" s="1870"/>
      <c r="AB120" s="37"/>
    </row>
    <row r="121" spans="1:28" ht="18" customHeight="1">
      <c r="A121" s="830" t="s">
        <v>673</v>
      </c>
      <c r="B121" s="1845">
        <f t="shared" ref="B121" si="35">B117/(B117+B116)</f>
        <v>1</v>
      </c>
      <c r="C121" s="1847"/>
      <c r="D121" s="1845"/>
      <c r="E121" s="1847"/>
      <c r="F121" s="1845"/>
      <c r="G121" s="1847"/>
      <c r="H121" s="1845"/>
      <c r="I121" s="1847"/>
      <c r="J121" s="1845"/>
      <c r="K121" s="1847"/>
      <c r="L121" s="1845"/>
      <c r="M121" s="1847"/>
      <c r="N121" s="1845"/>
      <c r="O121" s="1847"/>
      <c r="P121" s="1845"/>
      <c r="Q121" s="1847"/>
      <c r="R121" s="1845"/>
      <c r="S121" s="1847"/>
      <c r="T121" s="1845"/>
      <c r="U121" s="1847"/>
      <c r="V121" s="1845"/>
      <c r="W121" s="1847"/>
      <c r="X121" s="1845"/>
      <c r="Y121" s="1847"/>
      <c r="Z121" s="1900">
        <f t="shared" si="31"/>
        <v>1</v>
      </c>
      <c r="AA121" s="1901"/>
      <c r="AB121" s="37"/>
    </row>
    <row r="122" spans="1:28" ht="18" customHeight="1">
      <c r="A122" s="811" t="s">
        <v>1216</v>
      </c>
      <c r="B122" s="1882" t="e">
        <f t="shared" ref="B122" si="36">((100%-B119)*B120)/B119</f>
        <v>#DIV/0!</v>
      </c>
      <c r="C122" s="1884"/>
      <c r="D122" s="1882"/>
      <c r="E122" s="1884"/>
      <c r="F122" s="1882"/>
      <c r="G122" s="1884"/>
      <c r="H122" s="1882"/>
      <c r="I122" s="1884"/>
      <c r="J122" s="1882"/>
      <c r="K122" s="1884"/>
      <c r="L122" s="1882"/>
      <c r="M122" s="1884"/>
      <c r="N122" s="1882"/>
      <c r="O122" s="1884"/>
      <c r="P122" s="1882"/>
      <c r="Q122" s="1884"/>
      <c r="R122" s="1882"/>
      <c r="S122" s="1884"/>
      <c r="T122" s="1882"/>
      <c r="U122" s="1884"/>
      <c r="V122" s="1882"/>
      <c r="W122" s="1884"/>
      <c r="X122" s="1882"/>
      <c r="Y122" s="1884"/>
      <c r="Z122" s="1869" t="e">
        <f t="shared" si="31"/>
        <v>#DIV/0!</v>
      </c>
      <c r="AA122" s="1870"/>
      <c r="AB122" s="37"/>
    </row>
    <row r="123" spans="1:28" ht="18" customHeight="1">
      <c r="A123" s="1084" t="s">
        <v>1217</v>
      </c>
      <c r="B123" s="1859">
        <f t="shared" ref="B123" si="37">(B116+B117)/(B111)</f>
        <v>0.14457831325301204</v>
      </c>
      <c r="C123" s="1861"/>
      <c r="D123" s="1859"/>
      <c r="E123" s="1861"/>
      <c r="F123" s="1859"/>
      <c r="G123" s="1861"/>
      <c r="H123" s="1859"/>
      <c r="I123" s="1861"/>
      <c r="J123" s="1859"/>
      <c r="K123" s="1861"/>
      <c r="L123" s="1859"/>
      <c r="M123" s="1861"/>
      <c r="N123" s="1859"/>
      <c r="O123" s="1861"/>
      <c r="P123" s="1859"/>
      <c r="Q123" s="1861"/>
      <c r="R123" s="1859"/>
      <c r="S123" s="1861"/>
      <c r="T123" s="1859"/>
      <c r="U123" s="1861"/>
      <c r="V123" s="1859"/>
      <c r="W123" s="1861"/>
      <c r="X123" s="1859"/>
      <c r="Y123" s="1861"/>
      <c r="Z123" s="1876">
        <f t="shared" si="31"/>
        <v>0.14457831325301204</v>
      </c>
      <c r="AA123" s="1877"/>
      <c r="AB123" s="37"/>
    </row>
    <row r="124" spans="1:28" ht="15" customHeight="1">
      <c r="A124" s="766" t="s">
        <v>691</v>
      </c>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spans="1:28" ht="15" customHeight="1"/>
    <row r="126" spans="1:28" ht="15" customHeight="1"/>
    <row r="127" spans="1:28" ht="15" customHeight="1"/>
    <row r="128" spans="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sheetData>
  <sheetProtection algorithmName="SHA-512" hashValue="UtwoAh1KeAWpelvFp3a+CxSkpndWOVD8oG4gMTf0+E32zm24z0GPoC6NaMq+sSlaW9dNA+h0NWJwjixZiKGi4g==" saltValue="71cUHbDZNWRx+yUrBaOViw==" spinCount="100000" sheet="1" objects="1" scenarios="1"/>
  <mergeCells count="1081">
    <mergeCell ref="B39:C39"/>
    <mergeCell ref="D39:E39"/>
    <mergeCell ref="F39:G39"/>
    <mergeCell ref="H39:I39"/>
    <mergeCell ref="J39:K39"/>
    <mergeCell ref="L39:M39"/>
    <mergeCell ref="N39:O39"/>
    <mergeCell ref="P39:Q39"/>
    <mergeCell ref="R39:S39"/>
    <mergeCell ref="T39:U39"/>
    <mergeCell ref="V39:W39"/>
    <mergeCell ref="X39:Y39"/>
    <mergeCell ref="Z39:AA39"/>
    <mergeCell ref="B40:C40"/>
    <mergeCell ref="D40:E40"/>
    <mergeCell ref="F40:G40"/>
    <mergeCell ref="H40:I40"/>
    <mergeCell ref="J40:K40"/>
    <mergeCell ref="Z94:AA94"/>
    <mergeCell ref="B57:C57"/>
    <mergeCell ref="D57:E57"/>
    <mergeCell ref="F57:G57"/>
    <mergeCell ref="H57:I57"/>
    <mergeCell ref="J57:K57"/>
    <mergeCell ref="L57:M57"/>
    <mergeCell ref="N57:O57"/>
    <mergeCell ref="P57:Q57"/>
    <mergeCell ref="R57:S57"/>
    <mergeCell ref="T57:U57"/>
    <mergeCell ref="V57:W57"/>
    <mergeCell ref="X57:Y57"/>
    <mergeCell ref="Z57:AA57"/>
    <mergeCell ref="B58:C58"/>
    <mergeCell ref="D58:E58"/>
    <mergeCell ref="F58:G58"/>
    <mergeCell ref="H58:I58"/>
    <mergeCell ref="J58:K58"/>
    <mergeCell ref="L58:M58"/>
    <mergeCell ref="N58:O58"/>
    <mergeCell ref="B94:C94"/>
    <mergeCell ref="D94:E94"/>
    <mergeCell ref="F94:G94"/>
    <mergeCell ref="H94:I94"/>
    <mergeCell ref="P58:Q58"/>
    <mergeCell ref="R58:S58"/>
    <mergeCell ref="T58:U58"/>
    <mergeCell ref="V58:W58"/>
    <mergeCell ref="Z67:AA67"/>
    <mergeCell ref="T73:U73"/>
    <mergeCell ref="V59:W59"/>
    <mergeCell ref="D112:E112"/>
    <mergeCell ref="F112:G112"/>
    <mergeCell ref="H112:I112"/>
    <mergeCell ref="J112:K112"/>
    <mergeCell ref="J94:K94"/>
    <mergeCell ref="L94:M94"/>
    <mergeCell ref="N94:O94"/>
    <mergeCell ref="P94:Q94"/>
    <mergeCell ref="R94:S94"/>
    <mergeCell ref="Z75:AA75"/>
    <mergeCell ref="Z76:AA76"/>
    <mergeCell ref="B93:C93"/>
    <mergeCell ref="D93:E93"/>
    <mergeCell ref="F93:G93"/>
    <mergeCell ref="H93:I93"/>
    <mergeCell ref="J93:K93"/>
    <mergeCell ref="L93:M93"/>
    <mergeCell ref="N93:O93"/>
    <mergeCell ref="P93:Q93"/>
    <mergeCell ref="R93:S93"/>
    <mergeCell ref="T93:U93"/>
    <mergeCell ref="V93:W93"/>
    <mergeCell ref="X93:Y93"/>
    <mergeCell ref="Z93:AA93"/>
    <mergeCell ref="R75:S75"/>
    <mergeCell ref="T75:U75"/>
    <mergeCell ref="V75:W75"/>
    <mergeCell ref="X75:Y75"/>
    <mergeCell ref="D76:E76"/>
    <mergeCell ref="F76:G76"/>
    <mergeCell ref="H76:I76"/>
    <mergeCell ref="J76:K76"/>
    <mergeCell ref="J113:K113"/>
    <mergeCell ref="L113:M113"/>
    <mergeCell ref="N113:O113"/>
    <mergeCell ref="P113:Q113"/>
    <mergeCell ref="R113:S113"/>
    <mergeCell ref="T113:U113"/>
    <mergeCell ref="V113:W113"/>
    <mergeCell ref="X113:Y113"/>
    <mergeCell ref="H98:I98"/>
    <mergeCell ref="J98:K98"/>
    <mergeCell ref="L98:M98"/>
    <mergeCell ref="N98:O98"/>
    <mergeCell ref="P98:Q98"/>
    <mergeCell ref="R98:S98"/>
    <mergeCell ref="V96:W96"/>
    <mergeCell ref="X96:Y96"/>
    <mergeCell ref="L100:M100"/>
    <mergeCell ref="N100:O100"/>
    <mergeCell ref="R111:S111"/>
    <mergeCell ref="T111:U111"/>
    <mergeCell ref="V111:W111"/>
    <mergeCell ref="X111:Y111"/>
    <mergeCell ref="H104:I104"/>
    <mergeCell ref="J104:K104"/>
    <mergeCell ref="L104:M104"/>
    <mergeCell ref="N104:O104"/>
    <mergeCell ref="P104:Q104"/>
    <mergeCell ref="R104:S104"/>
    <mergeCell ref="J106:K106"/>
    <mergeCell ref="L106:M106"/>
    <mergeCell ref="N106:O106"/>
    <mergeCell ref="P106:Q106"/>
    <mergeCell ref="D95:E95"/>
    <mergeCell ref="F95:G95"/>
    <mergeCell ref="P112:Q112"/>
    <mergeCell ref="R112:S112"/>
    <mergeCell ref="T77:U77"/>
    <mergeCell ref="V77:W77"/>
    <mergeCell ref="X77:Y77"/>
    <mergeCell ref="V74:W74"/>
    <mergeCell ref="B65:C65"/>
    <mergeCell ref="V65:W65"/>
    <mergeCell ref="B64:C64"/>
    <mergeCell ref="V64:W64"/>
    <mergeCell ref="B60:C60"/>
    <mergeCell ref="B76:C76"/>
    <mergeCell ref="D75:E75"/>
    <mergeCell ref="F75:G75"/>
    <mergeCell ref="H75:I75"/>
    <mergeCell ref="J75:K75"/>
    <mergeCell ref="L75:M75"/>
    <mergeCell ref="N75:O75"/>
    <mergeCell ref="P75:Q75"/>
    <mergeCell ref="B80:C80"/>
    <mergeCell ref="D80:E80"/>
    <mergeCell ref="F80:G80"/>
    <mergeCell ref="H80:I80"/>
    <mergeCell ref="J80:K80"/>
    <mergeCell ref="L80:M80"/>
    <mergeCell ref="N80:O80"/>
    <mergeCell ref="T79:U79"/>
    <mergeCell ref="F110:G110"/>
    <mergeCell ref="H110:I110"/>
    <mergeCell ref="J73:K73"/>
    <mergeCell ref="Z95:AA95"/>
    <mergeCell ref="Z113:AA113"/>
    <mergeCell ref="B113:C113"/>
    <mergeCell ref="B41:C41"/>
    <mergeCell ref="D41:E41"/>
    <mergeCell ref="F41:G41"/>
    <mergeCell ref="H41:I41"/>
    <mergeCell ref="J41:K41"/>
    <mergeCell ref="L41:M41"/>
    <mergeCell ref="N41:O41"/>
    <mergeCell ref="P41:Q41"/>
    <mergeCell ref="R41:S41"/>
    <mergeCell ref="T41:U41"/>
    <mergeCell ref="V41:W41"/>
    <mergeCell ref="X41:Y41"/>
    <mergeCell ref="B59:C59"/>
    <mergeCell ref="D59:E59"/>
    <mergeCell ref="F59:G59"/>
    <mergeCell ref="H59:I59"/>
    <mergeCell ref="J59:K59"/>
    <mergeCell ref="L59:M59"/>
    <mergeCell ref="N59:O59"/>
    <mergeCell ref="B56:C56"/>
    <mergeCell ref="D56:E56"/>
    <mergeCell ref="F56:G56"/>
    <mergeCell ref="H56:I56"/>
    <mergeCell ref="J56:K56"/>
    <mergeCell ref="T92:U92"/>
    <mergeCell ref="V92:W92"/>
    <mergeCell ref="B95:C95"/>
    <mergeCell ref="R59:S59"/>
    <mergeCell ref="T59:U59"/>
    <mergeCell ref="X59:Y59"/>
    <mergeCell ref="B77:C77"/>
    <mergeCell ref="D77:E77"/>
    <mergeCell ref="F77:G77"/>
    <mergeCell ref="H77:I77"/>
    <mergeCell ref="J77:K77"/>
    <mergeCell ref="L77:M77"/>
    <mergeCell ref="N77:O77"/>
    <mergeCell ref="P77:Q77"/>
    <mergeCell ref="R77:S77"/>
    <mergeCell ref="X76:Y76"/>
    <mergeCell ref="B75:C75"/>
    <mergeCell ref="L60:M60"/>
    <mergeCell ref="N60:O60"/>
    <mergeCell ref="T65:U65"/>
    <mergeCell ref="T67:U67"/>
    <mergeCell ref="V67:W67"/>
    <mergeCell ref="X67:Y67"/>
    <mergeCell ref="T76:U76"/>
    <mergeCell ref="V76:W76"/>
    <mergeCell ref="R63:S63"/>
    <mergeCell ref="T63:U63"/>
    <mergeCell ref="V63:W63"/>
    <mergeCell ref="X63:Y63"/>
    <mergeCell ref="L76:M76"/>
    <mergeCell ref="N76:O76"/>
    <mergeCell ref="P76:Q76"/>
    <mergeCell ref="R76:S76"/>
    <mergeCell ref="R64:S64"/>
    <mergeCell ref="T64:U64"/>
    <mergeCell ref="B66:C66"/>
    <mergeCell ref="D66:E66"/>
    <mergeCell ref="B42:C42"/>
    <mergeCell ref="Z74:AA74"/>
    <mergeCell ref="V79:W79"/>
    <mergeCell ref="X79:Y79"/>
    <mergeCell ref="Z82:AA82"/>
    <mergeCell ref="B81:C81"/>
    <mergeCell ref="D81:E81"/>
    <mergeCell ref="F81:G81"/>
    <mergeCell ref="H81:I81"/>
    <mergeCell ref="J81:K81"/>
    <mergeCell ref="L81:M81"/>
    <mergeCell ref="N81:O81"/>
    <mergeCell ref="P81:Q81"/>
    <mergeCell ref="R81:S81"/>
    <mergeCell ref="T81:U81"/>
    <mergeCell ref="F44:G44"/>
    <mergeCell ref="F46:G46"/>
    <mergeCell ref="H44:I44"/>
    <mergeCell ref="H46:I46"/>
    <mergeCell ref="X58:Y58"/>
    <mergeCell ref="Z58:AA58"/>
    <mergeCell ref="B55:C55"/>
    <mergeCell ref="D55:E55"/>
    <mergeCell ref="F55:G55"/>
    <mergeCell ref="J42:K42"/>
    <mergeCell ref="F60:G60"/>
    <mergeCell ref="H60:I60"/>
    <mergeCell ref="J60:K60"/>
    <mergeCell ref="D60:E60"/>
    <mergeCell ref="Z59:AA59"/>
    <mergeCell ref="Z77:AA77"/>
    <mergeCell ref="P59:Q59"/>
    <mergeCell ref="B92:C92"/>
    <mergeCell ref="D92:E92"/>
    <mergeCell ref="F92:G92"/>
    <mergeCell ref="H92:I92"/>
    <mergeCell ref="J92:K92"/>
    <mergeCell ref="L92:M92"/>
    <mergeCell ref="N92:O92"/>
    <mergeCell ref="B38:C38"/>
    <mergeCell ref="D38:E38"/>
    <mergeCell ref="F38:G38"/>
    <mergeCell ref="H38:I38"/>
    <mergeCell ref="J38:K38"/>
    <mergeCell ref="L38:M38"/>
    <mergeCell ref="N38:O38"/>
    <mergeCell ref="P38:Q38"/>
    <mergeCell ref="R38:S38"/>
    <mergeCell ref="R47:S47"/>
    <mergeCell ref="H49:I49"/>
    <mergeCell ref="N49:O49"/>
    <mergeCell ref="P48:Q48"/>
    <mergeCell ref="J49:K49"/>
    <mergeCell ref="H48:I48"/>
    <mergeCell ref="D48:E48"/>
    <mergeCell ref="L49:M49"/>
    <mergeCell ref="L73:M73"/>
    <mergeCell ref="N73:O73"/>
    <mergeCell ref="P73:Q73"/>
    <mergeCell ref="H83:I83"/>
    <mergeCell ref="J83:K83"/>
    <mergeCell ref="L48:M48"/>
    <mergeCell ref="B47:C47"/>
    <mergeCell ref="F48:G48"/>
    <mergeCell ref="J121:K121"/>
    <mergeCell ref="L121:M121"/>
    <mergeCell ref="N121:O121"/>
    <mergeCell ref="T123:U123"/>
    <mergeCell ref="V123:W123"/>
    <mergeCell ref="X123:Y123"/>
    <mergeCell ref="Z123:AA123"/>
    <mergeCell ref="B123:C123"/>
    <mergeCell ref="D123:E123"/>
    <mergeCell ref="F123:G123"/>
    <mergeCell ref="H123:I123"/>
    <mergeCell ref="J123:K123"/>
    <mergeCell ref="L123:M123"/>
    <mergeCell ref="N123:O123"/>
    <mergeCell ref="P123:Q123"/>
    <mergeCell ref="R123:S123"/>
    <mergeCell ref="F119:G119"/>
    <mergeCell ref="H119:I119"/>
    <mergeCell ref="J119:K119"/>
    <mergeCell ref="T121:U121"/>
    <mergeCell ref="V121:W121"/>
    <mergeCell ref="X121:Y121"/>
    <mergeCell ref="Z121:AA121"/>
    <mergeCell ref="B122:C122"/>
    <mergeCell ref="D122:E122"/>
    <mergeCell ref="F122:G122"/>
    <mergeCell ref="H122:I122"/>
    <mergeCell ref="J122:K122"/>
    <mergeCell ref="L122:M122"/>
    <mergeCell ref="N122:O122"/>
    <mergeCell ref="P122:Q122"/>
    <mergeCell ref="R122:S122"/>
    <mergeCell ref="T122:U122"/>
    <mergeCell ref="V122:W122"/>
    <mergeCell ref="X122:Y122"/>
    <mergeCell ref="Z122:AA122"/>
    <mergeCell ref="B121:C121"/>
    <mergeCell ref="D121:E121"/>
    <mergeCell ref="F121:G121"/>
    <mergeCell ref="H121:I121"/>
    <mergeCell ref="B117:C117"/>
    <mergeCell ref="D117:E117"/>
    <mergeCell ref="F117:G117"/>
    <mergeCell ref="P121:Q121"/>
    <mergeCell ref="R121:S121"/>
    <mergeCell ref="T119:U119"/>
    <mergeCell ref="V119:W119"/>
    <mergeCell ref="X119:Y119"/>
    <mergeCell ref="Z119:AA119"/>
    <mergeCell ref="B120:C120"/>
    <mergeCell ref="D120:E120"/>
    <mergeCell ref="F120:G120"/>
    <mergeCell ref="H120:I120"/>
    <mergeCell ref="J120:K120"/>
    <mergeCell ref="L120:M120"/>
    <mergeCell ref="N120:O120"/>
    <mergeCell ref="P120:Q120"/>
    <mergeCell ref="R120:S120"/>
    <mergeCell ref="T120:U120"/>
    <mergeCell ref="V120:W120"/>
    <mergeCell ref="X120:Y120"/>
    <mergeCell ref="Z120:AA120"/>
    <mergeCell ref="B119:C119"/>
    <mergeCell ref="D119:E119"/>
    <mergeCell ref="B118:C118"/>
    <mergeCell ref="D118:E118"/>
    <mergeCell ref="F118:G118"/>
    <mergeCell ref="H118:I118"/>
    <mergeCell ref="J118:K118"/>
    <mergeCell ref="L118:M118"/>
    <mergeCell ref="N118:O118"/>
    <mergeCell ref="P118:Q118"/>
    <mergeCell ref="R118:S118"/>
    <mergeCell ref="X115:Y115"/>
    <mergeCell ref="L119:M119"/>
    <mergeCell ref="N119:O119"/>
    <mergeCell ref="P119:Q119"/>
    <mergeCell ref="R119:S119"/>
    <mergeCell ref="T117:U117"/>
    <mergeCell ref="V117:W117"/>
    <mergeCell ref="X117:Y117"/>
    <mergeCell ref="Z117:AA117"/>
    <mergeCell ref="T118:U118"/>
    <mergeCell ref="V118:W118"/>
    <mergeCell ref="X118:Y118"/>
    <mergeCell ref="Z118:AA118"/>
    <mergeCell ref="R115:S115"/>
    <mergeCell ref="Z115:AA115"/>
    <mergeCell ref="X116:Y116"/>
    <mergeCell ref="Z116:AA116"/>
    <mergeCell ref="H117:I117"/>
    <mergeCell ref="J117:K117"/>
    <mergeCell ref="L117:M117"/>
    <mergeCell ref="N117:O117"/>
    <mergeCell ref="P117:Q117"/>
    <mergeCell ref="R117:S117"/>
    <mergeCell ref="T115:U115"/>
    <mergeCell ref="V115:W115"/>
    <mergeCell ref="P115:Q115"/>
    <mergeCell ref="T116:U116"/>
    <mergeCell ref="V116:W116"/>
    <mergeCell ref="V114:W114"/>
    <mergeCell ref="J110:K110"/>
    <mergeCell ref="L110:M110"/>
    <mergeCell ref="N110:O110"/>
    <mergeCell ref="P110:Q110"/>
    <mergeCell ref="R110:S110"/>
    <mergeCell ref="T110:U110"/>
    <mergeCell ref="V110:W110"/>
    <mergeCell ref="L111:M111"/>
    <mergeCell ref="N111:O111"/>
    <mergeCell ref="P111:Q111"/>
    <mergeCell ref="B116:C116"/>
    <mergeCell ref="D116:E116"/>
    <mergeCell ref="F116:G116"/>
    <mergeCell ref="H116:I116"/>
    <mergeCell ref="J116:K116"/>
    <mergeCell ref="L116:M116"/>
    <mergeCell ref="N116:O116"/>
    <mergeCell ref="P116:Q116"/>
    <mergeCell ref="R116:S116"/>
    <mergeCell ref="B115:C115"/>
    <mergeCell ref="D115:E115"/>
    <mergeCell ref="F115:G115"/>
    <mergeCell ref="H115:I115"/>
    <mergeCell ref="J115:K115"/>
    <mergeCell ref="L115:M115"/>
    <mergeCell ref="N115:O115"/>
    <mergeCell ref="L112:M112"/>
    <mergeCell ref="N112:O112"/>
    <mergeCell ref="D113:E113"/>
    <mergeCell ref="F113:G113"/>
    <mergeCell ref="H113:I113"/>
    <mergeCell ref="X114:Y114"/>
    <mergeCell ref="X74:Y74"/>
    <mergeCell ref="D79:E79"/>
    <mergeCell ref="F79:G79"/>
    <mergeCell ref="H79:I79"/>
    <mergeCell ref="J79:K79"/>
    <mergeCell ref="L79:M79"/>
    <mergeCell ref="N79:O79"/>
    <mergeCell ref="F74:G74"/>
    <mergeCell ref="H74:I74"/>
    <mergeCell ref="J74:K74"/>
    <mergeCell ref="L74:M74"/>
    <mergeCell ref="N74:O74"/>
    <mergeCell ref="P74:Q74"/>
    <mergeCell ref="R74:S74"/>
    <mergeCell ref="T74:U74"/>
    <mergeCell ref="H95:I95"/>
    <mergeCell ref="J95:K95"/>
    <mergeCell ref="L95:M95"/>
    <mergeCell ref="N95:O95"/>
    <mergeCell ref="P95:Q95"/>
    <mergeCell ref="R95:S95"/>
    <mergeCell ref="T109:U109"/>
    <mergeCell ref="V109:W109"/>
    <mergeCell ref="X109:Y109"/>
    <mergeCell ref="P79:Q79"/>
    <mergeCell ref="R79:S79"/>
    <mergeCell ref="J84:K84"/>
    <mergeCell ref="L84:M84"/>
    <mergeCell ref="N84:O84"/>
    <mergeCell ref="H87:I87"/>
    <mergeCell ref="T114:U114"/>
    <mergeCell ref="Z114:AA114"/>
    <mergeCell ref="B109:C109"/>
    <mergeCell ref="D109:E109"/>
    <mergeCell ref="F109:G109"/>
    <mergeCell ref="H109:I109"/>
    <mergeCell ref="J109:K109"/>
    <mergeCell ref="L109:M109"/>
    <mergeCell ref="N109:O109"/>
    <mergeCell ref="B114:C114"/>
    <mergeCell ref="D114:E114"/>
    <mergeCell ref="F114:G114"/>
    <mergeCell ref="H114:I114"/>
    <mergeCell ref="J114:K114"/>
    <mergeCell ref="L114:M114"/>
    <mergeCell ref="N114:O114"/>
    <mergeCell ref="P114:Q114"/>
    <mergeCell ref="R114:S114"/>
    <mergeCell ref="B110:C110"/>
    <mergeCell ref="D110:E110"/>
    <mergeCell ref="X110:Y110"/>
    <mergeCell ref="Z110:AA110"/>
    <mergeCell ref="Z111:AA111"/>
    <mergeCell ref="Z112:AA112"/>
    <mergeCell ref="T112:U112"/>
    <mergeCell ref="V112:W112"/>
    <mergeCell ref="X112:Y112"/>
    <mergeCell ref="B111:C111"/>
    <mergeCell ref="D111:E111"/>
    <mergeCell ref="F111:G111"/>
    <mergeCell ref="H111:I111"/>
    <mergeCell ref="J111:K111"/>
    <mergeCell ref="B112:C112"/>
    <mergeCell ref="Z109:AA109"/>
    <mergeCell ref="B67:C67"/>
    <mergeCell ref="D67:E67"/>
    <mergeCell ref="F67:G67"/>
    <mergeCell ref="H67:I67"/>
    <mergeCell ref="J67:K67"/>
    <mergeCell ref="L67:M67"/>
    <mergeCell ref="N67:O67"/>
    <mergeCell ref="P67:Q67"/>
    <mergeCell ref="R67:S67"/>
    <mergeCell ref="Z66:AA66"/>
    <mergeCell ref="H68:I68"/>
    <mergeCell ref="J68:K68"/>
    <mergeCell ref="B78:C78"/>
    <mergeCell ref="D78:E78"/>
    <mergeCell ref="F78:G78"/>
    <mergeCell ref="H78:I78"/>
    <mergeCell ref="J78:K78"/>
    <mergeCell ref="L78:M78"/>
    <mergeCell ref="N78:O78"/>
    <mergeCell ref="B74:C74"/>
    <mergeCell ref="D74:E74"/>
    <mergeCell ref="B79:C79"/>
    <mergeCell ref="N66:O66"/>
    <mergeCell ref="P66:Q66"/>
    <mergeCell ref="B73:C73"/>
    <mergeCell ref="D73:E73"/>
    <mergeCell ref="F73:G73"/>
    <mergeCell ref="H73:I73"/>
    <mergeCell ref="V81:W81"/>
    <mergeCell ref="P109:Q109"/>
    <mergeCell ref="R109:S109"/>
    <mergeCell ref="Z73:AA73"/>
    <mergeCell ref="T78:U78"/>
    <mergeCell ref="V78:W78"/>
    <mergeCell ref="X78:Y78"/>
    <mergeCell ref="Z78:AA78"/>
    <mergeCell ref="T80:U80"/>
    <mergeCell ref="V80:W80"/>
    <mergeCell ref="P92:Q92"/>
    <mergeCell ref="R92:S92"/>
    <mergeCell ref="Z79:AA79"/>
    <mergeCell ref="P78:Q78"/>
    <mergeCell ref="R78:S78"/>
    <mergeCell ref="R73:S73"/>
    <mergeCell ref="X80:Y80"/>
    <mergeCell ref="Z80:AA80"/>
    <mergeCell ref="P80:Q80"/>
    <mergeCell ref="R80:S80"/>
    <mergeCell ref="P84:Q84"/>
    <mergeCell ref="R84:S84"/>
    <mergeCell ref="T84:U84"/>
    <mergeCell ref="V84:W84"/>
    <mergeCell ref="X84:Y84"/>
    <mergeCell ref="Z84:AA84"/>
    <mergeCell ref="T91:U91"/>
    <mergeCell ref="V91:W91"/>
    <mergeCell ref="X91:Y91"/>
    <mergeCell ref="Z91:AA91"/>
    <mergeCell ref="P87:Q87"/>
    <mergeCell ref="X92:Y92"/>
    <mergeCell ref="Z92:AA92"/>
    <mergeCell ref="Z85:AA85"/>
    <mergeCell ref="P83:Q83"/>
    <mergeCell ref="Z65:AA65"/>
    <mergeCell ref="B62:C62"/>
    <mergeCell ref="B63:C63"/>
    <mergeCell ref="D63:E63"/>
    <mergeCell ref="F63:G63"/>
    <mergeCell ref="H63:I63"/>
    <mergeCell ref="J63:K63"/>
    <mergeCell ref="L63:M63"/>
    <mergeCell ref="N63:O63"/>
    <mergeCell ref="P63:Q63"/>
    <mergeCell ref="B61:C61"/>
    <mergeCell ref="D61:E61"/>
    <mergeCell ref="F61:G61"/>
    <mergeCell ref="H61:I61"/>
    <mergeCell ref="J61:K61"/>
    <mergeCell ref="L61:M61"/>
    <mergeCell ref="N61:O61"/>
    <mergeCell ref="P61:Q61"/>
    <mergeCell ref="D62:E62"/>
    <mergeCell ref="F62:G62"/>
    <mergeCell ref="H62:I62"/>
    <mergeCell ref="J62:K62"/>
    <mergeCell ref="L62:M62"/>
    <mergeCell ref="N62:O62"/>
    <mergeCell ref="P62:Q62"/>
    <mergeCell ref="R61:S61"/>
    <mergeCell ref="R62:S62"/>
    <mergeCell ref="T62:U62"/>
    <mergeCell ref="L64:M64"/>
    <mergeCell ref="N64:O64"/>
    <mergeCell ref="P64:Q64"/>
    <mergeCell ref="Z63:AA63"/>
    <mergeCell ref="Z49:AA49"/>
    <mergeCell ref="Z43:AA43"/>
    <mergeCell ref="Z45:AA45"/>
    <mergeCell ref="T45:U45"/>
    <mergeCell ref="X49:Y49"/>
    <mergeCell ref="V37:W37"/>
    <mergeCell ref="T37:U37"/>
    <mergeCell ref="T44:U44"/>
    <mergeCell ref="V42:W42"/>
    <mergeCell ref="X42:Y42"/>
    <mergeCell ref="V44:W44"/>
    <mergeCell ref="X43:Y43"/>
    <mergeCell ref="X45:Y45"/>
    <mergeCell ref="V45:W45"/>
    <mergeCell ref="Z44:AA44"/>
    <mergeCell ref="T38:U38"/>
    <mergeCell ref="V38:W38"/>
    <mergeCell ref="X38:Y38"/>
    <mergeCell ref="Z38:AA38"/>
    <mergeCell ref="T43:U43"/>
    <mergeCell ref="T46:U46"/>
    <mergeCell ref="T47:U47"/>
    <mergeCell ref="T48:U48"/>
    <mergeCell ref="T49:U49"/>
    <mergeCell ref="X44:Y44"/>
    <mergeCell ref="T50:U50"/>
    <mergeCell ref="V50:W50"/>
    <mergeCell ref="X50:Y50"/>
    <mergeCell ref="Z50:AA50"/>
    <mergeCell ref="T60:U60"/>
    <mergeCell ref="V60:W60"/>
    <mergeCell ref="D47:E47"/>
    <mergeCell ref="F47:G47"/>
    <mergeCell ref="H47:I47"/>
    <mergeCell ref="L47:M47"/>
    <mergeCell ref="R44:S44"/>
    <mergeCell ref="Z34:AA34"/>
    <mergeCell ref="R31:S31"/>
    <mergeCell ref="R32:S32"/>
    <mergeCell ref="R33:S33"/>
    <mergeCell ref="R34:S34"/>
    <mergeCell ref="T31:U31"/>
    <mergeCell ref="T32:U32"/>
    <mergeCell ref="T33:U33"/>
    <mergeCell ref="T34:U34"/>
    <mergeCell ref="X31:Y31"/>
    <mergeCell ref="X33:Y33"/>
    <mergeCell ref="X34:Y34"/>
    <mergeCell ref="Z33:AA33"/>
    <mergeCell ref="Z41:AA41"/>
    <mergeCell ref="R40:S40"/>
    <mergeCell ref="T40:U40"/>
    <mergeCell ref="V40:W40"/>
    <mergeCell ref="X40:Y40"/>
    <mergeCell ref="Z40:AA40"/>
    <mergeCell ref="J45:K45"/>
    <mergeCell ref="J43:K43"/>
    <mergeCell ref="B49:C49"/>
    <mergeCell ref="R49:S49"/>
    <mergeCell ref="D49:E49"/>
    <mergeCell ref="F49:G49"/>
    <mergeCell ref="V47:W47"/>
    <mergeCell ref="P47:Q47"/>
    <mergeCell ref="R48:S48"/>
    <mergeCell ref="B48:C48"/>
    <mergeCell ref="P45:Q45"/>
    <mergeCell ref="R45:S45"/>
    <mergeCell ref="D44:E44"/>
    <mergeCell ref="J47:K47"/>
    <mergeCell ref="L44:M44"/>
    <mergeCell ref="L46:M46"/>
    <mergeCell ref="J48:K48"/>
    <mergeCell ref="B46:C46"/>
    <mergeCell ref="D46:E46"/>
    <mergeCell ref="P44:Q44"/>
    <mergeCell ref="P46:Q46"/>
    <mergeCell ref="N44:O44"/>
    <mergeCell ref="N46:O46"/>
    <mergeCell ref="N47:O47"/>
    <mergeCell ref="R46:S46"/>
    <mergeCell ref="P49:Q49"/>
    <mergeCell ref="D1:AE1"/>
    <mergeCell ref="A2:T2"/>
    <mergeCell ref="A3:A4"/>
    <mergeCell ref="B3:C3"/>
    <mergeCell ref="D3:E3"/>
    <mergeCell ref="F3:G3"/>
    <mergeCell ref="H3:I3"/>
    <mergeCell ref="V3:W3"/>
    <mergeCell ref="X3:Y3"/>
    <mergeCell ref="Z3:AA3"/>
    <mergeCell ref="L3:M3"/>
    <mergeCell ref="N3:O3"/>
    <mergeCell ref="P3:Q3"/>
    <mergeCell ref="R3:S3"/>
    <mergeCell ref="T3:U3"/>
    <mergeCell ref="J3:K3"/>
    <mergeCell ref="B37:C37"/>
    <mergeCell ref="L37:M37"/>
    <mergeCell ref="N37:O37"/>
    <mergeCell ref="F31:G31"/>
    <mergeCell ref="F32:G32"/>
    <mergeCell ref="F33:G33"/>
    <mergeCell ref="F34:G34"/>
    <mergeCell ref="H33:I33"/>
    <mergeCell ref="H34:I34"/>
    <mergeCell ref="J32:K32"/>
    <mergeCell ref="J33:K33"/>
    <mergeCell ref="J34:K34"/>
    <mergeCell ref="L32:M32"/>
    <mergeCell ref="L33:M33"/>
    <mergeCell ref="P34:Q34"/>
    <mergeCell ref="P37:Q37"/>
    <mergeCell ref="N32:O32"/>
    <mergeCell ref="P8:Q8"/>
    <mergeCell ref="B43:C43"/>
    <mergeCell ref="B45:C45"/>
    <mergeCell ref="D43:E43"/>
    <mergeCell ref="D45:E45"/>
    <mergeCell ref="F43:G43"/>
    <mergeCell ref="F45:G45"/>
    <mergeCell ref="H43:I43"/>
    <mergeCell ref="H45:I45"/>
    <mergeCell ref="B44:C44"/>
    <mergeCell ref="J31:K31"/>
    <mergeCell ref="H8:I8"/>
    <mergeCell ref="B32:C32"/>
    <mergeCell ref="H31:I31"/>
    <mergeCell ref="H32:I32"/>
    <mergeCell ref="B8:C8"/>
    <mergeCell ref="D8:E8"/>
    <mergeCell ref="F8:G8"/>
    <mergeCell ref="J8:K8"/>
    <mergeCell ref="L8:M8"/>
    <mergeCell ref="N8:O8"/>
    <mergeCell ref="B31:C31"/>
    <mergeCell ref="L31:M31"/>
    <mergeCell ref="N31:O31"/>
    <mergeCell ref="B33:C33"/>
    <mergeCell ref="B34:C34"/>
    <mergeCell ref="D33:E33"/>
    <mergeCell ref="D32:E32"/>
    <mergeCell ref="D34:E34"/>
    <mergeCell ref="D31:E31"/>
    <mergeCell ref="J44:K44"/>
    <mergeCell ref="N33:O33"/>
    <mergeCell ref="P31:Q31"/>
    <mergeCell ref="R8:S8"/>
    <mergeCell ref="T8:U8"/>
    <mergeCell ref="AB3:AB4"/>
    <mergeCell ref="Z8:AA8"/>
    <mergeCell ref="X32:Y32"/>
    <mergeCell ref="Z31:AA31"/>
    <mergeCell ref="Z32:AA32"/>
    <mergeCell ref="X48:Y48"/>
    <mergeCell ref="X47:Y47"/>
    <mergeCell ref="V8:W8"/>
    <mergeCell ref="X8:Y8"/>
    <mergeCell ref="X37:Y37"/>
    <mergeCell ref="Z37:AA37"/>
    <mergeCell ref="Z47:AA47"/>
    <mergeCell ref="Z42:AA42"/>
    <mergeCell ref="Z48:AA48"/>
    <mergeCell ref="V46:W46"/>
    <mergeCell ref="X46:Y46"/>
    <mergeCell ref="Z46:AA46"/>
    <mergeCell ref="V31:W31"/>
    <mergeCell ref="V32:W32"/>
    <mergeCell ref="V33:W33"/>
    <mergeCell ref="V34:W34"/>
    <mergeCell ref="P32:Q32"/>
    <mergeCell ref="P33:Q33"/>
    <mergeCell ref="V43:W43"/>
    <mergeCell ref="R43:S43"/>
    <mergeCell ref="T42:U42"/>
    <mergeCell ref="R37:S37"/>
    <mergeCell ref="P40:Q40"/>
    <mergeCell ref="H51:I51"/>
    <mergeCell ref="J51:K51"/>
    <mergeCell ref="L51:M51"/>
    <mergeCell ref="N51:O51"/>
    <mergeCell ref="P51:Q51"/>
    <mergeCell ref="R51:S51"/>
    <mergeCell ref="T51:U51"/>
    <mergeCell ref="V51:W51"/>
    <mergeCell ref="N34:O34"/>
    <mergeCell ref="L42:M42"/>
    <mergeCell ref="J37:K37"/>
    <mergeCell ref="L45:M45"/>
    <mergeCell ref="D37:E37"/>
    <mergeCell ref="F37:G37"/>
    <mergeCell ref="F42:G42"/>
    <mergeCell ref="N42:O42"/>
    <mergeCell ref="H42:I42"/>
    <mergeCell ref="L43:M43"/>
    <mergeCell ref="N43:O43"/>
    <mergeCell ref="N45:O45"/>
    <mergeCell ref="L40:M40"/>
    <mergeCell ref="N40:O40"/>
    <mergeCell ref="L34:M34"/>
    <mergeCell ref="J46:K46"/>
    <mergeCell ref="N48:O48"/>
    <mergeCell ref="D42:E42"/>
    <mergeCell ref="R42:S42"/>
    <mergeCell ref="P42:Q42"/>
    <mergeCell ref="P43:Q43"/>
    <mergeCell ref="H37:I37"/>
    <mergeCell ref="V48:W48"/>
    <mergeCell ref="V49:W49"/>
    <mergeCell ref="X51:Y51"/>
    <mergeCell ref="Z51:AA51"/>
    <mergeCell ref="B50:C50"/>
    <mergeCell ref="D50:E50"/>
    <mergeCell ref="F50:G50"/>
    <mergeCell ref="H50:I50"/>
    <mergeCell ref="J50:K50"/>
    <mergeCell ref="L50:M50"/>
    <mergeCell ref="N50:O50"/>
    <mergeCell ref="L55:M55"/>
    <mergeCell ref="N55:O55"/>
    <mergeCell ref="R55:S55"/>
    <mergeCell ref="T55:U55"/>
    <mergeCell ref="V55:W55"/>
    <mergeCell ref="X55:Y55"/>
    <mergeCell ref="J52:K52"/>
    <mergeCell ref="L52:M52"/>
    <mergeCell ref="N52:O52"/>
    <mergeCell ref="P52:Q52"/>
    <mergeCell ref="R52:S52"/>
    <mergeCell ref="T52:U52"/>
    <mergeCell ref="V52:W52"/>
    <mergeCell ref="X52:Y52"/>
    <mergeCell ref="R50:S50"/>
    <mergeCell ref="P50:Q50"/>
    <mergeCell ref="Z55:AA55"/>
    <mergeCell ref="P55:Q55"/>
    <mergeCell ref="H55:I55"/>
    <mergeCell ref="J55:K55"/>
    <mergeCell ref="B51:C51"/>
    <mergeCell ref="D51:E51"/>
    <mergeCell ref="F51:G51"/>
    <mergeCell ref="Z60:AA60"/>
    <mergeCell ref="T61:U61"/>
    <mergeCell ref="V61:W61"/>
    <mergeCell ref="X61:Y61"/>
    <mergeCell ref="Z61:AA61"/>
    <mergeCell ref="L56:M56"/>
    <mergeCell ref="N56:O56"/>
    <mergeCell ref="P56:Q56"/>
    <mergeCell ref="R56:S56"/>
    <mergeCell ref="T56:U56"/>
    <mergeCell ref="V56:W56"/>
    <mergeCell ref="X56:Y56"/>
    <mergeCell ref="Z56:AA56"/>
    <mergeCell ref="D65:E65"/>
    <mergeCell ref="F65:G65"/>
    <mergeCell ref="H65:I65"/>
    <mergeCell ref="J65:K65"/>
    <mergeCell ref="L65:M65"/>
    <mergeCell ref="N65:O65"/>
    <mergeCell ref="P65:Q65"/>
    <mergeCell ref="R65:S65"/>
    <mergeCell ref="X60:Y60"/>
    <mergeCell ref="P60:Q60"/>
    <mergeCell ref="R60:S60"/>
    <mergeCell ref="X64:Y64"/>
    <mergeCell ref="Z64:AA64"/>
    <mergeCell ref="X62:Y62"/>
    <mergeCell ref="Z62:AA62"/>
    <mergeCell ref="D64:E64"/>
    <mergeCell ref="F64:G64"/>
    <mergeCell ref="H64:I64"/>
    <mergeCell ref="J64:K64"/>
    <mergeCell ref="Z68:AA68"/>
    <mergeCell ref="B69:C69"/>
    <mergeCell ref="D69:E69"/>
    <mergeCell ref="F69:G69"/>
    <mergeCell ref="H69:I69"/>
    <mergeCell ref="J69:K69"/>
    <mergeCell ref="L69:M69"/>
    <mergeCell ref="N69:O69"/>
    <mergeCell ref="P69:Q69"/>
    <mergeCell ref="R69:S69"/>
    <mergeCell ref="T69:U69"/>
    <mergeCell ref="V69:W69"/>
    <mergeCell ref="X69:Y69"/>
    <mergeCell ref="Z69:AA69"/>
    <mergeCell ref="B68:C68"/>
    <mergeCell ref="D68:E68"/>
    <mergeCell ref="F68:G68"/>
    <mergeCell ref="L68:M68"/>
    <mergeCell ref="N68:O68"/>
    <mergeCell ref="P68:Q68"/>
    <mergeCell ref="R68:S68"/>
    <mergeCell ref="Z81:AA81"/>
    <mergeCell ref="B82:C82"/>
    <mergeCell ref="D82:E82"/>
    <mergeCell ref="F82:G82"/>
    <mergeCell ref="H82:I82"/>
    <mergeCell ref="J82:K82"/>
    <mergeCell ref="L82:M82"/>
    <mergeCell ref="N82:O82"/>
    <mergeCell ref="P82:Q82"/>
    <mergeCell ref="R82:S82"/>
    <mergeCell ref="T82:U82"/>
    <mergeCell ref="V82:W82"/>
    <mergeCell ref="X82:Y82"/>
    <mergeCell ref="Z83:AA83"/>
    <mergeCell ref="B84:C84"/>
    <mergeCell ref="D84:E84"/>
    <mergeCell ref="F84:G84"/>
    <mergeCell ref="H84:I84"/>
    <mergeCell ref="L83:M83"/>
    <mergeCell ref="N83:O83"/>
    <mergeCell ref="F66:G66"/>
    <mergeCell ref="H66:I66"/>
    <mergeCell ref="X81:Y81"/>
    <mergeCell ref="L85:M85"/>
    <mergeCell ref="N85:O85"/>
    <mergeCell ref="P85:Q85"/>
    <mergeCell ref="R85:S85"/>
    <mergeCell ref="T83:U83"/>
    <mergeCell ref="V83:W83"/>
    <mergeCell ref="X83:Y83"/>
    <mergeCell ref="X65:Y65"/>
    <mergeCell ref="V73:W73"/>
    <mergeCell ref="X73:Y73"/>
    <mergeCell ref="X66:Y66"/>
    <mergeCell ref="T68:U68"/>
    <mergeCell ref="V68:W68"/>
    <mergeCell ref="X68:Y68"/>
    <mergeCell ref="R66:S66"/>
    <mergeCell ref="J66:K66"/>
    <mergeCell ref="L66:M66"/>
    <mergeCell ref="Z86:AA86"/>
    <mergeCell ref="B85:C85"/>
    <mergeCell ref="D85:E85"/>
    <mergeCell ref="F85:G85"/>
    <mergeCell ref="H85:I85"/>
    <mergeCell ref="J85:K85"/>
    <mergeCell ref="B86:C86"/>
    <mergeCell ref="V87:W87"/>
    <mergeCell ref="X87:Y87"/>
    <mergeCell ref="Z87:AA87"/>
    <mergeCell ref="D86:E86"/>
    <mergeCell ref="F86:G86"/>
    <mergeCell ref="H86:I86"/>
    <mergeCell ref="J86:K86"/>
    <mergeCell ref="L86:M86"/>
    <mergeCell ref="N86:O86"/>
    <mergeCell ref="P86:Q86"/>
    <mergeCell ref="R86:S86"/>
    <mergeCell ref="T86:U86"/>
    <mergeCell ref="T87:U87"/>
    <mergeCell ref="T85:U85"/>
    <mergeCell ref="V85:W85"/>
    <mergeCell ref="X85:Y85"/>
    <mergeCell ref="B87:C87"/>
    <mergeCell ref="D87:E87"/>
    <mergeCell ref="F87:G87"/>
    <mergeCell ref="Z98:AA98"/>
    <mergeCell ref="X100:Y100"/>
    <mergeCell ref="Z100:AA100"/>
    <mergeCell ref="J87:K87"/>
    <mergeCell ref="L87:M87"/>
    <mergeCell ref="N87:O87"/>
    <mergeCell ref="R87:S87"/>
    <mergeCell ref="B91:C91"/>
    <mergeCell ref="D91:E91"/>
    <mergeCell ref="F91:G91"/>
    <mergeCell ref="H91:I91"/>
    <mergeCell ref="J91:K91"/>
    <mergeCell ref="L91:M91"/>
    <mergeCell ref="N91:O91"/>
    <mergeCell ref="P91:Q91"/>
    <mergeCell ref="R91:S91"/>
    <mergeCell ref="Z96:AA96"/>
    <mergeCell ref="B97:C97"/>
    <mergeCell ref="D97:E97"/>
    <mergeCell ref="F97:G97"/>
    <mergeCell ref="H97:I97"/>
    <mergeCell ref="J97:K97"/>
    <mergeCell ref="L97:M97"/>
    <mergeCell ref="N97:O97"/>
    <mergeCell ref="P97:Q97"/>
    <mergeCell ref="R97:S97"/>
    <mergeCell ref="T97:U97"/>
    <mergeCell ref="V97:W97"/>
    <mergeCell ref="X97:Y97"/>
    <mergeCell ref="Z97:AA97"/>
    <mergeCell ref="B96:C96"/>
    <mergeCell ref="D96:E96"/>
    <mergeCell ref="Z99:AA99"/>
    <mergeCell ref="B98:C98"/>
    <mergeCell ref="D98:E98"/>
    <mergeCell ref="F98:G98"/>
    <mergeCell ref="R103:S103"/>
    <mergeCell ref="T103:U103"/>
    <mergeCell ref="V103:W103"/>
    <mergeCell ref="X103:Y103"/>
    <mergeCell ref="Z103:AA103"/>
    <mergeCell ref="B102:C102"/>
    <mergeCell ref="D102:E102"/>
    <mergeCell ref="F102:G102"/>
    <mergeCell ref="H102:I102"/>
    <mergeCell ref="J102:K102"/>
    <mergeCell ref="L102:M102"/>
    <mergeCell ref="N102:O102"/>
    <mergeCell ref="P102:Q102"/>
    <mergeCell ref="R102:S102"/>
    <mergeCell ref="T100:U100"/>
    <mergeCell ref="V100:W100"/>
    <mergeCell ref="D100:E100"/>
    <mergeCell ref="F100:G100"/>
    <mergeCell ref="H100:I100"/>
    <mergeCell ref="J100:K100"/>
    <mergeCell ref="T102:U102"/>
    <mergeCell ref="V102:W102"/>
    <mergeCell ref="X102:Y102"/>
    <mergeCell ref="Z102:AA102"/>
    <mergeCell ref="P100:Q100"/>
    <mergeCell ref="R100:S100"/>
    <mergeCell ref="T98:U98"/>
    <mergeCell ref="V98:W98"/>
    <mergeCell ref="Z101:AA101"/>
    <mergeCell ref="B100:C100"/>
    <mergeCell ref="X70:Y70"/>
    <mergeCell ref="Z104:AA104"/>
    <mergeCell ref="B105:C105"/>
    <mergeCell ref="D105:E105"/>
    <mergeCell ref="F105:G105"/>
    <mergeCell ref="H105:I105"/>
    <mergeCell ref="J105:K105"/>
    <mergeCell ref="L105:M105"/>
    <mergeCell ref="N105:O105"/>
    <mergeCell ref="P105:Q105"/>
    <mergeCell ref="R105:S105"/>
    <mergeCell ref="T105:U105"/>
    <mergeCell ref="V105:W105"/>
    <mergeCell ref="X105:Y105"/>
    <mergeCell ref="Z105:AA105"/>
    <mergeCell ref="B104:C104"/>
    <mergeCell ref="D104:E104"/>
    <mergeCell ref="F104:G104"/>
    <mergeCell ref="B99:C99"/>
    <mergeCell ref="D99:E99"/>
    <mergeCell ref="F99:G99"/>
    <mergeCell ref="H99:I99"/>
    <mergeCell ref="J99:K99"/>
    <mergeCell ref="L99:M99"/>
    <mergeCell ref="N99:O99"/>
    <mergeCell ref="P99:Q99"/>
    <mergeCell ref="R99:S99"/>
    <mergeCell ref="T99:U99"/>
    <mergeCell ref="V99:W99"/>
    <mergeCell ref="X99:Y99"/>
    <mergeCell ref="B103:C103"/>
    <mergeCell ref="D103:E103"/>
    <mergeCell ref="F103:G103"/>
    <mergeCell ref="H103:I103"/>
    <mergeCell ref="J103:K103"/>
    <mergeCell ref="L103:M103"/>
    <mergeCell ref="N103:O103"/>
    <mergeCell ref="P103:Q103"/>
    <mergeCell ref="V62:W62"/>
    <mergeCell ref="T66:U66"/>
    <mergeCell ref="V66:W66"/>
    <mergeCell ref="B101:C101"/>
    <mergeCell ref="D101:E101"/>
    <mergeCell ref="F101:G101"/>
    <mergeCell ref="H101:I101"/>
    <mergeCell ref="J101:K101"/>
    <mergeCell ref="L101:M101"/>
    <mergeCell ref="N101:O101"/>
    <mergeCell ref="P101:Q101"/>
    <mergeCell ref="R101:S101"/>
    <mergeCell ref="T101:U101"/>
    <mergeCell ref="V101:W101"/>
    <mergeCell ref="L96:M96"/>
    <mergeCell ref="N96:O96"/>
    <mergeCell ref="P96:Q96"/>
    <mergeCell ref="R96:S96"/>
    <mergeCell ref="F96:G96"/>
    <mergeCell ref="H96:I96"/>
    <mergeCell ref="J96:K96"/>
    <mergeCell ref="B83:C83"/>
    <mergeCell ref="D83:E83"/>
    <mergeCell ref="F83:G83"/>
    <mergeCell ref="R106:S106"/>
    <mergeCell ref="T106:U106"/>
    <mergeCell ref="V106:W106"/>
    <mergeCell ref="X106:Y106"/>
    <mergeCell ref="T104:U104"/>
    <mergeCell ref="V104:W104"/>
    <mergeCell ref="X104:Y104"/>
    <mergeCell ref="J70:K70"/>
    <mergeCell ref="L70:M70"/>
    <mergeCell ref="N70:O70"/>
    <mergeCell ref="P70:Q70"/>
    <mergeCell ref="R70:S70"/>
    <mergeCell ref="T70:U70"/>
    <mergeCell ref="V70:W70"/>
    <mergeCell ref="X101:Y101"/>
    <mergeCell ref="T96:U96"/>
    <mergeCell ref="X98:Y98"/>
    <mergeCell ref="T95:U95"/>
    <mergeCell ref="V95:W95"/>
    <mergeCell ref="X95:Y95"/>
    <mergeCell ref="T94:U94"/>
    <mergeCell ref="V94:W94"/>
    <mergeCell ref="X94:Y94"/>
    <mergeCell ref="R83:S83"/>
    <mergeCell ref="V86:W86"/>
    <mergeCell ref="X86:Y86"/>
  </mergeCells>
  <pageMargins left="0.511811024" right="0.511811024" top="0.78740157499999996" bottom="0.78740157499999996" header="0.31496062000000002" footer="0.31496062000000002"/>
  <pageSetup paperSize="9" orientation="portrait" horizontalDpi="4294967294" verticalDpi="4294967294"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7"/>
  <sheetViews>
    <sheetView workbookViewId="0">
      <selection sqref="A1:A7"/>
    </sheetView>
  </sheetViews>
  <sheetFormatPr defaultRowHeight="15"/>
  <sheetData>
    <row r="1" spans="1:1" ht="16.5" thickBot="1">
      <c r="A1" s="171" t="s">
        <v>475</v>
      </c>
    </row>
    <row r="2" spans="1:1" ht="16.5" thickBot="1">
      <c r="A2" s="172" t="s">
        <v>60</v>
      </c>
    </row>
    <row r="3" spans="1:1" ht="16.5" thickBot="1">
      <c r="A3" s="172" t="s">
        <v>62</v>
      </c>
    </row>
    <row r="4" spans="1:1" ht="16.5" thickBot="1">
      <c r="A4" s="172" t="s">
        <v>476</v>
      </c>
    </row>
    <row r="5" spans="1:1" ht="16.5" thickBot="1">
      <c r="A5" s="172" t="s">
        <v>200</v>
      </c>
    </row>
    <row r="6" spans="1:1" ht="16.5" thickBot="1">
      <c r="A6" s="172" t="s">
        <v>477</v>
      </c>
    </row>
    <row r="7" spans="1:1" ht="16.5" thickBot="1">
      <c r="A7" s="173" t="s">
        <v>63</v>
      </c>
    </row>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Q1100"/>
  <sheetViews>
    <sheetView showGridLines="0" showRowColHeaders="0" zoomScale="85" zoomScaleNormal="85" workbookViewId="0">
      <pane xSplit="2" ySplit="3" topLeftCell="C4" activePane="bottomRight" state="frozen"/>
      <selection activeCell="A8" sqref="A9:E9"/>
      <selection pane="topRight" activeCell="A8" sqref="A9:E9"/>
      <selection pane="bottomLeft" activeCell="A8" sqref="A9:E9"/>
      <selection pane="bottomRight" activeCell="C4" sqref="C4"/>
    </sheetView>
  </sheetViews>
  <sheetFormatPr defaultRowHeight="15.75"/>
  <cols>
    <col min="1" max="1" width="15.42578125" style="42" customWidth="1"/>
    <col min="2" max="2" width="80.28515625" style="42" customWidth="1"/>
    <col min="3" max="8" width="15.42578125" style="80" customWidth="1"/>
    <col min="9" max="14" width="15.42578125" style="80" hidden="1" customWidth="1"/>
    <col min="15" max="16" width="15.42578125" style="102" customWidth="1"/>
    <col min="17" max="16384" width="9.140625" style="42"/>
  </cols>
  <sheetData>
    <row r="1" spans="1:17" ht="64.5" customHeight="1">
      <c r="C1" s="453" t="s">
        <v>737</v>
      </c>
      <c r="D1" s="1559"/>
      <c r="E1" s="1559"/>
      <c r="F1" s="1559"/>
      <c r="G1" s="1559"/>
      <c r="H1" s="1559"/>
      <c r="I1" s="1559"/>
      <c r="J1" s="1559"/>
      <c r="K1" s="1559"/>
      <c r="L1" s="1559"/>
      <c r="M1" s="1559"/>
      <c r="N1" s="1559"/>
    </row>
    <row r="2" spans="1:17" ht="16.5" thickBot="1">
      <c r="A2" s="82"/>
      <c r="B2" s="82"/>
      <c r="C2" s="1602" t="s">
        <v>728</v>
      </c>
      <c r="D2" s="1564"/>
      <c r="E2" s="1564"/>
      <c r="F2" s="1564"/>
      <c r="G2" s="1564"/>
      <c r="H2" s="1564"/>
      <c r="I2" s="1564"/>
      <c r="J2" s="1564"/>
      <c r="K2" s="1564"/>
      <c r="L2" s="1564"/>
      <c r="M2" s="1564"/>
      <c r="N2" s="1564"/>
    </row>
    <row r="3" spans="1:17" ht="29.25" customHeight="1" thickBot="1">
      <c r="A3" s="1561" t="s">
        <v>1731</v>
      </c>
      <c r="B3" s="1562" t="s">
        <v>25</v>
      </c>
      <c r="C3" s="1560" t="s">
        <v>2</v>
      </c>
      <c r="D3" s="1560" t="s">
        <v>3</v>
      </c>
      <c r="E3" s="1560" t="s">
        <v>4</v>
      </c>
      <c r="F3" s="1560" t="s">
        <v>5</v>
      </c>
      <c r="G3" s="1560" t="s">
        <v>6</v>
      </c>
      <c r="H3" s="1560" t="s">
        <v>7</v>
      </c>
      <c r="I3" s="1560" t="s">
        <v>8</v>
      </c>
      <c r="J3" s="1560" t="s">
        <v>9</v>
      </c>
      <c r="K3" s="1560" t="s">
        <v>10</v>
      </c>
      <c r="L3" s="1560" t="s">
        <v>11</v>
      </c>
      <c r="M3" s="1560" t="s">
        <v>12</v>
      </c>
      <c r="N3" s="1560" t="s">
        <v>13</v>
      </c>
      <c r="O3" s="1615" t="s">
        <v>56</v>
      </c>
      <c r="P3" s="1615" t="s">
        <v>659</v>
      </c>
      <c r="Q3" s="37"/>
    </row>
    <row r="4" spans="1:17">
      <c r="A4" s="117" t="s">
        <v>1723</v>
      </c>
      <c r="B4" s="118" t="s">
        <v>1724</v>
      </c>
      <c r="C4" s="1569">
        <v>11310</v>
      </c>
      <c r="D4" s="1569"/>
      <c r="E4" s="1569"/>
      <c r="F4" s="1569"/>
      <c r="G4" s="1569"/>
      <c r="H4" s="1569"/>
      <c r="I4" s="1569"/>
      <c r="J4" s="1569"/>
      <c r="K4" s="1569"/>
      <c r="L4" s="1569"/>
      <c r="M4" s="1569"/>
      <c r="N4" s="1569"/>
      <c r="O4" s="1616">
        <f t="shared" ref="O4:O67" si="0">SUM(C4:N4)</f>
        <v>11310</v>
      </c>
      <c r="P4" s="1616">
        <f t="shared" ref="P4:P67" si="1">AVERAGE(C4:N4)</f>
        <v>11310</v>
      </c>
      <c r="Q4" s="37"/>
    </row>
    <row r="5" spans="1:17">
      <c r="A5" s="117" t="s">
        <v>1715</v>
      </c>
      <c r="B5" s="118" t="s">
        <v>1716</v>
      </c>
      <c r="C5" s="472">
        <v>9137</v>
      </c>
      <c r="D5" s="472"/>
      <c r="E5" s="472"/>
      <c r="F5" s="472"/>
      <c r="G5" s="472"/>
      <c r="H5" s="472"/>
      <c r="I5" s="472"/>
      <c r="J5" s="472"/>
      <c r="K5" s="472"/>
      <c r="L5" s="472"/>
      <c r="M5" s="472"/>
      <c r="N5" s="472"/>
      <c r="O5" s="658">
        <f t="shared" si="0"/>
        <v>9137</v>
      </c>
      <c r="P5" s="658">
        <f t="shared" si="1"/>
        <v>9137</v>
      </c>
      <c r="Q5" s="37"/>
    </row>
    <row r="6" spans="1:17">
      <c r="A6" s="117" t="s">
        <v>1705</v>
      </c>
      <c r="B6" s="118" t="s">
        <v>1706</v>
      </c>
      <c r="C6" s="472">
        <v>6450</v>
      </c>
      <c r="D6" s="472"/>
      <c r="E6" s="472"/>
      <c r="F6" s="472"/>
      <c r="G6" s="472"/>
      <c r="H6" s="472"/>
      <c r="I6" s="472"/>
      <c r="J6" s="472"/>
      <c r="K6" s="472"/>
      <c r="L6" s="472"/>
      <c r="M6" s="472"/>
      <c r="N6" s="472"/>
      <c r="O6" s="658">
        <f t="shared" si="0"/>
        <v>6450</v>
      </c>
      <c r="P6" s="658">
        <f t="shared" si="1"/>
        <v>6450</v>
      </c>
      <c r="Q6" s="37"/>
    </row>
    <row r="7" spans="1:17">
      <c r="A7" s="117" t="s">
        <v>1703</v>
      </c>
      <c r="B7" s="118" t="s">
        <v>1704</v>
      </c>
      <c r="C7" s="472">
        <v>6208</v>
      </c>
      <c r="D7" s="472"/>
      <c r="E7" s="472"/>
      <c r="F7" s="472"/>
      <c r="G7" s="472"/>
      <c r="H7" s="472"/>
      <c r="I7" s="472"/>
      <c r="J7" s="472"/>
      <c r="K7" s="472"/>
      <c r="L7" s="472"/>
      <c r="M7" s="472"/>
      <c r="N7" s="472"/>
      <c r="O7" s="658">
        <f t="shared" si="0"/>
        <v>6208</v>
      </c>
      <c r="P7" s="658">
        <f t="shared" si="1"/>
        <v>6208</v>
      </c>
      <c r="Q7" s="37"/>
    </row>
    <row r="8" spans="1:17" s="1324" customFormat="1">
      <c r="A8" s="117" t="s">
        <v>1707</v>
      </c>
      <c r="B8" s="118" t="s">
        <v>1708</v>
      </c>
      <c r="C8" s="472">
        <v>6126</v>
      </c>
      <c r="D8" s="472"/>
      <c r="E8" s="472"/>
      <c r="F8" s="472"/>
      <c r="G8" s="472"/>
      <c r="H8" s="472"/>
      <c r="I8" s="472"/>
      <c r="J8" s="472"/>
      <c r="K8" s="472"/>
      <c r="L8" s="472"/>
      <c r="M8" s="472"/>
      <c r="N8" s="472"/>
      <c r="O8" s="658">
        <f t="shared" si="0"/>
        <v>6126</v>
      </c>
      <c r="P8" s="658">
        <f t="shared" si="1"/>
        <v>6126</v>
      </c>
      <c r="Q8" s="1323"/>
    </row>
    <row r="9" spans="1:17" s="1324" customFormat="1">
      <c r="A9" s="117" t="s">
        <v>1725</v>
      </c>
      <c r="B9" s="118" t="s">
        <v>1726</v>
      </c>
      <c r="C9" s="472">
        <v>4748</v>
      </c>
      <c r="D9" s="472"/>
      <c r="E9" s="472"/>
      <c r="F9" s="472"/>
      <c r="G9" s="472"/>
      <c r="H9" s="472"/>
      <c r="I9" s="472"/>
      <c r="J9" s="472"/>
      <c r="K9" s="472"/>
      <c r="L9" s="472"/>
      <c r="M9" s="472"/>
      <c r="N9" s="472"/>
      <c r="O9" s="658">
        <f t="shared" si="0"/>
        <v>4748</v>
      </c>
      <c r="P9" s="658">
        <f t="shared" si="1"/>
        <v>4748</v>
      </c>
      <c r="Q9" s="1323"/>
    </row>
    <row r="10" spans="1:17" s="1324" customFormat="1">
      <c r="A10" s="117" t="s">
        <v>1711</v>
      </c>
      <c r="B10" s="118" t="s">
        <v>1712</v>
      </c>
      <c r="C10" s="472">
        <v>4383</v>
      </c>
      <c r="D10" s="472"/>
      <c r="E10" s="472"/>
      <c r="F10" s="472"/>
      <c r="G10" s="472"/>
      <c r="H10" s="472"/>
      <c r="I10" s="472"/>
      <c r="J10" s="472"/>
      <c r="K10" s="472"/>
      <c r="L10" s="472"/>
      <c r="M10" s="472"/>
      <c r="N10" s="472"/>
      <c r="O10" s="658">
        <f t="shared" si="0"/>
        <v>4383</v>
      </c>
      <c r="P10" s="658">
        <f t="shared" si="1"/>
        <v>4383</v>
      </c>
      <c r="Q10" s="1323"/>
    </row>
    <row r="11" spans="1:17" s="1324" customFormat="1">
      <c r="A11" s="117" t="s">
        <v>1709</v>
      </c>
      <c r="B11" s="118" t="s">
        <v>1710</v>
      </c>
      <c r="C11" s="472">
        <v>4270</v>
      </c>
      <c r="D11" s="472"/>
      <c r="E11" s="472"/>
      <c r="F11" s="472"/>
      <c r="G11" s="472"/>
      <c r="H11" s="472"/>
      <c r="I11" s="472"/>
      <c r="J11" s="472"/>
      <c r="K11" s="472"/>
      <c r="L11" s="472"/>
      <c r="M11" s="472"/>
      <c r="N11" s="472"/>
      <c r="O11" s="658">
        <f t="shared" si="0"/>
        <v>4270</v>
      </c>
      <c r="P11" s="658">
        <f t="shared" si="1"/>
        <v>4270</v>
      </c>
      <c r="Q11" s="1323"/>
    </row>
    <row r="12" spans="1:17" s="1324" customFormat="1">
      <c r="A12" s="117" t="s">
        <v>1721</v>
      </c>
      <c r="B12" s="118" t="s">
        <v>1722</v>
      </c>
      <c r="C12" s="472">
        <v>4268</v>
      </c>
      <c r="D12" s="472"/>
      <c r="E12" s="472"/>
      <c r="F12" s="472"/>
      <c r="G12" s="472"/>
      <c r="H12" s="472"/>
      <c r="I12" s="472"/>
      <c r="J12" s="472"/>
      <c r="K12" s="472"/>
      <c r="L12" s="472"/>
      <c r="M12" s="472"/>
      <c r="N12" s="472"/>
      <c r="O12" s="658">
        <f t="shared" si="0"/>
        <v>4268</v>
      </c>
      <c r="P12" s="658">
        <f t="shared" si="1"/>
        <v>4268</v>
      </c>
      <c r="Q12" s="1323"/>
    </row>
    <row r="13" spans="1:17" s="1324" customFormat="1">
      <c r="A13" s="117" t="s">
        <v>1687</v>
      </c>
      <c r="B13" s="118" t="s">
        <v>1688</v>
      </c>
      <c r="C13" s="472">
        <v>3725</v>
      </c>
      <c r="D13" s="472"/>
      <c r="E13" s="472"/>
      <c r="F13" s="472"/>
      <c r="G13" s="472"/>
      <c r="H13" s="472"/>
      <c r="I13" s="472"/>
      <c r="J13" s="472"/>
      <c r="K13" s="472"/>
      <c r="L13" s="472"/>
      <c r="M13" s="472"/>
      <c r="N13" s="472"/>
      <c r="O13" s="658">
        <f t="shared" si="0"/>
        <v>3725</v>
      </c>
      <c r="P13" s="658">
        <f t="shared" si="1"/>
        <v>3725</v>
      </c>
      <c r="Q13" s="1323"/>
    </row>
    <row r="14" spans="1:17" s="1324" customFormat="1">
      <c r="A14" s="117" t="s">
        <v>1719</v>
      </c>
      <c r="B14" s="118" t="s">
        <v>1720</v>
      </c>
      <c r="C14" s="472">
        <v>3156</v>
      </c>
      <c r="D14" s="472"/>
      <c r="E14" s="472"/>
      <c r="F14" s="472"/>
      <c r="G14" s="472"/>
      <c r="H14" s="472"/>
      <c r="I14" s="472"/>
      <c r="J14" s="472"/>
      <c r="K14" s="472"/>
      <c r="L14" s="472"/>
      <c r="M14" s="472"/>
      <c r="N14" s="472"/>
      <c r="O14" s="658">
        <f t="shared" si="0"/>
        <v>3156</v>
      </c>
      <c r="P14" s="658">
        <f t="shared" si="1"/>
        <v>3156</v>
      </c>
      <c r="Q14" s="1323"/>
    </row>
    <row r="15" spans="1:17" s="1324" customFormat="1">
      <c r="A15" s="117" t="s">
        <v>1699</v>
      </c>
      <c r="B15" s="118" t="s">
        <v>1700</v>
      </c>
      <c r="C15" s="472">
        <v>3085</v>
      </c>
      <c r="D15" s="472"/>
      <c r="E15" s="472"/>
      <c r="F15" s="472"/>
      <c r="G15" s="472"/>
      <c r="H15" s="472"/>
      <c r="I15" s="472"/>
      <c r="J15" s="472"/>
      <c r="K15" s="472"/>
      <c r="L15" s="472"/>
      <c r="M15" s="472"/>
      <c r="N15" s="472"/>
      <c r="O15" s="658">
        <f t="shared" si="0"/>
        <v>3085</v>
      </c>
      <c r="P15" s="658">
        <f t="shared" si="1"/>
        <v>3085</v>
      </c>
      <c r="Q15" s="1323"/>
    </row>
    <row r="16" spans="1:17" s="1324" customFormat="1">
      <c r="A16" s="117" t="s">
        <v>1695</v>
      </c>
      <c r="B16" s="118" t="s">
        <v>1696</v>
      </c>
      <c r="C16" s="472">
        <v>2993</v>
      </c>
      <c r="D16" s="472"/>
      <c r="E16" s="472"/>
      <c r="F16" s="472"/>
      <c r="G16" s="472"/>
      <c r="H16" s="472"/>
      <c r="I16" s="472"/>
      <c r="J16" s="472"/>
      <c r="K16" s="472"/>
      <c r="L16" s="472"/>
      <c r="M16" s="472"/>
      <c r="N16" s="472"/>
      <c r="O16" s="658">
        <f t="shared" si="0"/>
        <v>2993</v>
      </c>
      <c r="P16" s="658">
        <f t="shared" si="1"/>
        <v>2993</v>
      </c>
      <c r="Q16" s="1323"/>
    </row>
    <row r="17" spans="1:17" s="1324" customFormat="1">
      <c r="A17" s="117" t="s">
        <v>1717</v>
      </c>
      <c r="B17" s="118" t="s">
        <v>1718</v>
      </c>
      <c r="C17" s="472">
        <v>2989</v>
      </c>
      <c r="D17" s="472"/>
      <c r="E17" s="472"/>
      <c r="F17" s="472"/>
      <c r="G17" s="472"/>
      <c r="H17" s="472"/>
      <c r="I17" s="472"/>
      <c r="J17" s="472"/>
      <c r="K17" s="472"/>
      <c r="L17" s="472"/>
      <c r="M17" s="472"/>
      <c r="N17" s="472"/>
      <c r="O17" s="658">
        <f t="shared" si="0"/>
        <v>2989</v>
      </c>
      <c r="P17" s="658">
        <f t="shared" si="1"/>
        <v>2989</v>
      </c>
      <c r="Q17" s="1323"/>
    </row>
    <row r="18" spans="1:17" s="1324" customFormat="1">
      <c r="A18" s="117" t="s">
        <v>1701</v>
      </c>
      <c r="B18" s="118" t="s">
        <v>1702</v>
      </c>
      <c r="C18" s="472">
        <v>2782</v>
      </c>
      <c r="D18" s="472"/>
      <c r="E18" s="472"/>
      <c r="F18" s="472"/>
      <c r="G18" s="472"/>
      <c r="H18" s="472"/>
      <c r="I18" s="472"/>
      <c r="J18" s="472"/>
      <c r="K18" s="472"/>
      <c r="L18" s="472"/>
      <c r="M18" s="472"/>
      <c r="N18" s="472"/>
      <c r="O18" s="658">
        <f t="shared" si="0"/>
        <v>2782</v>
      </c>
      <c r="P18" s="658">
        <f t="shared" si="1"/>
        <v>2782</v>
      </c>
      <c r="Q18" s="1323"/>
    </row>
    <row r="19" spans="1:17" s="1324" customFormat="1">
      <c r="A19" s="117" t="s">
        <v>1713</v>
      </c>
      <c r="B19" s="118" t="s">
        <v>1714</v>
      </c>
      <c r="C19" s="472">
        <v>2440</v>
      </c>
      <c r="D19" s="472"/>
      <c r="E19" s="472"/>
      <c r="F19" s="472"/>
      <c r="G19" s="472"/>
      <c r="H19" s="472"/>
      <c r="I19" s="472"/>
      <c r="J19" s="472"/>
      <c r="K19" s="472"/>
      <c r="L19" s="472"/>
      <c r="M19" s="472"/>
      <c r="N19" s="472"/>
      <c r="O19" s="658">
        <f t="shared" si="0"/>
        <v>2440</v>
      </c>
      <c r="P19" s="658">
        <f t="shared" si="1"/>
        <v>2440</v>
      </c>
      <c r="Q19" s="1323"/>
    </row>
    <row r="20" spans="1:17" s="1324" customFormat="1">
      <c r="A20" s="117" t="s">
        <v>1727</v>
      </c>
      <c r="B20" s="118" t="s">
        <v>1728</v>
      </c>
      <c r="C20" s="472">
        <v>2436</v>
      </c>
      <c r="D20" s="472"/>
      <c r="E20" s="472"/>
      <c r="F20" s="472"/>
      <c r="G20" s="472"/>
      <c r="H20" s="472"/>
      <c r="I20" s="472"/>
      <c r="J20" s="472"/>
      <c r="K20" s="472"/>
      <c r="L20" s="472"/>
      <c r="M20" s="472"/>
      <c r="N20" s="472"/>
      <c r="O20" s="658">
        <f t="shared" si="0"/>
        <v>2436</v>
      </c>
      <c r="P20" s="658">
        <f t="shared" si="1"/>
        <v>2436</v>
      </c>
      <c r="Q20" s="1323"/>
    </row>
    <row r="21" spans="1:17" s="1324" customFormat="1">
      <c r="A21" s="117" t="s">
        <v>1697</v>
      </c>
      <c r="B21" s="118" t="s">
        <v>1698</v>
      </c>
      <c r="C21" s="472">
        <v>2379</v>
      </c>
      <c r="D21" s="472"/>
      <c r="E21" s="472"/>
      <c r="F21" s="472"/>
      <c r="G21" s="472"/>
      <c r="H21" s="472"/>
      <c r="I21" s="472"/>
      <c r="J21" s="472"/>
      <c r="K21" s="472"/>
      <c r="L21" s="472"/>
      <c r="M21" s="472"/>
      <c r="N21" s="472"/>
      <c r="O21" s="658">
        <f t="shared" si="0"/>
        <v>2379</v>
      </c>
      <c r="P21" s="658">
        <f t="shared" si="1"/>
        <v>2379</v>
      </c>
      <c r="Q21" s="1323"/>
    </row>
    <row r="22" spans="1:17" s="1324" customFormat="1">
      <c r="A22" s="117" t="s">
        <v>1693</v>
      </c>
      <c r="B22" s="118" t="s">
        <v>1694</v>
      </c>
      <c r="C22" s="472">
        <v>2340</v>
      </c>
      <c r="D22" s="472"/>
      <c r="E22" s="472"/>
      <c r="F22" s="472"/>
      <c r="G22" s="472"/>
      <c r="H22" s="472"/>
      <c r="I22" s="472"/>
      <c r="J22" s="472"/>
      <c r="K22" s="472"/>
      <c r="L22" s="472"/>
      <c r="M22" s="472"/>
      <c r="N22" s="472"/>
      <c r="O22" s="658">
        <f t="shared" si="0"/>
        <v>2340</v>
      </c>
      <c r="P22" s="658">
        <f t="shared" si="1"/>
        <v>2340</v>
      </c>
      <c r="Q22" s="1323"/>
    </row>
    <row r="23" spans="1:17" s="1324" customFormat="1">
      <c r="A23" s="117" t="s">
        <v>1689</v>
      </c>
      <c r="B23" s="118" t="s">
        <v>1690</v>
      </c>
      <c r="C23" s="472">
        <v>2327</v>
      </c>
      <c r="D23" s="472"/>
      <c r="E23" s="472"/>
      <c r="F23" s="472"/>
      <c r="G23" s="472"/>
      <c r="H23" s="472"/>
      <c r="I23" s="472"/>
      <c r="J23" s="472"/>
      <c r="K23" s="472"/>
      <c r="L23" s="472"/>
      <c r="M23" s="472"/>
      <c r="N23" s="472"/>
      <c r="O23" s="658">
        <f t="shared" si="0"/>
        <v>2327</v>
      </c>
      <c r="P23" s="658">
        <f t="shared" si="1"/>
        <v>2327</v>
      </c>
      <c r="Q23" s="1323"/>
    </row>
    <row r="24" spans="1:17" s="1324" customFormat="1">
      <c r="A24" s="117" t="s">
        <v>1691</v>
      </c>
      <c r="B24" s="118" t="s">
        <v>1692</v>
      </c>
      <c r="C24" s="472">
        <v>2326</v>
      </c>
      <c r="D24" s="472"/>
      <c r="E24" s="472"/>
      <c r="F24" s="472"/>
      <c r="G24" s="472"/>
      <c r="H24" s="472"/>
      <c r="I24" s="472"/>
      <c r="J24" s="472"/>
      <c r="K24" s="472"/>
      <c r="L24" s="472"/>
      <c r="M24" s="472"/>
      <c r="N24" s="472"/>
      <c r="O24" s="658">
        <f t="shared" si="0"/>
        <v>2326</v>
      </c>
      <c r="P24" s="658">
        <f t="shared" si="1"/>
        <v>2326</v>
      </c>
      <c r="Q24" s="1323"/>
    </row>
    <row r="25" spans="1:17" s="1324" customFormat="1">
      <c r="A25" s="117" t="s">
        <v>1730</v>
      </c>
      <c r="B25" s="118" t="s">
        <v>1729</v>
      </c>
      <c r="C25" s="472">
        <v>2320</v>
      </c>
      <c r="D25" s="472"/>
      <c r="E25" s="472"/>
      <c r="F25" s="472"/>
      <c r="G25" s="472"/>
      <c r="H25" s="472"/>
      <c r="I25" s="472"/>
      <c r="J25" s="472"/>
      <c r="K25" s="472"/>
      <c r="L25" s="472"/>
      <c r="M25" s="472"/>
      <c r="N25" s="472"/>
      <c r="O25" s="658">
        <f t="shared" si="0"/>
        <v>2320</v>
      </c>
      <c r="P25" s="658">
        <f t="shared" si="1"/>
        <v>2320</v>
      </c>
      <c r="Q25" s="1323"/>
    </row>
    <row r="26" spans="1:17" s="1324" customFormat="1">
      <c r="A26" s="117" t="s">
        <v>2342</v>
      </c>
      <c r="B26" s="118" t="s">
        <v>2361</v>
      </c>
      <c r="C26" s="472">
        <v>2209</v>
      </c>
      <c r="D26" s="472"/>
      <c r="E26" s="472"/>
      <c r="F26" s="472"/>
      <c r="G26" s="472"/>
      <c r="H26" s="472"/>
      <c r="I26" s="472"/>
      <c r="J26" s="472"/>
      <c r="K26" s="472"/>
      <c r="L26" s="472"/>
      <c r="M26" s="472"/>
      <c r="N26" s="472"/>
      <c r="O26" s="658">
        <f t="shared" si="0"/>
        <v>2209</v>
      </c>
      <c r="P26" s="658">
        <f t="shared" si="1"/>
        <v>2209</v>
      </c>
      <c r="Q26" s="1323"/>
    </row>
    <row r="27" spans="1:17" s="1324" customFormat="1">
      <c r="A27" s="117" t="s">
        <v>2285</v>
      </c>
      <c r="B27" s="118" t="s">
        <v>2205</v>
      </c>
      <c r="C27" s="472">
        <v>2006</v>
      </c>
      <c r="D27" s="472"/>
      <c r="E27" s="472"/>
      <c r="F27" s="472"/>
      <c r="G27" s="472"/>
      <c r="H27" s="472"/>
      <c r="I27" s="472"/>
      <c r="J27" s="472"/>
      <c r="K27" s="472"/>
      <c r="L27" s="472"/>
      <c r="M27" s="472"/>
      <c r="N27" s="472"/>
      <c r="O27" s="658">
        <f t="shared" si="0"/>
        <v>2006</v>
      </c>
      <c r="P27" s="658">
        <f t="shared" si="1"/>
        <v>2006</v>
      </c>
      <c r="Q27" s="1323"/>
    </row>
    <row r="28" spans="1:17" s="1324" customFormat="1">
      <c r="A28" s="117" t="s">
        <v>1823</v>
      </c>
      <c r="B28" s="118" t="s">
        <v>1824</v>
      </c>
      <c r="C28" s="472">
        <v>1850</v>
      </c>
      <c r="D28" s="472"/>
      <c r="E28" s="472"/>
      <c r="F28" s="472"/>
      <c r="G28" s="472"/>
      <c r="H28" s="472"/>
      <c r="I28" s="472"/>
      <c r="J28" s="472"/>
      <c r="K28" s="472"/>
      <c r="L28" s="472"/>
      <c r="M28" s="472"/>
      <c r="N28" s="472"/>
      <c r="O28" s="658">
        <f t="shared" si="0"/>
        <v>1850</v>
      </c>
      <c r="P28" s="658">
        <f t="shared" si="1"/>
        <v>1850</v>
      </c>
      <c r="Q28" s="1323"/>
    </row>
    <row r="29" spans="1:17" s="1324" customFormat="1">
      <c r="A29" s="117" t="s">
        <v>1717</v>
      </c>
      <c r="B29" s="118" t="s">
        <v>1853</v>
      </c>
      <c r="C29" s="472">
        <v>1769</v>
      </c>
      <c r="D29" s="472"/>
      <c r="E29" s="472"/>
      <c r="F29" s="472"/>
      <c r="G29" s="472"/>
      <c r="H29" s="472"/>
      <c r="I29" s="472"/>
      <c r="J29" s="472"/>
      <c r="K29" s="472"/>
      <c r="L29" s="472"/>
      <c r="M29" s="472"/>
      <c r="N29" s="472"/>
      <c r="O29" s="658">
        <f t="shared" si="0"/>
        <v>1769</v>
      </c>
      <c r="P29" s="658">
        <f t="shared" si="1"/>
        <v>1769</v>
      </c>
      <c r="Q29" s="1323"/>
    </row>
    <row r="30" spans="1:17" s="1324" customFormat="1">
      <c r="A30" s="117" t="s">
        <v>2064</v>
      </c>
      <c r="B30" s="118" t="s">
        <v>2066</v>
      </c>
      <c r="C30" s="472">
        <v>1729</v>
      </c>
      <c r="D30" s="472"/>
      <c r="E30" s="472"/>
      <c r="F30" s="472"/>
      <c r="G30" s="472"/>
      <c r="H30" s="472"/>
      <c r="I30" s="472"/>
      <c r="J30" s="472"/>
      <c r="K30" s="472"/>
      <c r="L30" s="472"/>
      <c r="M30" s="472"/>
      <c r="N30" s="472"/>
      <c r="O30" s="658">
        <f t="shared" si="0"/>
        <v>1729</v>
      </c>
      <c r="P30" s="658">
        <f t="shared" si="1"/>
        <v>1729</v>
      </c>
      <c r="Q30" s="1323"/>
    </row>
    <row r="31" spans="1:17" s="1324" customFormat="1">
      <c r="A31" s="117" t="s">
        <v>1991</v>
      </c>
      <c r="B31" s="118" t="s">
        <v>1992</v>
      </c>
      <c r="C31" s="472">
        <v>1344</v>
      </c>
      <c r="D31" s="472"/>
      <c r="E31" s="472"/>
      <c r="F31" s="472"/>
      <c r="G31" s="472"/>
      <c r="H31" s="472"/>
      <c r="I31" s="472"/>
      <c r="J31" s="472"/>
      <c r="K31" s="472"/>
      <c r="L31" s="472"/>
      <c r="M31" s="472"/>
      <c r="N31" s="472"/>
      <c r="O31" s="658">
        <f t="shared" si="0"/>
        <v>1344</v>
      </c>
      <c r="P31" s="658">
        <f t="shared" si="1"/>
        <v>1344</v>
      </c>
      <c r="Q31" s="1323"/>
    </row>
    <row r="32" spans="1:17" s="1324" customFormat="1">
      <c r="A32" s="117" t="s">
        <v>1790</v>
      </c>
      <c r="B32" s="118" t="s">
        <v>1791</v>
      </c>
      <c r="C32" s="472">
        <v>1318</v>
      </c>
      <c r="D32" s="472"/>
      <c r="E32" s="472"/>
      <c r="F32" s="472"/>
      <c r="G32" s="472"/>
      <c r="H32" s="472"/>
      <c r="I32" s="472"/>
      <c r="J32" s="472"/>
      <c r="K32" s="472"/>
      <c r="L32" s="472"/>
      <c r="M32" s="472"/>
      <c r="N32" s="472"/>
      <c r="O32" s="658">
        <f t="shared" si="0"/>
        <v>1318</v>
      </c>
      <c r="P32" s="658">
        <f t="shared" si="1"/>
        <v>1318</v>
      </c>
      <c r="Q32" s="1323"/>
    </row>
    <row r="33" spans="1:17" s="1324" customFormat="1">
      <c r="A33" s="117" t="s">
        <v>2092</v>
      </c>
      <c r="B33" s="118" t="s">
        <v>2093</v>
      </c>
      <c r="C33" s="472">
        <v>1197</v>
      </c>
      <c r="D33" s="472"/>
      <c r="E33" s="472"/>
      <c r="F33" s="472"/>
      <c r="G33" s="472"/>
      <c r="H33" s="472"/>
      <c r="I33" s="472"/>
      <c r="J33" s="472"/>
      <c r="K33" s="472"/>
      <c r="L33" s="472"/>
      <c r="M33" s="472"/>
      <c r="N33" s="472"/>
      <c r="O33" s="658">
        <f t="shared" si="0"/>
        <v>1197</v>
      </c>
      <c r="P33" s="658">
        <f t="shared" si="1"/>
        <v>1197</v>
      </c>
      <c r="Q33" s="1323"/>
    </row>
    <row r="34" spans="1:17" s="1324" customFormat="1">
      <c r="A34" s="117" t="s">
        <v>2145</v>
      </c>
      <c r="B34" s="118" t="s">
        <v>2147</v>
      </c>
      <c r="C34" s="472">
        <v>1167</v>
      </c>
      <c r="D34" s="472"/>
      <c r="E34" s="472"/>
      <c r="F34" s="472"/>
      <c r="G34" s="472"/>
      <c r="H34" s="472"/>
      <c r="I34" s="472"/>
      <c r="J34" s="472"/>
      <c r="K34" s="472"/>
      <c r="L34" s="472"/>
      <c r="M34" s="472"/>
      <c r="N34" s="472"/>
      <c r="O34" s="658">
        <f t="shared" si="0"/>
        <v>1167</v>
      </c>
      <c r="P34" s="658">
        <f t="shared" si="1"/>
        <v>1167</v>
      </c>
      <c r="Q34" s="1323"/>
    </row>
    <row r="35" spans="1:17" s="1324" customFormat="1">
      <c r="A35" s="117" t="s">
        <v>2148</v>
      </c>
      <c r="B35" s="118" t="s">
        <v>2155</v>
      </c>
      <c r="C35" s="472">
        <v>1136</v>
      </c>
      <c r="D35" s="472"/>
      <c r="E35" s="472"/>
      <c r="F35" s="472"/>
      <c r="G35" s="472"/>
      <c r="H35" s="472"/>
      <c r="I35" s="472"/>
      <c r="J35" s="472"/>
      <c r="K35" s="472"/>
      <c r="L35" s="472"/>
      <c r="M35" s="472"/>
      <c r="N35" s="472"/>
      <c r="O35" s="658">
        <f t="shared" si="0"/>
        <v>1136</v>
      </c>
      <c r="P35" s="658">
        <f t="shared" si="1"/>
        <v>1136</v>
      </c>
      <c r="Q35" s="1323"/>
    </row>
    <row r="36" spans="1:17" s="1324" customFormat="1">
      <c r="A36" s="117" t="s">
        <v>2122</v>
      </c>
      <c r="B36" s="118" t="s">
        <v>2134</v>
      </c>
      <c r="C36" s="472">
        <v>1130</v>
      </c>
      <c r="D36" s="472"/>
      <c r="E36" s="472"/>
      <c r="F36" s="472"/>
      <c r="G36" s="472"/>
      <c r="H36" s="472"/>
      <c r="I36" s="472"/>
      <c r="J36" s="472"/>
      <c r="K36" s="472"/>
      <c r="L36" s="472"/>
      <c r="M36" s="472"/>
      <c r="N36" s="472"/>
      <c r="O36" s="658">
        <f t="shared" si="0"/>
        <v>1130</v>
      </c>
      <c r="P36" s="658">
        <f t="shared" si="1"/>
        <v>1130</v>
      </c>
      <c r="Q36" s="1323"/>
    </row>
    <row r="37" spans="1:17" s="1324" customFormat="1">
      <c r="A37" s="117" t="s">
        <v>1800</v>
      </c>
      <c r="B37" s="118" t="s">
        <v>1802</v>
      </c>
      <c r="C37" s="472">
        <v>1035</v>
      </c>
      <c r="D37" s="472"/>
      <c r="E37" s="472"/>
      <c r="F37" s="472"/>
      <c r="G37" s="472"/>
      <c r="H37" s="472"/>
      <c r="I37" s="472"/>
      <c r="J37" s="472"/>
      <c r="K37" s="472"/>
      <c r="L37" s="472"/>
      <c r="M37" s="472"/>
      <c r="N37" s="472"/>
      <c r="O37" s="658">
        <f t="shared" si="0"/>
        <v>1035</v>
      </c>
      <c r="P37" s="658">
        <f t="shared" si="1"/>
        <v>1035</v>
      </c>
      <c r="Q37" s="1323"/>
    </row>
    <row r="38" spans="1:17" s="1324" customFormat="1">
      <c r="A38" s="117" t="s">
        <v>1854</v>
      </c>
      <c r="B38" s="118" t="s">
        <v>1855</v>
      </c>
      <c r="C38" s="472">
        <v>1025</v>
      </c>
      <c r="D38" s="472"/>
      <c r="E38" s="472"/>
      <c r="F38" s="472"/>
      <c r="G38" s="472"/>
      <c r="H38" s="472"/>
      <c r="I38" s="472"/>
      <c r="J38" s="472"/>
      <c r="K38" s="472"/>
      <c r="L38" s="472"/>
      <c r="M38" s="472"/>
      <c r="N38" s="472"/>
      <c r="O38" s="658">
        <f t="shared" si="0"/>
        <v>1025</v>
      </c>
      <c r="P38" s="658">
        <f t="shared" si="1"/>
        <v>1025</v>
      </c>
      <c r="Q38" s="1323"/>
    </row>
    <row r="39" spans="1:17" s="1324" customFormat="1">
      <c r="A39" s="117" t="s">
        <v>1997</v>
      </c>
      <c r="B39" s="118" t="s">
        <v>1999</v>
      </c>
      <c r="C39" s="472">
        <v>970</v>
      </c>
      <c r="D39" s="472"/>
      <c r="E39" s="472"/>
      <c r="F39" s="472"/>
      <c r="G39" s="472"/>
      <c r="H39" s="472"/>
      <c r="I39" s="472"/>
      <c r="J39" s="472"/>
      <c r="K39" s="472"/>
      <c r="L39" s="472"/>
      <c r="M39" s="472"/>
      <c r="N39" s="472"/>
      <c r="O39" s="658">
        <f t="shared" si="0"/>
        <v>970</v>
      </c>
      <c r="P39" s="658">
        <f t="shared" si="1"/>
        <v>970</v>
      </c>
      <c r="Q39" s="1323"/>
    </row>
    <row r="40" spans="1:17" s="1324" customFormat="1">
      <c r="A40" s="117" t="s">
        <v>1777</v>
      </c>
      <c r="B40" s="118" t="s">
        <v>1778</v>
      </c>
      <c r="C40" s="472">
        <v>884</v>
      </c>
      <c r="D40" s="472"/>
      <c r="E40" s="472"/>
      <c r="F40" s="472"/>
      <c r="G40" s="472"/>
      <c r="H40" s="472"/>
      <c r="I40" s="472"/>
      <c r="J40" s="472"/>
      <c r="K40" s="472"/>
      <c r="L40" s="472"/>
      <c r="M40" s="472"/>
      <c r="N40" s="472"/>
      <c r="O40" s="658">
        <f t="shared" si="0"/>
        <v>884</v>
      </c>
      <c r="P40" s="658">
        <f t="shared" si="1"/>
        <v>884</v>
      </c>
      <c r="Q40" s="1323"/>
    </row>
    <row r="41" spans="1:17" s="1324" customFormat="1">
      <c r="A41" s="117" t="s">
        <v>1948</v>
      </c>
      <c r="B41" s="118" t="s">
        <v>1950</v>
      </c>
      <c r="C41" s="472">
        <v>870</v>
      </c>
      <c r="D41" s="472"/>
      <c r="E41" s="472"/>
      <c r="F41" s="472"/>
      <c r="G41" s="472"/>
      <c r="H41" s="472"/>
      <c r="I41" s="472"/>
      <c r="J41" s="472"/>
      <c r="K41" s="472"/>
      <c r="L41" s="472"/>
      <c r="M41" s="472"/>
      <c r="N41" s="472"/>
      <c r="O41" s="658">
        <f t="shared" si="0"/>
        <v>870</v>
      </c>
      <c r="P41" s="658">
        <f t="shared" si="1"/>
        <v>870</v>
      </c>
      <c r="Q41" s="1323"/>
    </row>
    <row r="42" spans="1:17" s="1324" customFormat="1">
      <c r="A42" s="117" t="s">
        <v>1849</v>
      </c>
      <c r="B42" s="118" t="s">
        <v>1850</v>
      </c>
      <c r="C42" s="472">
        <v>753</v>
      </c>
      <c r="D42" s="472"/>
      <c r="E42" s="472"/>
      <c r="F42" s="472"/>
      <c r="G42" s="472"/>
      <c r="H42" s="472"/>
      <c r="I42" s="472"/>
      <c r="J42" s="472"/>
      <c r="K42" s="472"/>
      <c r="L42" s="472"/>
      <c r="M42" s="472"/>
      <c r="N42" s="472"/>
      <c r="O42" s="658">
        <f t="shared" si="0"/>
        <v>753</v>
      </c>
      <c r="P42" s="658">
        <f t="shared" si="1"/>
        <v>753</v>
      </c>
      <c r="Q42" s="1323"/>
    </row>
    <row r="43" spans="1:17" s="1324" customFormat="1">
      <c r="A43" s="117" t="s">
        <v>2313</v>
      </c>
      <c r="B43" s="118" t="s">
        <v>2314</v>
      </c>
      <c r="C43" s="472">
        <v>744</v>
      </c>
      <c r="D43" s="472"/>
      <c r="E43" s="472"/>
      <c r="F43" s="472"/>
      <c r="G43" s="472"/>
      <c r="H43" s="472"/>
      <c r="I43" s="472"/>
      <c r="J43" s="472"/>
      <c r="K43" s="472"/>
      <c r="L43" s="472"/>
      <c r="M43" s="472"/>
      <c r="N43" s="472"/>
      <c r="O43" s="658">
        <f t="shared" si="0"/>
        <v>744</v>
      </c>
      <c r="P43" s="658">
        <f t="shared" si="1"/>
        <v>744</v>
      </c>
      <c r="Q43" s="1323"/>
    </row>
    <row r="44" spans="1:17" s="1324" customFormat="1">
      <c r="A44" s="117" t="s">
        <v>2037</v>
      </c>
      <c r="B44" s="118" t="s">
        <v>2039</v>
      </c>
      <c r="C44" s="472">
        <v>713</v>
      </c>
      <c r="D44" s="472"/>
      <c r="E44" s="472"/>
      <c r="F44" s="472"/>
      <c r="G44" s="472"/>
      <c r="H44" s="472"/>
      <c r="I44" s="472"/>
      <c r="J44" s="472"/>
      <c r="K44" s="472"/>
      <c r="L44" s="472"/>
      <c r="M44" s="472"/>
      <c r="N44" s="472"/>
      <c r="O44" s="658">
        <f t="shared" si="0"/>
        <v>713</v>
      </c>
      <c r="P44" s="658">
        <f t="shared" si="1"/>
        <v>713</v>
      </c>
      <c r="Q44" s="1323"/>
    </row>
    <row r="45" spans="1:17" s="1324" customFormat="1">
      <c r="A45" s="117" t="s">
        <v>1803</v>
      </c>
      <c r="B45" s="118" t="s">
        <v>1804</v>
      </c>
      <c r="C45" s="472">
        <v>573</v>
      </c>
      <c r="D45" s="472"/>
      <c r="E45" s="472"/>
      <c r="F45" s="472"/>
      <c r="G45" s="472"/>
      <c r="H45" s="472"/>
      <c r="I45" s="472"/>
      <c r="J45" s="472"/>
      <c r="K45" s="472"/>
      <c r="L45" s="472"/>
      <c r="M45" s="472"/>
      <c r="N45" s="472"/>
      <c r="O45" s="658">
        <f t="shared" si="0"/>
        <v>573</v>
      </c>
      <c r="P45" s="658">
        <f t="shared" si="1"/>
        <v>573</v>
      </c>
      <c r="Q45" s="1323"/>
    </row>
    <row r="46" spans="1:17" s="1324" customFormat="1">
      <c r="A46" s="117" t="s">
        <v>2122</v>
      </c>
      <c r="B46" s="118" t="s">
        <v>2123</v>
      </c>
      <c r="C46" s="472">
        <v>555</v>
      </c>
      <c r="D46" s="472"/>
      <c r="E46" s="472"/>
      <c r="F46" s="472"/>
      <c r="G46" s="472"/>
      <c r="H46" s="472"/>
      <c r="I46" s="472"/>
      <c r="J46" s="472"/>
      <c r="K46" s="472"/>
      <c r="L46" s="472"/>
      <c r="M46" s="472"/>
      <c r="N46" s="472"/>
      <c r="O46" s="658">
        <f t="shared" si="0"/>
        <v>555</v>
      </c>
      <c r="P46" s="658">
        <f t="shared" si="1"/>
        <v>555</v>
      </c>
      <c r="Q46" s="1323"/>
    </row>
    <row r="47" spans="1:17" s="1324" customFormat="1">
      <c r="A47" s="117" t="s">
        <v>1796</v>
      </c>
      <c r="B47" s="118" t="s">
        <v>1797</v>
      </c>
      <c r="C47" s="472">
        <v>554</v>
      </c>
      <c r="D47" s="472"/>
      <c r="E47" s="472"/>
      <c r="F47" s="472"/>
      <c r="G47" s="472"/>
      <c r="H47" s="472"/>
      <c r="I47" s="472"/>
      <c r="J47" s="472"/>
      <c r="K47" s="472"/>
      <c r="L47" s="472"/>
      <c r="M47" s="472"/>
      <c r="N47" s="472"/>
      <c r="O47" s="658">
        <f t="shared" si="0"/>
        <v>554</v>
      </c>
      <c r="P47" s="658">
        <f t="shared" si="1"/>
        <v>554</v>
      </c>
      <c r="Q47" s="1323"/>
    </row>
    <row r="48" spans="1:17" s="1324" customFormat="1">
      <c r="A48" s="117" t="s">
        <v>1944</v>
      </c>
      <c r="B48" s="118" t="s">
        <v>1945</v>
      </c>
      <c r="C48" s="472">
        <v>552</v>
      </c>
      <c r="D48" s="472"/>
      <c r="E48" s="472"/>
      <c r="F48" s="472"/>
      <c r="G48" s="472"/>
      <c r="H48" s="472"/>
      <c r="I48" s="472"/>
      <c r="J48" s="472"/>
      <c r="K48" s="472"/>
      <c r="L48" s="472"/>
      <c r="M48" s="472"/>
      <c r="N48" s="472"/>
      <c r="O48" s="658">
        <f t="shared" si="0"/>
        <v>552</v>
      </c>
      <c r="P48" s="658">
        <f t="shared" si="1"/>
        <v>552</v>
      </c>
      <c r="Q48" s="1323"/>
    </row>
    <row r="49" spans="1:17" s="1324" customFormat="1">
      <c r="A49" s="117" t="s">
        <v>1917</v>
      </c>
      <c r="B49" s="118" t="s">
        <v>1919</v>
      </c>
      <c r="C49" s="472">
        <v>538</v>
      </c>
      <c r="D49" s="472"/>
      <c r="E49" s="472"/>
      <c r="F49" s="472"/>
      <c r="G49" s="472"/>
      <c r="H49" s="472"/>
      <c r="I49" s="472"/>
      <c r="J49" s="472"/>
      <c r="K49" s="472"/>
      <c r="L49" s="472"/>
      <c r="M49" s="472"/>
      <c r="N49" s="472"/>
      <c r="O49" s="658">
        <f t="shared" si="0"/>
        <v>538</v>
      </c>
      <c r="P49" s="658">
        <f t="shared" si="1"/>
        <v>538</v>
      </c>
      <c r="Q49" s="1323"/>
    </row>
    <row r="50" spans="1:17" s="1324" customFormat="1">
      <c r="A50" s="117" t="s">
        <v>2042</v>
      </c>
      <c r="B50" s="118" t="s">
        <v>2044</v>
      </c>
      <c r="C50" s="472">
        <v>525</v>
      </c>
      <c r="D50" s="472"/>
      <c r="E50" s="472"/>
      <c r="F50" s="472"/>
      <c r="G50" s="472"/>
      <c r="H50" s="472"/>
      <c r="I50" s="472"/>
      <c r="J50" s="472"/>
      <c r="K50" s="472"/>
      <c r="L50" s="472"/>
      <c r="M50" s="472"/>
      <c r="N50" s="472"/>
      <c r="O50" s="658">
        <f t="shared" si="0"/>
        <v>525</v>
      </c>
      <c r="P50" s="658">
        <f t="shared" si="1"/>
        <v>525</v>
      </c>
      <c r="Q50" s="1323"/>
    </row>
    <row r="51" spans="1:17" s="1324" customFormat="1">
      <c r="A51" s="117" t="s">
        <v>1769</v>
      </c>
      <c r="B51" s="118" t="s">
        <v>1770</v>
      </c>
      <c r="C51" s="472">
        <v>523</v>
      </c>
      <c r="D51" s="472"/>
      <c r="E51" s="472"/>
      <c r="F51" s="472"/>
      <c r="G51" s="472"/>
      <c r="H51" s="472"/>
      <c r="I51" s="472"/>
      <c r="J51" s="472"/>
      <c r="K51" s="472"/>
      <c r="L51" s="472"/>
      <c r="M51" s="472"/>
      <c r="N51" s="472"/>
      <c r="O51" s="658">
        <f t="shared" si="0"/>
        <v>523</v>
      </c>
      <c r="P51" s="658">
        <f t="shared" si="1"/>
        <v>523</v>
      </c>
      <c r="Q51" s="1323"/>
    </row>
    <row r="52" spans="1:17" s="1324" customFormat="1">
      <c r="A52" s="117" t="s">
        <v>1769</v>
      </c>
      <c r="B52" s="118" t="s">
        <v>1771</v>
      </c>
      <c r="C52" s="472">
        <v>514</v>
      </c>
      <c r="D52" s="472"/>
      <c r="E52" s="472"/>
      <c r="F52" s="472"/>
      <c r="G52" s="472"/>
      <c r="H52" s="472"/>
      <c r="I52" s="472"/>
      <c r="J52" s="472"/>
      <c r="K52" s="472"/>
      <c r="L52" s="472"/>
      <c r="M52" s="472"/>
      <c r="N52" s="472"/>
      <c r="O52" s="658">
        <f t="shared" si="0"/>
        <v>514</v>
      </c>
      <c r="P52" s="658">
        <f t="shared" si="1"/>
        <v>514</v>
      </c>
      <c r="Q52" s="1323"/>
    </row>
    <row r="53" spans="1:17" s="1324" customFormat="1">
      <c r="A53" s="117" t="s">
        <v>2163</v>
      </c>
      <c r="B53" s="118" t="s">
        <v>2164</v>
      </c>
      <c r="C53" s="472">
        <v>494</v>
      </c>
      <c r="D53" s="472"/>
      <c r="E53" s="472"/>
      <c r="F53" s="472"/>
      <c r="G53" s="472"/>
      <c r="H53" s="472"/>
      <c r="I53" s="472"/>
      <c r="J53" s="472"/>
      <c r="K53" s="472"/>
      <c r="L53" s="472"/>
      <c r="M53" s="472"/>
      <c r="N53" s="472"/>
      <c r="O53" s="658">
        <f t="shared" si="0"/>
        <v>494</v>
      </c>
      <c r="P53" s="658">
        <f t="shared" si="1"/>
        <v>494</v>
      </c>
      <c r="Q53" s="1323"/>
    </row>
    <row r="54" spans="1:17" s="1324" customFormat="1">
      <c r="A54" s="117" t="s">
        <v>2122</v>
      </c>
      <c r="B54" s="118" t="s">
        <v>2125</v>
      </c>
      <c r="C54" s="472">
        <v>486</v>
      </c>
      <c r="D54" s="472"/>
      <c r="E54" s="472"/>
      <c r="F54" s="472"/>
      <c r="G54" s="472"/>
      <c r="H54" s="472"/>
      <c r="I54" s="472"/>
      <c r="J54" s="472"/>
      <c r="K54" s="472"/>
      <c r="L54" s="472"/>
      <c r="M54" s="472"/>
      <c r="N54" s="472"/>
      <c r="O54" s="658">
        <f t="shared" si="0"/>
        <v>486</v>
      </c>
      <c r="P54" s="658">
        <f t="shared" si="1"/>
        <v>486</v>
      </c>
      <c r="Q54" s="1323"/>
    </row>
    <row r="55" spans="1:17" s="1324" customFormat="1">
      <c r="A55" s="117" t="s">
        <v>2163</v>
      </c>
      <c r="B55" s="118" t="s">
        <v>2164</v>
      </c>
      <c r="C55" s="472">
        <v>486</v>
      </c>
      <c r="D55" s="472"/>
      <c r="E55" s="472"/>
      <c r="F55" s="472"/>
      <c r="G55" s="472"/>
      <c r="H55" s="472"/>
      <c r="I55" s="472"/>
      <c r="J55" s="472"/>
      <c r="K55" s="472"/>
      <c r="L55" s="472"/>
      <c r="M55" s="472"/>
      <c r="N55" s="472"/>
      <c r="O55" s="658">
        <f t="shared" si="0"/>
        <v>486</v>
      </c>
      <c r="P55" s="658">
        <f t="shared" si="1"/>
        <v>486</v>
      </c>
      <c r="Q55" s="1323"/>
    </row>
    <row r="56" spans="1:17" s="1324" customFormat="1">
      <c r="A56" s="117" t="s">
        <v>2070</v>
      </c>
      <c r="B56" s="118" t="s">
        <v>2071</v>
      </c>
      <c r="C56" s="472">
        <v>483</v>
      </c>
      <c r="D56" s="472"/>
      <c r="E56" s="472"/>
      <c r="F56" s="472"/>
      <c r="G56" s="472"/>
      <c r="H56" s="472"/>
      <c r="I56" s="472"/>
      <c r="J56" s="472"/>
      <c r="K56" s="472"/>
      <c r="L56" s="472"/>
      <c r="M56" s="472"/>
      <c r="N56" s="472"/>
      <c r="O56" s="658">
        <f t="shared" si="0"/>
        <v>483</v>
      </c>
      <c r="P56" s="658">
        <f t="shared" si="1"/>
        <v>483</v>
      </c>
      <c r="Q56" s="1323"/>
    </row>
    <row r="57" spans="1:17" s="1324" customFormat="1">
      <c r="A57" s="117" t="s">
        <v>2122</v>
      </c>
      <c r="B57" s="118" t="s">
        <v>2126</v>
      </c>
      <c r="C57" s="472">
        <v>482</v>
      </c>
      <c r="D57" s="472"/>
      <c r="E57" s="472"/>
      <c r="F57" s="472"/>
      <c r="G57" s="472"/>
      <c r="H57" s="472"/>
      <c r="I57" s="472"/>
      <c r="J57" s="472"/>
      <c r="K57" s="472"/>
      <c r="L57" s="472"/>
      <c r="M57" s="472"/>
      <c r="N57" s="472"/>
      <c r="O57" s="658">
        <f t="shared" si="0"/>
        <v>482</v>
      </c>
      <c r="P57" s="658">
        <f t="shared" si="1"/>
        <v>482</v>
      </c>
      <c r="Q57" s="1323"/>
    </row>
    <row r="58" spans="1:17" s="1324" customFormat="1">
      <c r="A58" s="117" t="s">
        <v>2148</v>
      </c>
      <c r="B58" s="118" t="s">
        <v>2149</v>
      </c>
      <c r="C58" s="472">
        <v>482</v>
      </c>
      <c r="D58" s="472"/>
      <c r="E58" s="472"/>
      <c r="F58" s="472"/>
      <c r="G58" s="472"/>
      <c r="H58" s="472"/>
      <c r="I58" s="472"/>
      <c r="J58" s="472"/>
      <c r="K58" s="472"/>
      <c r="L58" s="472"/>
      <c r="M58" s="472"/>
      <c r="N58" s="472"/>
      <c r="O58" s="658">
        <f t="shared" si="0"/>
        <v>482</v>
      </c>
      <c r="P58" s="658">
        <f t="shared" si="1"/>
        <v>482</v>
      </c>
      <c r="Q58" s="1323"/>
    </row>
    <row r="59" spans="1:17" s="1324" customFormat="1">
      <c r="A59" s="117" t="s">
        <v>2163</v>
      </c>
      <c r="B59" s="118" t="s">
        <v>2164</v>
      </c>
      <c r="C59" s="472">
        <v>471</v>
      </c>
      <c r="D59" s="472"/>
      <c r="E59" s="472"/>
      <c r="F59" s="472"/>
      <c r="G59" s="472"/>
      <c r="H59" s="472"/>
      <c r="I59" s="472"/>
      <c r="J59" s="472"/>
      <c r="K59" s="472"/>
      <c r="L59" s="472"/>
      <c r="M59" s="472"/>
      <c r="N59" s="472"/>
      <c r="O59" s="658">
        <f t="shared" si="0"/>
        <v>471</v>
      </c>
      <c r="P59" s="658">
        <f t="shared" si="1"/>
        <v>471</v>
      </c>
      <c r="Q59" s="1323"/>
    </row>
    <row r="60" spans="1:17" s="1324" customFormat="1">
      <c r="A60" s="117" t="s">
        <v>2163</v>
      </c>
      <c r="B60" s="118" t="s">
        <v>2164</v>
      </c>
      <c r="C60" s="472">
        <v>470</v>
      </c>
      <c r="D60" s="472"/>
      <c r="E60" s="472"/>
      <c r="F60" s="472"/>
      <c r="G60" s="472"/>
      <c r="H60" s="472"/>
      <c r="I60" s="472"/>
      <c r="J60" s="472"/>
      <c r="K60" s="472"/>
      <c r="L60" s="472"/>
      <c r="M60" s="472"/>
      <c r="N60" s="472"/>
      <c r="O60" s="658">
        <f t="shared" si="0"/>
        <v>470</v>
      </c>
      <c r="P60" s="658">
        <f t="shared" si="1"/>
        <v>470</v>
      </c>
      <c r="Q60" s="1323"/>
    </row>
    <row r="61" spans="1:17" s="1324" customFormat="1">
      <c r="A61" s="117" t="s">
        <v>2122</v>
      </c>
      <c r="B61" s="118" t="s">
        <v>2128</v>
      </c>
      <c r="C61" s="472">
        <v>466</v>
      </c>
      <c r="D61" s="472"/>
      <c r="E61" s="472"/>
      <c r="F61" s="472"/>
      <c r="G61" s="472"/>
      <c r="H61" s="472"/>
      <c r="I61" s="472"/>
      <c r="J61" s="472"/>
      <c r="K61" s="472"/>
      <c r="L61" s="472"/>
      <c r="M61" s="472"/>
      <c r="N61" s="472"/>
      <c r="O61" s="658">
        <f t="shared" si="0"/>
        <v>466</v>
      </c>
      <c r="P61" s="658">
        <f t="shared" si="1"/>
        <v>466</v>
      </c>
      <c r="Q61" s="1323"/>
    </row>
    <row r="62" spans="1:17" s="1324" customFormat="1">
      <c r="A62" s="117" t="s">
        <v>2122</v>
      </c>
      <c r="B62" s="118" t="s">
        <v>2127</v>
      </c>
      <c r="C62" s="472">
        <v>465</v>
      </c>
      <c r="D62" s="472"/>
      <c r="E62" s="472"/>
      <c r="F62" s="472"/>
      <c r="G62" s="472"/>
      <c r="H62" s="472"/>
      <c r="I62" s="472"/>
      <c r="J62" s="472"/>
      <c r="K62" s="472"/>
      <c r="L62" s="472"/>
      <c r="M62" s="472"/>
      <c r="N62" s="472"/>
      <c r="O62" s="658">
        <f t="shared" si="0"/>
        <v>465</v>
      </c>
      <c r="P62" s="658">
        <f t="shared" si="1"/>
        <v>465</v>
      </c>
      <c r="Q62" s="1323"/>
    </row>
    <row r="63" spans="1:17" s="1324" customFormat="1">
      <c r="A63" s="117" t="s">
        <v>2304</v>
      </c>
      <c r="B63" s="118" t="s">
        <v>2306</v>
      </c>
      <c r="C63" s="472">
        <v>434</v>
      </c>
      <c r="D63" s="472"/>
      <c r="E63" s="472"/>
      <c r="F63" s="472"/>
      <c r="G63" s="472"/>
      <c r="H63" s="472"/>
      <c r="I63" s="472"/>
      <c r="J63" s="472"/>
      <c r="K63" s="472"/>
      <c r="L63" s="472"/>
      <c r="M63" s="472"/>
      <c r="N63" s="472"/>
      <c r="O63" s="658">
        <f t="shared" si="0"/>
        <v>434</v>
      </c>
      <c r="P63" s="658">
        <f t="shared" si="1"/>
        <v>434</v>
      </c>
      <c r="Q63" s="1323"/>
    </row>
    <row r="64" spans="1:17" s="1324" customFormat="1">
      <c r="A64" s="117" t="s">
        <v>1781</v>
      </c>
      <c r="B64" s="118" t="s">
        <v>1783</v>
      </c>
      <c r="C64" s="472">
        <v>425</v>
      </c>
      <c r="D64" s="472"/>
      <c r="E64" s="472"/>
      <c r="F64" s="472"/>
      <c r="G64" s="472"/>
      <c r="H64" s="472"/>
      <c r="I64" s="472"/>
      <c r="J64" s="472"/>
      <c r="K64" s="472"/>
      <c r="L64" s="472"/>
      <c r="M64" s="472"/>
      <c r="N64" s="472"/>
      <c r="O64" s="658">
        <f t="shared" si="0"/>
        <v>425</v>
      </c>
      <c r="P64" s="658">
        <f t="shared" si="1"/>
        <v>425</v>
      </c>
      <c r="Q64" s="1323"/>
    </row>
    <row r="65" spans="1:17" s="1324" customFormat="1">
      <c r="A65" s="117" t="s">
        <v>1827</v>
      </c>
      <c r="B65" s="118" t="s">
        <v>1829</v>
      </c>
      <c r="C65" s="472">
        <v>368</v>
      </c>
      <c r="D65" s="472"/>
      <c r="E65" s="472"/>
      <c r="F65" s="472"/>
      <c r="G65" s="472"/>
      <c r="H65" s="472"/>
      <c r="I65" s="472"/>
      <c r="J65" s="472"/>
      <c r="K65" s="472"/>
      <c r="L65" s="472"/>
      <c r="M65" s="472"/>
      <c r="N65" s="472"/>
      <c r="O65" s="658">
        <f t="shared" si="0"/>
        <v>368</v>
      </c>
      <c r="P65" s="658">
        <f t="shared" si="1"/>
        <v>368</v>
      </c>
      <c r="Q65" s="1323"/>
    </row>
    <row r="66" spans="1:17" s="1324" customFormat="1">
      <c r="A66" s="117" t="s">
        <v>2257</v>
      </c>
      <c r="B66" s="118" t="s">
        <v>2258</v>
      </c>
      <c r="C66" s="472">
        <v>353</v>
      </c>
      <c r="D66" s="472"/>
      <c r="E66" s="472"/>
      <c r="F66" s="472"/>
      <c r="G66" s="472"/>
      <c r="H66" s="472"/>
      <c r="I66" s="472"/>
      <c r="J66" s="472"/>
      <c r="K66" s="472"/>
      <c r="L66" s="472"/>
      <c r="M66" s="472"/>
      <c r="N66" s="472"/>
      <c r="O66" s="658">
        <f t="shared" si="0"/>
        <v>353</v>
      </c>
      <c r="P66" s="658">
        <f t="shared" si="1"/>
        <v>353</v>
      </c>
      <c r="Q66" s="1323"/>
    </row>
    <row r="67" spans="1:17" s="1324" customFormat="1">
      <c r="A67" s="117" t="s">
        <v>2198</v>
      </c>
      <c r="B67" s="118" t="s">
        <v>2199</v>
      </c>
      <c r="C67" s="472">
        <v>348</v>
      </c>
      <c r="D67" s="472"/>
      <c r="E67" s="472"/>
      <c r="F67" s="472"/>
      <c r="G67" s="472"/>
      <c r="H67" s="472"/>
      <c r="I67" s="472"/>
      <c r="J67" s="472"/>
      <c r="K67" s="472"/>
      <c r="L67" s="472"/>
      <c r="M67" s="472"/>
      <c r="N67" s="472"/>
      <c r="O67" s="658">
        <f t="shared" si="0"/>
        <v>348</v>
      </c>
      <c r="P67" s="658">
        <f t="shared" si="1"/>
        <v>348</v>
      </c>
      <c r="Q67" s="1323"/>
    </row>
    <row r="68" spans="1:17" s="1324" customFormat="1">
      <c r="A68" s="117" t="s">
        <v>1960</v>
      </c>
      <c r="B68" s="118" t="s">
        <v>1962</v>
      </c>
      <c r="C68" s="472">
        <v>347</v>
      </c>
      <c r="D68" s="472"/>
      <c r="E68" s="472"/>
      <c r="F68" s="472"/>
      <c r="G68" s="472"/>
      <c r="H68" s="472"/>
      <c r="I68" s="472"/>
      <c r="J68" s="472"/>
      <c r="K68" s="472"/>
      <c r="L68" s="472"/>
      <c r="M68" s="472"/>
      <c r="N68" s="472"/>
      <c r="O68" s="658">
        <f t="shared" ref="O68:O131" si="2">SUM(C68:N68)</f>
        <v>347</v>
      </c>
      <c r="P68" s="658">
        <f t="shared" ref="P68:P131" si="3">AVERAGE(C68:N68)</f>
        <v>347</v>
      </c>
      <c r="Q68" s="1323"/>
    </row>
    <row r="69" spans="1:17" s="1324" customFormat="1">
      <c r="A69" s="117" t="s">
        <v>1825</v>
      </c>
      <c r="B69" s="118" t="s">
        <v>1826</v>
      </c>
      <c r="C69" s="472">
        <v>335</v>
      </c>
      <c r="D69" s="472"/>
      <c r="E69" s="472"/>
      <c r="F69" s="472"/>
      <c r="G69" s="472"/>
      <c r="H69" s="472"/>
      <c r="I69" s="472"/>
      <c r="J69" s="472"/>
      <c r="K69" s="472"/>
      <c r="L69" s="472"/>
      <c r="M69" s="472"/>
      <c r="N69" s="472"/>
      <c r="O69" s="658">
        <f t="shared" si="2"/>
        <v>335</v>
      </c>
      <c r="P69" s="658">
        <f t="shared" si="3"/>
        <v>335</v>
      </c>
      <c r="Q69" s="1323"/>
    </row>
    <row r="70" spans="1:17" s="1324" customFormat="1">
      <c r="A70" s="117" t="s">
        <v>1878</v>
      </c>
      <c r="B70" s="118" t="s">
        <v>1879</v>
      </c>
      <c r="C70" s="472">
        <v>326</v>
      </c>
      <c r="D70" s="472"/>
      <c r="E70" s="472"/>
      <c r="F70" s="472"/>
      <c r="G70" s="472"/>
      <c r="H70" s="472"/>
      <c r="I70" s="472"/>
      <c r="J70" s="472"/>
      <c r="K70" s="472"/>
      <c r="L70" s="472"/>
      <c r="M70" s="472"/>
      <c r="N70" s="472"/>
      <c r="O70" s="658">
        <f t="shared" si="2"/>
        <v>326</v>
      </c>
      <c r="P70" s="658">
        <f t="shared" si="3"/>
        <v>326</v>
      </c>
      <c r="Q70" s="1323"/>
    </row>
    <row r="71" spans="1:17" s="1324" customFormat="1">
      <c r="A71" s="117" t="s">
        <v>1805</v>
      </c>
      <c r="B71" s="118" t="s">
        <v>1806</v>
      </c>
      <c r="C71" s="472">
        <v>305</v>
      </c>
      <c r="D71" s="472"/>
      <c r="E71" s="472"/>
      <c r="F71" s="472"/>
      <c r="G71" s="472"/>
      <c r="H71" s="472"/>
      <c r="I71" s="472"/>
      <c r="J71" s="472"/>
      <c r="K71" s="472"/>
      <c r="L71" s="472"/>
      <c r="M71" s="472"/>
      <c r="N71" s="472"/>
      <c r="O71" s="658">
        <f t="shared" si="2"/>
        <v>305</v>
      </c>
      <c r="P71" s="658">
        <f t="shared" si="3"/>
        <v>305</v>
      </c>
      <c r="Q71" s="1323"/>
    </row>
    <row r="72" spans="1:17" s="1324" customFormat="1">
      <c r="A72" s="117" t="s">
        <v>2006</v>
      </c>
      <c r="B72" s="118" t="s">
        <v>2007</v>
      </c>
      <c r="C72" s="472">
        <v>287</v>
      </c>
      <c r="D72" s="472"/>
      <c r="E72" s="472"/>
      <c r="F72" s="472"/>
      <c r="G72" s="472"/>
      <c r="H72" s="472"/>
      <c r="I72" s="472"/>
      <c r="J72" s="472"/>
      <c r="K72" s="472"/>
      <c r="L72" s="472"/>
      <c r="M72" s="472"/>
      <c r="N72" s="472"/>
      <c r="O72" s="658">
        <f t="shared" si="2"/>
        <v>287</v>
      </c>
      <c r="P72" s="658">
        <f t="shared" si="3"/>
        <v>287</v>
      </c>
      <c r="Q72" s="1323"/>
    </row>
    <row r="73" spans="1:17" s="1324" customFormat="1">
      <c r="A73" s="117" t="s">
        <v>1954</v>
      </c>
      <c r="B73" s="118" t="s">
        <v>1957</v>
      </c>
      <c r="C73" s="472">
        <v>282</v>
      </c>
      <c r="D73" s="472"/>
      <c r="E73" s="472"/>
      <c r="F73" s="472"/>
      <c r="G73" s="472"/>
      <c r="H73" s="472"/>
      <c r="I73" s="472"/>
      <c r="J73" s="472"/>
      <c r="K73" s="472"/>
      <c r="L73" s="472"/>
      <c r="M73" s="472"/>
      <c r="N73" s="472"/>
      <c r="O73" s="658">
        <f t="shared" si="2"/>
        <v>282</v>
      </c>
      <c r="P73" s="658">
        <f t="shared" si="3"/>
        <v>282</v>
      </c>
      <c r="Q73" s="1323"/>
    </row>
    <row r="74" spans="1:17" s="1324" customFormat="1">
      <c r="A74" s="117" t="s">
        <v>1973</v>
      </c>
      <c r="B74" s="118" t="s">
        <v>1974</v>
      </c>
      <c r="C74" s="472">
        <v>271</v>
      </c>
      <c r="D74" s="472"/>
      <c r="E74" s="472"/>
      <c r="F74" s="472"/>
      <c r="G74" s="472"/>
      <c r="H74" s="472"/>
      <c r="I74" s="472"/>
      <c r="J74" s="472"/>
      <c r="K74" s="472"/>
      <c r="L74" s="472"/>
      <c r="M74" s="472"/>
      <c r="N74" s="472"/>
      <c r="O74" s="658">
        <f t="shared" si="2"/>
        <v>271</v>
      </c>
      <c r="P74" s="658">
        <f t="shared" si="3"/>
        <v>271</v>
      </c>
      <c r="Q74" s="1323"/>
    </row>
    <row r="75" spans="1:17" s="1324" customFormat="1">
      <c r="A75" s="117" t="s">
        <v>1701</v>
      </c>
      <c r="B75" s="118" t="s">
        <v>1817</v>
      </c>
      <c r="C75" s="472">
        <v>252</v>
      </c>
      <c r="D75" s="472"/>
      <c r="E75" s="472"/>
      <c r="F75" s="472"/>
      <c r="G75" s="472"/>
      <c r="H75" s="472"/>
      <c r="I75" s="472"/>
      <c r="J75" s="472"/>
      <c r="K75" s="472"/>
      <c r="L75" s="472"/>
      <c r="M75" s="472"/>
      <c r="N75" s="472"/>
      <c r="O75" s="658">
        <f t="shared" si="2"/>
        <v>252</v>
      </c>
      <c r="P75" s="658">
        <f t="shared" si="3"/>
        <v>252</v>
      </c>
      <c r="Q75" s="1323"/>
    </row>
    <row r="76" spans="1:17" s="1324" customFormat="1">
      <c r="A76" s="117" t="s">
        <v>1884</v>
      </c>
      <c r="B76" s="118" t="s">
        <v>1885</v>
      </c>
      <c r="C76" s="472">
        <v>229</v>
      </c>
      <c r="D76" s="472"/>
      <c r="E76" s="472"/>
      <c r="F76" s="472"/>
      <c r="G76" s="472"/>
      <c r="H76" s="472"/>
      <c r="I76" s="472"/>
      <c r="J76" s="472"/>
      <c r="K76" s="472"/>
      <c r="L76" s="472"/>
      <c r="M76" s="472"/>
      <c r="N76" s="472"/>
      <c r="O76" s="658">
        <f t="shared" si="2"/>
        <v>229</v>
      </c>
      <c r="P76" s="658">
        <f t="shared" si="3"/>
        <v>229</v>
      </c>
      <c r="Q76" s="1323"/>
    </row>
    <row r="77" spans="1:17" s="1324" customFormat="1">
      <c r="A77" s="117" t="s">
        <v>1687</v>
      </c>
      <c r="B77" s="118" t="s">
        <v>1788</v>
      </c>
      <c r="C77" s="472">
        <v>223</v>
      </c>
      <c r="D77" s="472"/>
      <c r="E77" s="472"/>
      <c r="F77" s="472"/>
      <c r="G77" s="472"/>
      <c r="H77" s="472"/>
      <c r="I77" s="472"/>
      <c r="J77" s="472"/>
      <c r="K77" s="472"/>
      <c r="L77" s="472"/>
      <c r="M77" s="472"/>
      <c r="N77" s="472"/>
      <c r="O77" s="658">
        <f t="shared" si="2"/>
        <v>223</v>
      </c>
      <c r="P77" s="658">
        <f t="shared" si="3"/>
        <v>223</v>
      </c>
      <c r="Q77" s="1323"/>
    </row>
    <row r="78" spans="1:17" s="1324" customFormat="1">
      <c r="A78" s="117" t="s">
        <v>2163</v>
      </c>
      <c r="B78" s="118" t="s">
        <v>2166</v>
      </c>
      <c r="C78" s="472">
        <v>219</v>
      </c>
      <c r="D78" s="472"/>
      <c r="E78" s="472"/>
      <c r="F78" s="472"/>
      <c r="G78" s="472"/>
      <c r="H78" s="472"/>
      <c r="I78" s="472"/>
      <c r="J78" s="472"/>
      <c r="K78" s="472"/>
      <c r="L78" s="472"/>
      <c r="M78" s="472"/>
      <c r="N78" s="472"/>
      <c r="O78" s="658">
        <f t="shared" si="2"/>
        <v>219</v>
      </c>
      <c r="P78" s="658">
        <f t="shared" si="3"/>
        <v>219</v>
      </c>
      <c r="Q78" s="1323"/>
    </row>
    <row r="79" spans="1:17" s="1324" customFormat="1">
      <c r="A79" s="117" t="s">
        <v>1851</v>
      </c>
      <c r="B79" s="118" t="s">
        <v>1852</v>
      </c>
      <c r="C79" s="472">
        <v>218</v>
      </c>
      <c r="D79" s="472"/>
      <c r="E79" s="472"/>
      <c r="F79" s="472"/>
      <c r="G79" s="472"/>
      <c r="H79" s="472"/>
      <c r="I79" s="472"/>
      <c r="J79" s="472"/>
      <c r="K79" s="472"/>
      <c r="L79" s="472"/>
      <c r="M79" s="472"/>
      <c r="N79" s="472"/>
      <c r="O79" s="658">
        <f t="shared" si="2"/>
        <v>218</v>
      </c>
      <c r="P79" s="658">
        <f t="shared" si="3"/>
        <v>218</v>
      </c>
      <c r="Q79" s="1323"/>
    </row>
    <row r="80" spans="1:17" s="1324" customFormat="1">
      <c r="A80" s="117" t="s">
        <v>2122</v>
      </c>
      <c r="B80" s="118" t="s">
        <v>2130</v>
      </c>
      <c r="C80" s="472">
        <v>217</v>
      </c>
      <c r="D80" s="472"/>
      <c r="E80" s="472"/>
      <c r="F80" s="472"/>
      <c r="G80" s="472"/>
      <c r="H80" s="472"/>
      <c r="I80" s="472"/>
      <c r="J80" s="472"/>
      <c r="K80" s="472"/>
      <c r="L80" s="472"/>
      <c r="M80" s="472"/>
      <c r="N80" s="472"/>
      <c r="O80" s="658">
        <f t="shared" si="2"/>
        <v>217</v>
      </c>
      <c r="P80" s="658">
        <f t="shared" si="3"/>
        <v>217</v>
      </c>
      <c r="Q80" s="1323"/>
    </row>
    <row r="81" spans="1:17" s="1324" customFormat="1">
      <c r="A81" s="117" t="s">
        <v>2145</v>
      </c>
      <c r="B81" s="118" t="s">
        <v>2146</v>
      </c>
      <c r="C81" s="472">
        <v>216</v>
      </c>
      <c r="D81" s="472"/>
      <c r="E81" s="472"/>
      <c r="F81" s="472"/>
      <c r="G81" s="472"/>
      <c r="H81" s="472"/>
      <c r="I81" s="472"/>
      <c r="J81" s="472"/>
      <c r="K81" s="472"/>
      <c r="L81" s="472"/>
      <c r="M81" s="472"/>
      <c r="N81" s="472"/>
      <c r="O81" s="658">
        <f t="shared" si="2"/>
        <v>216</v>
      </c>
      <c r="P81" s="658">
        <f t="shared" si="3"/>
        <v>216</v>
      </c>
      <c r="Q81" s="1323"/>
    </row>
    <row r="82" spans="1:17" s="1324" customFormat="1">
      <c r="A82" s="117" t="s">
        <v>1891</v>
      </c>
      <c r="B82" s="118" t="s">
        <v>1892</v>
      </c>
      <c r="C82" s="472">
        <v>208</v>
      </c>
      <c r="D82" s="472"/>
      <c r="E82" s="472"/>
      <c r="F82" s="472"/>
      <c r="G82" s="472"/>
      <c r="H82" s="472"/>
      <c r="I82" s="472"/>
      <c r="J82" s="472"/>
      <c r="K82" s="472"/>
      <c r="L82" s="472"/>
      <c r="M82" s="472"/>
      <c r="N82" s="472"/>
      <c r="O82" s="658">
        <f t="shared" si="2"/>
        <v>208</v>
      </c>
      <c r="P82" s="658">
        <f t="shared" si="3"/>
        <v>208</v>
      </c>
      <c r="Q82" s="1323"/>
    </row>
    <row r="83" spans="1:17" s="1324" customFormat="1">
      <c r="A83" s="117" t="s">
        <v>1893</v>
      </c>
      <c r="B83" s="118" t="s">
        <v>1894</v>
      </c>
      <c r="C83" s="472">
        <v>208</v>
      </c>
      <c r="D83" s="472"/>
      <c r="E83" s="472"/>
      <c r="F83" s="472"/>
      <c r="G83" s="472"/>
      <c r="H83" s="472"/>
      <c r="I83" s="472"/>
      <c r="J83" s="472"/>
      <c r="K83" s="472"/>
      <c r="L83" s="472"/>
      <c r="M83" s="472"/>
      <c r="N83" s="472"/>
      <c r="O83" s="658">
        <f t="shared" si="2"/>
        <v>208</v>
      </c>
      <c r="P83" s="658">
        <f t="shared" si="3"/>
        <v>208</v>
      </c>
      <c r="Q83" s="1323"/>
    </row>
    <row r="84" spans="1:17" s="1324" customFormat="1">
      <c r="A84" s="117" t="s">
        <v>2163</v>
      </c>
      <c r="B84" s="118" t="s">
        <v>2165</v>
      </c>
      <c r="C84" s="472">
        <v>208</v>
      </c>
      <c r="D84" s="472"/>
      <c r="E84" s="472"/>
      <c r="F84" s="472"/>
      <c r="G84" s="472"/>
      <c r="H84" s="472"/>
      <c r="I84" s="472"/>
      <c r="J84" s="472"/>
      <c r="K84" s="472"/>
      <c r="L84" s="472"/>
      <c r="M84" s="472"/>
      <c r="N84" s="472"/>
      <c r="O84" s="658">
        <f t="shared" si="2"/>
        <v>208</v>
      </c>
      <c r="P84" s="658">
        <f t="shared" si="3"/>
        <v>208</v>
      </c>
      <c r="Q84" s="1323"/>
    </row>
    <row r="85" spans="1:17" s="1324" customFormat="1">
      <c r="A85" s="117" t="s">
        <v>2122</v>
      </c>
      <c r="B85" s="118" t="s">
        <v>2129</v>
      </c>
      <c r="C85" s="472">
        <v>206</v>
      </c>
      <c r="D85" s="472"/>
      <c r="E85" s="472"/>
      <c r="F85" s="472"/>
      <c r="G85" s="472"/>
      <c r="H85" s="472"/>
      <c r="I85" s="472"/>
      <c r="J85" s="472"/>
      <c r="K85" s="472"/>
      <c r="L85" s="472"/>
      <c r="M85" s="472"/>
      <c r="N85" s="472"/>
      <c r="O85" s="658">
        <f t="shared" si="2"/>
        <v>206</v>
      </c>
      <c r="P85" s="658">
        <f t="shared" si="3"/>
        <v>206</v>
      </c>
      <c r="Q85" s="1323"/>
    </row>
    <row r="86" spans="1:17" s="1324" customFormat="1">
      <c r="A86" s="117" t="s">
        <v>2122</v>
      </c>
      <c r="B86" s="118" t="s">
        <v>2132</v>
      </c>
      <c r="C86" s="472">
        <v>189</v>
      </c>
      <c r="D86" s="472"/>
      <c r="E86" s="472"/>
      <c r="F86" s="472"/>
      <c r="G86" s="472"/>
      <c r="H86" s="472"/>
      <c r="I86" s="472"/>
      <c r="J86" s="472"/>
      <c r="K86" s="472"/>
      <c r="L86" s="472"/>
      <c r="M86" s="472"/>
      <c r="N86" s="472"/>
      <c r="O86" s="658">
        <f t="shared" si="2"/>
        <v>189</v>
      </c>
      <c r="P86" s="658">
        <f t="shared" si="3"/>
        <v>189</v>
      </c>
      <c r="Q86" s="1323"/>
    </row>
    <row r="87" spans="1:17" s="1324" customFormat="1">
      <c r="A87" s="117" t="s">
        <v>2148</v>
      </c>
      <c r="B87" s="118" t="s">
        <v>2153</v>
      </c>
      <c r="C87" s="472">
        <v>189</v>
      </c>
      <c r="D87" s="472"/>
      <c r="E87" s="472"/>
      <c r="F87" s="472"/>
      <c r="G87" s="472"/>
      <c r="H87" s="472"/>
      <c r="I87" s="472"/>
      <c r="J87" s="472"/>
      <c r="K87" s="472"/>
      <c r="L87" s="472"/>
      <c r="M87" s="472"/>
      <c r="N87" s="472"/>
      <c r="O87" s="658">
        <f t="shared" si="2"/>
        <v>189</v>
      </c>
      <c r="P87" s="658">
        <f t="shared" si="3"/>
        <v>189</v>
      </c>
      <c r="Q87" s="1323"/>
    </row>
    <row r="88" spans="1:17" s="1324" customFormat="1">
      <c r="A88" s="117" t="s">
        <v>2042</v>
      </c>
      <c r="B88" s="118" t="s">
        <v>2043</v>
      </c>
      <c r="C88" s="472">
        <v>186</v>
      </c>
      <c r="D88" s="472"/>
      <c r="E88" s="472"/>
      <c r="F88" s="472"/>
      <c r="G88" s="472"/>
      <c r="H88" s="472"/>
      <c r="I88" s="472"/>
      <c r="J88" s="472"/>
      <c r="K88" s="472"/>
      <c r="L88" s="472"/>
      <c r="M88" s="472"/>
      <c r="N88" s="472"/>
      <c r="O88" s="658">
        <f t="shared" si="2"/>
        <v>186</v>
      </c>
      <c r="P88" s="658">
        <f t="shared" si="3"/>
        <v>186</v>
      </c>
      <c r="Q88" s="1323"/>
    </row>
    <row r="89" spans="1:17" s="1324" customFormat="1">
      <c r="A89" s="117" t="s">
        <v>1886</v>
      </c>
      <c r="B89" s="118" t="s">
        <v>1888</v>
      </c>
      <c r="C89" s="472">
        <v>180</v>
      </c>
      <c r="D89" s="472"/>
      <c r="E89" s="472"/>
      <c r="F89" s="472"/>
      <c r="G89" s="472"/>
      <c r="H89" s="472"/>
      <c r="I89" s="472"/>
      <c r="J89" s="472"/>
      <c r="K89" s="472"/>
      <c r="L89" s="472"/>
      <c r="M89" s="472"/>
      <c r="N89" s="472"/>
      <c r="O89" s="658">
        <f t="shared" si="2"/>
        <v>180</v>
      </c>
      <c r="P89" s="658">
        <f t="shared" si="3"/>
        <v>180</v>
      </c>
      <c r="Q89" s="1323"/>
    </row>
    <row r="90" spans="1:17" s="1324" customFormat="1">
      <c r="A90" s="117" t="s">
        <v>1920</v>
      </c>
      <c r="B90" s="118" t="s">
        <v>1922</v>
      </c>
      <c r="C90" s="472">
        <v>175</v>
      </c>
      <c r="D90" s="472"/>
      <c r="E90" s="472"/>
      <c r="F90" s="472"/>
      <c r="G90" s="472"/>
      <c r="H90" s="472"/>
      <c r="I90" s="472"/>
      <c r="J90" s="472"/>
      <c r="K90" s="472"/>
      <c r="L90" s="472"/>
      <c r="M90" s="472"/>
      <c r="N90" s="472"/>
      <c r="O90" s="658">
        <f t="shared" si="2"/>
        <v>175</v>
      </c>
      <c r="P90" s="658">
        <f t="shared" si="3"/>
        <v>175</v>
      </c>
      <c r="Q90" s="1323"/>
    </row>
    <row r="91" spans="1:17" s="1324" customFormat="1">
      <c r="A91" s="117" t="s">
        <v>2057</v>
      </c>
      <c r="B91" s="118" t="s">
        <v>2058</v>
      </c>
      <c r="C91" s="472">
        <v>169</v>
      </c>
      <c r="D91" s="472"/>
      <c r="E91" s="472"/>
      <c r="F91" s="472"/>
      <c r="G91" s="472"/>
      <c r="H91" s="472"/>
      <c r="I91" s="472"/>
      <c r="J91" s="472"/>
      <c r="K91" s="472"/>
      <c r="L91" s="472"/>
      <c r="M91" s="472"/>
      <c r="N91" s="472"/>
      <c r="O91" s="658">
        <f t="shared" si="2"/>
        <v>169</v>
      </c>
      <c r="P91" s="658">
        <f t="shared" si="3"/>
        <v>169</v>
      </c>
      <c r="Q91" s="1323"/>
    </row>
    <row r="92" spans="1:17" s="1324" customFormat="1">
      <c r="A92" s="117" t="s">
        <v>1983</v>
      </c>
      <c r="B92" s="118" t="s">
        <v>1984</v>
      </c>
      <c r="C92" s="472">
        <v>161</v>
      </c>
      <c r="D92" s="472"/>
      <c r="E92" s="472"/>
      <c r="F92" s="472"/>
      <c r="G92" s="472"/>
      <c r="H92" s="472"/>
      <c r="I92" s="472"/>
      <c r="J92" s="472"/>
      <c r="K92" s="472"/>
      <c r="L92" s="472"/>
      <c r="M92" s="472"/>
      <c r="N92" s="472"/>
      <c r="O92" s="658">
        <f t="shared" si="2"/>
        <v>161</v>
      </c>
      <c r="P92" s="658">
        <f t="shared" si="3"/>
        <v>161</v>
      </c>
      <c r="Q92" s="1323"/>
    </row>
    <row r="93" spans="1:17" s="1324" customFormat="1">
      <c r="A93" s="117" t="s">
        <v>2122</v>
      </c>
      <c r="B93" s="118" t="s">
        <v>2133</v>
      </c>
      <c r="C93" s="472">
        <v>152</v>
      </c>
      <c r="D93" s="472"/>
      <c r="E93" s="472"/>
      <c r="F93" s="472"/>
      <c r="G93" s="472"/>
      <c r="H93" s="472"/>
      <c r="I93" s="472"/>
      <c r="J93" s="472"/>
      <c r="K93" s="472"/>
      <c r="L93" s="472"/>
      <c r="M93" s="472"/>
      <c r="N93" s="472"/>
      <c r="O93" s="658">
        <f t="shared" si="2"/>
        <v>152</v>
      </c>
      <c r="P93" s="658">
        <f t="shared" si="3"/>
        <v>152</v>
      </c>
      <c r="Q93" s="1323"/>
    </row>
    <row r="94" spans="1:17" s="1324" customFormat="1">
      <c r="A94" s="117" t="s">
        <v>2148</v>
      </c>
      <c r="B94" s="118" t="s">
        <v>2154</v>
      </c>
      <c r="C94" s="472">
        <v>152</v>
      </c>
      <c r="D94" s="472"/>
      <c r="E94" s="472"/>
      <c r="F94" s="472"/>
      <c r="G94" s="472"/>
      <c r="H94" s="472"/>
      <c r="I94" s="472"/>
      <c r="J94" s="472"/>
      <c r="K94" s="472"/>
      <c r="L94" s="472"/>
      <c r="M94" s="472"/>
      <c r="N94" s="472"/>
      <c r="O94" s="658">
        <f t="shared" si="2"/>
        <v>152</v>
      </c>
      <c r="P94" s="658">
        <f t="shared" si="3"/>
        <v>152</v>
      </c>
      <c r="Q94" s="1323"/>
    </row>
    <row r="95" spans="1:17" s="1324" customFormat="1">
      <c r="A95" s="117" t="s">
        <v>1963</v>
      </c>
      <c r="B95" s="118" t="s">
        <v>1964</v>
      </c>
      <c r="C95" s="472">
        <v>149</v>
      </c>
      <c r="D95" s="472"/>
      <c r="E95" s="472"/>
      <c r="F95" s="472"/>
      <c r="G95" s="472"/>
      <c r="H95" s="472"/>
      <c r="I95" s="472"/>
      <c r="J95" s="472"/>
      <c r="K95" s="472"/>
      <c r="L95" s="472"/>
      <c r="M95" s="472"/>
      <c r="N95" s="472"/>
      <c r="O95" s="658">
        <f t="shared" si="2"/>
        <v>149</v>
      </c>
      <c r="P95" s="658">
        <f t="shared" si="3"/>
        <v>149</v>
      </c>
      <c r="Q95" s="1323"/>
    </row>
    <row r="96" spans="1:17" s="1324" customFormat="1">
      <c r="A96" s="117" t="s">
        <v>2022</v>
      </c>
      <c r="B96" s="118" t="s">
        <v>2026</v>
      </c>
      <c r="C96" s="472">
        <v>145</v>
      </c>
      <c r="D96" s="472"/>
      <c r="E96" s="472"/>
      <c r="F96" s="472"/>
      <c r="G96" s="472"/>
      <c r="H96" s="472"/>
      <c r="I96" s="472"/>
      <c r="J96" s="472"/>
      <c r="K96" s="472"/>
      <c r="L96" s="472"/>
      <c r="M96" s="472"/>
      <c r="N96" s="472"/>
      <c r="O96" s="658">
        <f t="shared" si="2"/>
        <v>145</v>
      </c>
      <c r="P96" s="658">
        <f t="shared" si="3"/>
        <v>145</v>
      </c>
      <c r="Q96" s="1323"/>
    </row>
    <row r="97" spans="1:17" s="1324" customFormat="1">
      <c r="A97" s="117" t="s">
        <v>1951</v>
      </c>
      <c r="B97" s="118" t="s">
        <v>1953</v>
      </c>
      <c r="C97" s="472">
        <v>138</v>
      </c>
      <c r="D97" s="472"/>
      <c r="E97" s="472"/>
      <c r="F97" s="472"/>
      <c r="G97" s="472"/>
      <c r="H97" s="472"/>
      <c r="I97" s="472"/>
      <c r="J97" s="472"/>
      <c r="K97" s="472"/>
      <c r="L97" s="472"/>
      <c r="M97" s="472"/>
      <c r="N97" s="472"/>
      <c r="O97" s="658">
        <f t="shared" si="2"/>
        <v>138</v>
      </c>
      <c r="P97" s="658">
        <f t="shared" si="3"/>
        <v>138</v>
      </c>
      <c r="Q97" s="1323"/>
    </row>
    <row r="98" spans="1:17" s="1324" customFormat="1">
      <c r="A98" s="117" t="s">
        <v>2019</v>
      </c>
      <c r="B98" s="118" t="s">
        <v>2020</v>
      </c>
      <c r="C98" s="472">
        <v>138</v>
      </c>
      <c r="D98" s="472"/>
      <c r="E98" s="472"/>
      <c r="F98" s="472"/>
      <c r="G98" s="472"/>
      <c r="H98" s="472"/>
      <c r="I98" s="472"/>
      <c r="J98" s="472"/>
      <c r="K98" s="472"/>
      <c r="L98" s="472"/>
      <c r="M98" s="472"/>
      <c r="N98" s="472"/>
      <c r="O98" s="658">
        <f t="shared" si="2"/>
        <v>138</v>
      </c>
      <c r="P98" s="658">
        <f t="shared" si="3"/>
        <v>138</v>
      </c>
      <c r="Q98" s="1323"/>
    </row>
    <row r="99" spans="1:17" s="1324" customFormat="1">
      <c r="A99" s="117" t="s">
        <v>2158</v>
      </c>
      <c r="B99" s="118" t="s">
        <v>2159</v>
      </c>
      <c r="C99" s="472">
        <v>138</v>
      </c>
      <c r="D99" s="472"/>
      <c r="E99" s="472"/>
      <c r="F99" s="472"/>
      <c r="G99" s="472"/>
      <c r="H99" s="472"/>
      <c r="I99" s="472"/>
      <c r="J99" s="472"/>
      <c r="K99" s="472"/>
      <c r="L99" s="472"/>
      <c r="M99" s="472"/>
      <c r="N99" s="472"/>
      <c r="O99" s="658">
        <f t="shared" si="2"/>
        <v>138</v>
      </c>
      <c r="P99" s="658">
        <f t="shared" si="3"/>
        <v>138</v>
      </c>
      <c r="Q99" s="1323"/>
    </row>
    <row r="100" spans="1:17" s="1324" customFormat="1">
      <c r="A100" s="117" t="s">
        <v>2171</v>
      </c>
      <c r="B100" s="118" t="s">
        <v>2172</v>
      </c>
      <c r="C100" s="472">
        <v>135</v>
      </c>
      <c r="D100" s="472"/>
      <c r="E100" s="472"/>
      <c r="F100" s="472"/>
      <c r="G100" s="472"/>
      <c r="H100" s="472"/>
      <c r="I100" s="472"/>
      <c r="J100" s="472"/>
      <c r="K100" s="472"/>
      <c r="L100" s="472"/>
      <c r="M100" s="472"/>
      <c r="N100" s="472"/>
      <c r="O100" s="658">
        <f t="shared" si="2"/>
        <v>135</v>
      </c>
      <c r="P100" s="658">
        <f t="shared" si="3"/>
        <v>135</v>
      </c>
      <c r="Q100" s="1323"/>
    </row>
    <row r="101" spans="1:17" s="1324" customFormat="1">
      <c r="A101" s="117" t="s">
        <v>2174</v>
      </c>
      <c r="B101" s="118" t="s">
        <v>2176</v>
      </c>
      <c r="C101" s="472">
        <v>135</v>
      </c>
      <c r="D101" s="472"/>
      <c r="E101" s="472"/>
      <c r="F101" s="472"/>
      <c r="G101" s="472"/>
      <c r="H101" s="472"/>
      <c r="I101" s="472"/>
      <c r="J101" s="472"/>
      <c r="K101" s="472"/>
      <c r="L101" s="472"/>
      <c r="M101" s="472"/>
      <c r="N101" s="472"/>
      <c r="O101" s="658">
        <f t="shared" si="2"/>
        <v>135</v>
      </c>
      <c r="P101" s="658">
        <f t="shared" si="3"/>
        <v>135</v>
      </c>
      <c r="Q101" s="1323"/>
    </row>
    <row r="102" spans="1:17" s="1324" customFormat="1">
      <c r="A102" s="117" t="s">
        <v>1701</v>
      </c>
      <c r="B102" s="118" t="s">
        <v>1809</v>
      </c>
      <c r="C102" s="472">
        <v>134</v>
      </c>
      <c r="D102" s="472"/>
      <c r="E102" s="472"/>
      <c r="F102" s="472"/>
      <c r="G102" s="472"/>
      <c r="H102" s="472"/>
      <c r="I102" s="472"/>
      <c r="J102" s="472"/>
      <c r="K102" s="472"/>
      <c r="L102" s="472"/>
      <c r="M102" s="472"/>
      <c r="N102" s="472"/>
      <c r="O102" s="658">
        <f t="shared" si="2"/>
        <v>134</v>
      </c>
      <c r="P102" s="658">
        <f t="shared" si="3"/>
        <v>134</v>
      </c>
      <c r="Q102" s="1323"/>
    </row>
    <row r="103" spans="1:17" s="1324" customFormat="1">
      <c r="A103" s="117" t="s">
        <v>1870</v>
      </c>
      <c r="B103" s="118" t="s">
        <v>1871</v>
      </c>
      <c r="C103" s="472">
        <v>133</v>
      </c>
      <c r="D103" s="472"/>
      <c r="E103" s="472"/>
      <c r="F103" s="472"/>
      <c r="G103" s="472"/>
      <c r="H103" s="472"/>
      <c r="I103" s="472"/>
      <c r="J103" s="472"/>
      <c r="K103" s="472"/>
      <c r="L103" s="472"/>
      <c r="M103" s="472"/>
      <c r="N103" s="472"/>
      <c r="O103" s="658">
        <f t="shared" si="2"/>
        <v>133</v>
      </c>
      <c r="P103" s="658">
        <f t="shared" si="3"/>
        <v>133</v>
      </c>
      <c r="Q103" s="1323"/>
    </row>
    <row r="104" spans="1:17" s="1324" customFormat="1">
      <c r="A104" s="117" t="s">
        <v>1971</v>
      </c>
      <c r="B104" s="118" t="s">
        <v>1972</v>
      </c>
      <c r="C104" s="472">
        <v>132</v>
      </c>
      <c r="D104" s="472"/>
      <c r="E104" s="472"/>
      <c r="F104" s="472"/>
      <c r="G104" s="472"/>
      <c r="H104" s="472"/>
      <c r="I104" s="472"/>
      <c r="J104" s="472"/>
      <c r="K104" s="472"/>
      <c r="L104" s="472"/>
      <c r="M104" s="472"/>
      <c r="N104" s="472"/>
      <c r="O104" s="658">
        <f t="shared" si="2"/>
        <v>132</v>
      </c>
      <c r="P104" s="658">
        <f t="shared" si="3"/>
        <v>132</v>
      </c>
      <c r="Q104" s="1323"/>
    </row>
    <row r="105" spans="1:17" s="1324" customFormat="1">
      <c r="A105" s="117" t="s">
        <v>2234</v>
      </c>
      <c r="B105" s="118" t="s">
        <v>1724</v>
      </c>
      <c r="C105" s="472">
        <v>126</v>
      </c>
      <c r="D105" s="472"/>
      <c r="E105" s="472"/>
      <c r="F105" s="472"/>
      <c r="G105" s="472"/>
      <c r="H105" s="472"/>
      <c r="I105" s="472"/>
      <c r="J105" s="472"/>
      <c r="K105" s="472"/>
      <c r="L105" s="472"/>
      <c r="M105" s="472"/>
      <c r="N105" s="472"/>
      <c r="O105" s="658">
        <f t="shared" si="2"/>
        <v>126</v>
      </c>
      <c r="P105" s="658">
        <f t="shared" si="3"/>
        <v>126</v>
      </c>
      <c r="Q105" s="1323"/>
    </row>
    <row r="106" spans="1:17" s="1324" customFormat="1">
      <c r="A106" s="117" t="s">
        <v>2342</v>
      </c>
      <c r="B106" s="118" t="s">
        <v>2351</v>
      </c>
      <c r="C106" s="472">
        <v>118</v>
      </c>
      <c r="D106" s="472"/>
      <c r="E106" s="472"/>
      <c r="F106" s="472"/>
      <c r="G106" s="472"/>
      <c r="H106" s="472"/>
      <c r="I106" s="472"/>
      <c r="J106" s="472"/>
      <c r="K106" s="472"/>
      <c r="L106" s="472"/>
      <c r="M106" s="472"/>
      <c r="N106" s="472"/>
      <c r="O106" s="658">
        <f t="shared" si="2"/>
        <v>118</v>
      </c>
      <c r="P106" s="658">
        <f t="shared" si="3"/>
        <v>118</v>
      </c>
      <c r="Q106" s="1323"/>
    </row>
    <row r="107" spans="1:17" s="1324" customFormat="1">
      <c r="A107" s="117" t="s">
        <v>2187</v>
      </c>
      <c r="B107" s="118" t="s">
        <v>2188</v>
      </c>
      <c r="C107" s="472">
        <v>113</v>
      </c>
      <c r="D107" s="472"/>
      <c r="E107" s="472"/>
      <c r="F107" s="472"/>
      <c r="G107" s="472"/>
      <c r="H107" s="472"/>
      <c r="I107" s="472"/>
      <c r="J107" s="472"/>
      <c r="K107" s="472"/>
      <c r="L107" s="472"/>
      <c r="M107" s="472"/>
      <c r="N107" s="472"/>
      <c r="O107" s="658">
        <f t="shared" si="2"/>
        <v>113</v>
      </c>
      <c r="P107" s="658">
        <f t="shared" si="3"/>
        <v>113</v>
      </c>
      <c r="Q107" s="1323"/>
    </row>
    <row r="108" spans="1:17" s="1324" customFormat="1">
      <c r="A108" s="117" t="s">
        <v>1995</v>
      </c>
      <c r="B108" s="118" t="s">
        <v>1996</v>
      </c>
      <c r="C108" s="472">
        <v>111</v>
      </c>
      <c r="D108" s="472"/>
      <c r="E108" s="472"/>
      <c r="F108" s="472"/>
      <c r="G108" s="472"/>
      <c r="H108" s="472"/>
      <c r="I108" s="472"/>
      <c r="J108" s="472"/>
      <c r="K108" s="472"/>
      <c r="L108" s="472"/>
      <c r="M108" s="472"/>
      <c r="N108" s="472"/>
      <c r="O108" s="658">
        <f t="shared" si="2"/>
        <v>111</v>
      </c>
      <c r="P108" s="658">
        <f t="shared" si="3"/>
        <v>111</v>
      </c>
      <c r="Q108" s="1323"/>
    </row>
    <row r="109" spans="1:17" s="1324" customFormat="1">
      <c r="A109" s="117" t="s">
        <v>2110</v>
      </c>
      <c r="B109" s="118" t="s">
        <v>2111</v>
      </c>
      <c r="C109" s="472">
        <v>110</v>
      </c>
      <c r="D109" s="472"/>
      <c r="E109" s="472"/>
      <c r="F109" s="472"/>
      <c r="G109" s="472"/>
      <c r="H109" s="472"/>
      <c r="I109" s="472"/>
      <c r="J109" s="472"/>
      <c r="K109" s="472"/>
      <c r="L109" s="472"/>
      <c r="M109" s="472"/>
      <c r="N109" s="472"/>
      <c r="O109" s="658">
        <f t="shared" si="2"/>
        <v>110</v>
      </c>
      <c r="P109" s="658">
        <f t="shared" si="3"/>
        <v>110</v>
      </c>
      <c r="Q109" s="1323"/>
    </row>
    <row r="110" spans="1:17" s="1324" customFormat="1" ht="31.5">
      <c r="A110" s="117" t="s">
        <v>1908</v>
      </c>
      <c r="B110" s="118" t="s">
        <v>1909</v>
      </c>
      <c r="C110" s="472">
        <v>108</v>
      </c>
      <c r="D110" s="472"/>
      <c r="E110" s="472"/>
      <c r="F110" s="472"/>
      <c r="G110" s="472"/>
      <c r="H110" s="472"/>
      <c r="I110" s="472"/>
      <c r="J110" s="472"/>
      <c r="K110" s="472"/>
      <c r="L110" s="472"/>
      <c r="M110" s="472"/>
      <c r="N110" s="472"/>
      <c r="O110" s="658">
        <f t="shared" si="2"/>
        <v>108</v>
      </c>
      <c r="P110" s="658">
        <f t="shared" si="3"/>
        <v>108</v>
      </c>
      <c r="Q110" s="1323"/>
    </row>
    <row r="111" spans="1:17" s="1324" customFormat="1">
      <c r="A111" s="117" t="s">
        <v>1886</v>
      </c>
      <c r="B111" s="118" t="s">
        <v>1887</v>
      </c>
      <c r="C111" s="472">
        <v>105</v>
      </c>
      <c r="D111" s="472"/>
      <c r="E111" s="472"/>
      <c r="F111" s="472"/>
      <c r="G111" s="472"/>
      <c r="H111" s="472"/>
      <c r="I111" s="472"/>
      <c r="J111" s="472"/>
      <c r="K111" s="472"/>
      <c r="L111" s="472"/>
      <c r="M111" s="472"/>
      <c r="N111" s="472"/>
      <c r="O111" s="658">
        <f t="shared" si="2"/>
        <v>105</v>
      </c>
      <c r="P111" s="658">
        <f t="shared" si="3"/>
        <v>105</v>
      </c>
      <c r="Q111" s="1323"/>
    </row>
    <row r="112" spans="1:17" s="1324" customFormat="1">
      <c r="A112" s="117" t="s">
        <v>1899</v>
      </c>
      <c r="B112" s="118" t="s">
        <v>1900</v>
      </c>
      <c r="C112" s="472">
        <v>105</v>
      </c>
      <c r="D112" s="472"/>
      <c r="E112" s="472"/>
      <c r="F112" s="472"/>
      <c r="G112" s="472"/>
      <c r="H112" s="472"/>
      <c r="I112" s="472"/>
      <c r="J112" s="472"/>
      <c r="K112" s="472"/>
      <c r="L112" s="472"/>
      <c r="M112" s="472"/>
      <c r="N112" s="472"/>
      <c r="O112" s="658">
        <f t="shared" si="2"/>
        <v>105</v>
      </c>
      <c r="P112" s="658">
        <f t="shared" si="3"/>
        <v>105</v>
      </c>
      <c r="Q112" s="1323"/>
    </row>
    <row r="113" spans="1:17" s="1324" customFormat="1">
      <c r="A113" s="117" t="s">
        <v>2252</v>
      </c>
      <c r="B113" s="118" t="s">
        <v>2240</v>
      </c>
      <c r="C113" s="472">
        <v>104</v>
      </c>
      <c r="D113" s="472"/>
      <c r="E113" s="472"/>
      <c r="F113" s="472"/>
      <c r="G113" s="472"/>
      <c r="H113" s="472"/>
      <c r="I113" s="472"/>
      <c r="J113" s="472"/>
      <c r="K113" s="472"/>
      <c r="L113" s="472"/>
      <c r="M113" s="472"/>
      <c r="N113" s="472"/>
      <c r="O113" s="658">
        <f t="shared" si="2"/>
        <v>104</v>
      </c>
      <c r="P113" s="658">
        <f t="shared" si="3"/>
        <v>104</v>
      </c>
      <c r="Q113" s="1323"/>
    </row>
    <row r="114" spans="1:17" s="1324" customFormat="1">
      <c r="A114" s="117" t="s">
        <v>1975</v>
      </c>
      <c r="B114" s="118" t="s">
        <v>1976</v>
      </c>
      <c r="C114" s="472">
        <v>99</v>
      </c>
      <c r="D114" s="472"/>
      <c r="E114" s="472"/>
      <c r="F114" s="472"/>
      <c r="G114" s="472"/>
      <c r="H114" s="472"/>
      <c r="I114" s="472"/>
      <c r="J114" s="472"/>
      <c r="K114" s="472"/>
      <c r="L114" s="472"/>
      <c r="M114" s="472"/>
      <c r="N114" s="472"/>
      <c r="O114" s="658">
        <f t="shared" si="2"/>
        <v>99</v>
      </c>
      <c r="P114" s="658">
        <f t="shared" si="3"/>
        <v>99</v>
      </c>
      <c r="Q114" s="1323"/>
    </row>
    <row r="115" spans="1:17" s="1324" customFormat="1">
      <c r="A115" s="117" t="s">
        <v>2135</v>
      </c>
      <c r="B115" s="118" t="s">
        <v>2137</v>
      </c>
      <c r="C115" s="472">
        <v>97</v>
      </c>
      <c r="D115" s="472"/>
      <c r="E115" s="472"/>
      <c r="F115" s="472"/>
      <c r="G115" s="472"/>
      <c r="H115" s="472"/>
      <c r="I115" s="472"/>
      <c r="J115" s="472"/>
      <c r="K115" s="472"/>
      <c r="L115" s="472"/>
      <c r="M115" s="472"/>
      <c r="N115" s="472"/>
      <c r="O115" s="658">
        <f t="shared" si="2"/>
        <v>97</v>
      </c>
      <c r="P115" s="658">
        <f t="shared" si="3"/>
        <v>97</v>
      </c>
      <c r="Q115" s="1323"/>
    </row>
    <row r="116" spans="1:17" s="1324" customFormat="1">
      <c r="A116" s="117" t="s">
        <v>1958</v>
      </c>
      <c r="B116" s="118" t="s">
        <v>1959</v>
      </c>
      <c r="C116" s="472">
        <v>93</v>
      </c>
      <c r="D116" s="472"/>
      <c r="E116" s="472"/>
      <c r="F116" s="472"/>
      <c r="G116" s="472"/>
      <c r="H116" s="472"/>
      <c r="I116" s="472"/>
      <c r="J116" s="472"/>
      <c r="K116" s="472"/>
      <c r="L116" s="472"/>
      <c r="M116" s="472"/>
      <c r="N116" s="472"/>
      <c r="O116" s="658">
        <f t="shared" si="2"/>
        <v>93</v>
      </c>
      <c r="P116" s="658">
        <f t="shared" si="3"/>
        <v>93</v>
      </c>
      <c r="Q116" s="1323"/>
    </row>
    <row r="117" spans="1:17" s="1324" customFormat="1">
      <c r="A117" s="117" t="s">
        <v>2342</v>
      </c>
      <c r="B117" s="118" t="s">
        <v>2344</v>
      </c>
      <c r="C117" s="472">
        <v>93</v>
      </c>
      <c r="D117" s="472"/>
      <c r="E117" s="472"/>
      <c r="F117" s="472"/>
      <c r="G117" s="472"/>
      <c r="H117" s="472"/>
      <c r="I117" s="472"/>
      <c r="J117" s="472"/>
      <c r="K117" s="472"/>
      <c r="L117" s="472"/>
      <c r="M117" s="472"/>
      <c r="N117" s="472"/>
      <c r="O117" s="658">
        <f t="shared" si="2"/>
        <v>93</v>
      </c>
      <c r="P117" s="658">
        <f t="shared" si="3"/>
        <v>93</v>
      </c>
      <c r="Q117" s="1323"/>
    </row>
    <row r="118" spans="1:17" s="1324" customFormat="1">
      <c r="A118" s="117" t="s">
        <v>1876</v>
      </c>
      <c r="B118" s="118" t="s">
        <v>1877</v>
      </c>
      <c r="C118" s="472">
        <v>92</v>
      </c>
      <c r="D118" s="472"/>
      <c r="E118" s="472"/>
      <c r="F118" s="472"/>
      <c r="G118" s="472"/>
      <c r="H118" s="472"/>
      <c r="I118" s="472"/>
      <c r="J118" s="472"/>
      <c r="K118" s="472"/>
      <c r="L118" s="472"/>
      <c r="M118" s="472"/>
      <c r="N118" s="472"/>
      <c r="O118" s="658">
        <f t="shared" si="2"/>
        <v>92</v>
      </c>
      <c r="P118" s="658">
        <f t="shared" si="3"/>
        <v>92</v>
      </c>
      <c r="Q118" s="1323"/>
    </row>
    <row r="119" spans="1:17" s="1324" customFormat="1" ht="31.5">
      <c r="A119" s="117" t="s">
        <v>2148</v>
      </c>
      <c r="B119" s="118" t="s">
        <v>2151</v>
      </c>
      <c r="C119" s="472">
        <v>91</v>
      </c>
      <c r="D119" s="472"/>
      <c r="E119" s="472"/>
      <c r="F119" s="472"/>
      <c r="G119" s="472"/>
      <c r="H119" s="472"/>
      <c r="I119" s="472"/>
      <c r="J119" s="472"/>
      <c r="K119" s="472"/>
      <c r="L119" s="472"/>
      <c r="M119" s="472"/>
      <c r="N119" s="472"/>
      <c r="O119" s="658">
        <f t="shared" si="2"/>
        <v>91</v>
      </c>
      <c r="P119" s="658">
        <f t="shared" si="3"/>
        <v>91</v>
      </c>
      <c r="Q119" s="1323"/>
    </row>
    <row r="120" spans="1:17" s="1324" customFormat="1">
      <c r="A120" s="117" t="s">
        <v>2179</v>
      </c>
      <c r="B120" s="118" t="s">
        <v>2180</v>
      </c>
      <c r="C120" s="472">
        <v>90</v>
      </c>
      <c r="D120" s="472"/>
      <c r="E120" s="472"/>
      <c r="F120" s="472"/>
      <c r="G120" s="472"/>
      <c r="H120" s="472"/>
      <c r="I120" s="472"/>
      <c r="J120" s="472"/>
      <c r="K120" s="472"/>
      <c r="L120" s="472"/>
      <c r="M120" s="472"/>
      <c r="N120" s="472"/>
      <c r="O120" s="658">
        <f t="shared" si="2"/>
        <v>90</v>
      </c>
      <c r="P120" s="658">
        <f t="shared" si="3"/>
        <v>90</v>
      </c>
      <c r="Q120" s="1323"/>
    </row>
    <row r="121" spans="1:17" s="1324" customFormat="1">
      <c r="A121" s="117" t="s">
        <v>1951</v>
      </c>
      <c r="B121" s="118" t="s">
        <v>1952</v>
      </c>
      <c r="C121" s="472">
        <v>89</v>
      </c>
      <c r="D121" s="472"/>
      <c r="E121" s="472"/>
      <c r="F121" s="472"/>
      <c r="G121" s="472"/>
      <c r="H121" s="472"/>
      <c r="I121" s="472"/>
      <c r="J121" s="472"/>
      <c r="K121" s="472"/>
      <c r="L121" s="472"/>
      <c r="M121" s="472"/>
      <c r="N121" s="472"/>
      <c r="O121" s="658">
        <f t="shared" si="2"/>
        <v>89</v>
      </c>
      <c r="P121" s="658">
        <f t="shared" si="3"/>
        <v>89</v>
      </c>
      <c r="Q121" s="1323"/>
    </row>
    <row r="122" spans="1:17" s="1324" customFormat="1">
      <c r="A122" s="117" t="s">
        <v>2088</v>
      </c>
      <c r="B122" s="118" t="s">
        <v>2089</v>
      </c>
      <c r="C122" s="472">
        <v>89</v>
      </c>
      <c r="D122" s="472"/>
      <c r="E122" s="472"/>
      <c r="F122" s="472"/>
      <c r="G122" s="472"/>
      <c r="H122" s="472"/>
      <c r="I122" s="472"/>
      <c r="J122" s="472"/>
      <c r="K122" s="472"/>
      <c r="L122" s="472"/>
      <c r="M122" s="472"/>
      <c r="N122" s="472"/>
      <c r="O122" s="658">
        <f t="shared" si="2"/>
        <v>89</v>
      </c>
      <c r="P122" s="658">
        <f t="shared" si="3"/>
        <v>89</v>
      </c>
      <c r="Q122" s="1323"/>
    </row>
    <row r="123" spans="1:17" s="1324" customFormat="1">
      <c r="A123" s="117" t="s">
        <v>2156</v>
      </c>
      <c r="B123" s="118" t="s">
        <v>2157</v>
      </c>
      <c r="C123" s="472">
        <v>87</v>
      </c>
      <c r="D123" s="472"/>
      <c r="E123" s="472"/>
      <c r="F123" s="472"/>
      <c r="G123" s="472"/>
      <c r="H123" s="472"/>
      <c r="I123" s="472"/>
      <c r="J123" s="472"/>
      <c r="K123" s="472"/>
      <c r="L123" s="472"/>
      <c r="M123" s="472"/>
      <c r="N123" s="472"/>
      <c r="O123" s="658">
        <f t="shared" si="2"/>
        <v>87</v>
      </c>
      <c r="P123" s="658">
        <f t="shared" si="3"/>
        <v>87</v>
      </c>
      <c r="Q123" s="1323"/>
    </row>
    <row r="124" spans="1:17" s="1324" customFormat="1">
      <c r="A124" s="117" t="s">
        <v>2187</v>
      </c>
      <c r="B124" s="118" t="s">
        <v>2189</v>
      </c>
      <c r="C124" s="472">
        <v>86</v>
      </c>
      <c r="D124" s="472"/>
      <c r="E124" s="472"/>
      <c r="F124" s="472"/>
      <c r="G124" s="472"/>
      <c r="H124" s="472"/>
      <c r="I124" s="472"/>
      <c r="J124" s="472"/>
      <c r="K124" s="472"/>
      <c r="L124" s="472"/>
      <c r="M124" s="472"/>
      <c r="N124" s="472"/>
      <c r="O124" s="658">
        <f t="shared" si="2"/>
        <v>86</v>
      </c>
      <c r="P124" s="658">
        <f t="shared" si="3"/>
        <v>86</v>
      </c>
      <c r="Q124" s="1323"/>
    </row>
    <row r="125" spans="1:17" s="1324" customFormat="1">
      <c r="A125" s="117" t="s">
        <v>1882</v>
      </c>
      <c r="B125" s="118" t="s">
        <v>1883</v>
      </c>
      <c r="C125" s="472">
        <v>81</v>
      </c>
      <c r="D125" s="472"/>
      <c r="E125" s="472"/>
      <c r="F125" s="472"/>
      <c r="G125" s="472"/>
      <c r="H125" s="472"/>
      <c r="I125" s="472"/>
      <c r="J125" s="472"/>
      <c r="K125" s="472"/>
      <c r="L125" s="472"/>
      <c r="M125" s="472"/>
      <c r="N125" s="472"/>
      <c r="O125" s="658">
        <f t="shared" si="2"/>
        <v>81</v>
      </c>
      <c r="P125" s="658">
        <f t="shared" si="3"/>
        <v>81</v>
      </c>
      <c r="Q125" s="1323"/>
    </row>
    <row r="126" spans="1:17" s="1324" customFormat="1">
      <c r="A126" s="117" t="s">
        <v>2304</v>
      </c>
      <c r="B126" s="118" t="s">
        <v>2309</v>
      </c>
      <c r="C126" s="472">
        <v>80</v>
      </c>
      <c r="D126" s="472"/>
      <c r="E126" s="472"/>
      <c r="F126" s="472"/>
      <c r="G126" s="472"/>
      <c r="H126" s="472"/>
      <c r="I126" s="472"/>
      <c r="J126" s="472"/>
      <c r="K126" s="472"/>
      <c r="L126" s="472"/>
      <c r="M126" s="472"/>
      <c r="N126" s="472"/>
      <c r="O126" s="658">
        <f t="shared" si="2"/>
        <v>80</v>
      </c>
      <c r="P126" s="658">
        <f t="shared" si="3"/>
        <v>80</v>
      </c>
      <c r="Q126" s="1323"/>
    </row>
    <row r="127" spans="1:17" s="1324" customFormat="1">
      <c r="A127" s="117" t="s">
        <v>1911</v>
      </c>
      <c r="B127" s="118" t="s">
        <v>1912</v>
      </c>
      <c r="C127" s="472">
        <v>74</v>
      </c>
      <c r="D127" s="472"/>
      <c r="E127" s="472"/>
      <c r="F127" s="472"/>
      <c r="G127" s="472"/>
      <c r="H127" s="472"/>
      <c r="I127" s="472"/>
      <c r="J127" s="472"/>
      <c r="K127" s="472"/>
      <c r="L127" s="472"/>
      <c r="M127" s="472"/>
      <c r="N127" s="472"/>
      <c r="O127" s="658">
        <f t="shared" si="2"/>
        <v>74</v>
      </c>
      <c r="P127" s="658">
        <f t="shared" si="3"/>
        <v>74</v>
      </c>
      <c r="Q127" s="1323"/>
    </row>
    <row r="128" spans="1:17" s="1324" customFormat="1">
      <c r="A128" s="117" t="s">
        <v>2311</v>
      </c>
      <c r="B128" s="118" t="s">
        <v>2312</v>
      </c>
      <c r="C128" s="472">
        <v>74</v>
      </c>
      <c r="D128" s="472"/>
      <c r="E128" s="472"/>
      <c r="F128" s="472"/>
      <c r="G128" s="472"/>
      <c r="H128" s="472"/>
      <c r="I128" s="472"/>
      <c r="J128" s="472"/>
      <c r="K128" s="472"/>
      <c r="L128" s="472"/>
      <c r="M128" s="472"/>
      <c r="N128" s="472"/>
      <c r="O128" s="658">
        <f t="shared" si="2"/>
        <v>74</v>
      </c>
      <c r="P128" s="658">
        <f t="shared" si="3"/>
        <v>74</v>
      </c>
      <c r="Q128" s="1323"/>
    </row>
    <row r="129" spans="1:17" s="1324" customFormat="1">
      <c r="A129" s="117" t="s">
        <v>1934</v>
      </c>
      <c r="B129" s="118" t="s">
        <v>1935</v>
      </c>
      <c r="C129" s="472">
        <v>71</v>
      </c>
      <c r="D129" s="472"/>
      <c r="E129" s="472"/>
      <c r="F129" s="472"/>
      <c r="G129" s="472"/>
      <c r="H129" s="472"/>
      <c r="I129" s="472"/>
      <c r="J129" s="472"/>
      <c r="K129" s="472"/>
      <c r="L129" s="472"/>
      <c r="M129" s="472"/>
      <c r="N129" s="472"/>
      <c r="O129" s="658">
        <f t="shared" si="2"/>
        <v>71</v>
      </c>
      <c r="P129" s="658">
        <f t="shared" si="3"/>
        <v>71</v>
      </c>
      <c r="Q129" s="1323"/>
    </row>
    <row r="130" spans="1:17" s="1324" customFormat="1">
      <c r="A130" s="117" t="s">
        <v>2160</v>
      </c>
      <c r="B130" s="118" t="s">
        <v>2162</v>
      </c>
      <c r="C130" s="472">
        <v>70</v>
      </c>
      <c r="D130" s="472"/>
      <c r="E130" s="472"/>
      <c r="F130" s="472"/>
      <c r="G130" s="472"/>
      <c r="H130" s="472"/>
      <c r="I130" s="472"/>
      <c r="J130" s="472"/>
      <c r="K130" s="472"/>
      <c r="L130" s="472"/>
      <c r="M130" s="472"/>
      <c r="N130" s="472"/>
      <c r="O130" s="658">
        <f t="shared" si="2"/>
        <v>70</v>
      </c>
      <c r="P130" s="658">
        <f t="shared" si="3"/>
        <v>70</v>
      </c>
      <c r="Q130" s="1323"/>
    </row>
    <row r="131" spans="1:17" s="1324" customFormat="1">
      <c r="A131" s="117" t="s">
        <v>1946</v>
      </c>
      <c r="B131" s="118" t="s">
        <v>1947</v>
      </c>
      <c r="C131" s="472">
        <v>68</v>
      </c>
      <c r="D131" s="472"/>
      <c r="E131" s="472"/>
      <c r="F131" s="472"/>
      <c r="G131" s="472"/>
      <c r="H131" s="472"/>
      <c r="I131" s="472"/>
      <c r="J131" s="472"/>
      <c r="K131" s="472"/>
      <c r="L131" s="472"/>
      <c r="M131" s="472"/>
      <c r="N131" s="472"/>
      <c r="O131" s="658">
        <f t="shared" si="2"/>
        <v>68</v>
      </c>
      <c r="P131" s="658">
        <f t="shared" si="3"/>
        <v>68</v>
      </c>
      <c r="Q131" s="1323"/>
    </row>
    <row r="132" spans="1:17" s="1324" customFormat="1">
      <c r="A132" s="117" t="s">
        <v>2342</v>
      </c>
      <c r="B132" s="118" t="s">
        <v>1724</v>
      </c>
      <c r="C132" s="472">
        <v>68</v>
      </c>
      <c r="D132" s="472"/>
      <c r="E132" s="472"/>
      <c r="F132" s="472"/>
      <c r="G132" s="472"/>
      <c r="H132" s="472"/>
      <c r="I132" s="472"/>
      <c r="J132" s="472"/>
      <c r="K132" s="472"/>
      <c r="L132" s="472"/>
      <c r="M132" s="472"/>
      <c r="N132" s="472"/>
      <c r="O132" s="658">
        <f t="shared" ref="O132:O195" si="4">SUM(C132:N132)</f>
        <v>68</v>
      </c>
      <c r="P132" s="658">
        <f t="shared" ref="P132:P195" si="5">AVERAGE(C132:N132)</f>
        <v>68</v>
      </c>
      <c r="Q132" s="1323"/>
    </row>
    <row r="133" spans="1:17" s="1324" customFormat="1">
      <c r="A133" s="117" t="s">
        <v>1985</v>
      </c>
      <c r="B133" s="118" t="s">
        <v>1986</v>
      </c>
      <c r="C133" s="472">
        <v>67</v>
      </c>
      <c r="D133" s="472"/>
      <c r="E133" s="472"/>
      <c r="F133" s="472"/>
      <c r="G133" s="472"/>
      <c r="H133" s="472"/>
      <c r="I133" s="472"/>
      <c r="J133" s="472"/>
      <c r="K133" s="472"/>
      <c r="L133" s="472"/>
      <c r="M133" s="472"/>
      <c r="N133" s="472"/>
      <c r="O133" s="658">
        <f t="shared" si="4"/>
        <v>67</v>
      </c>
      <c r="P133" s="658">
        <f t="shared" si="5"/>
        <v>67</v>
      </c>
      <c r="Q133" s="1323"/>
    </row>
    <row r="134" spans="1:17" s="1324" customFormat="1">
      <c r="A134" s="117" t="s">
        <v>2323</v>
      </c>
      <c r="B134" s="118" t="s">
        <v>2325</v>
      </c>
      <c r="C134" s="472">
        <v>65</v>
      </c>
      <c r="D134" s="472"/>
      <c r="E134" s="472"/>
      <c r="F134" s="472"/>
      <c r="G134" s="472"/>
      <c r="H134" s="472"/>
      <c r="I134" s="472"/>
      <c r="J134" s="472"/>
      <c r="K134" s="472"/>
      <c r="L134" s="472"/>
      <c r="M134" s="472"/>
      <c r="N134" s="472"/>
      <c r="O134" s="658">
        <f t="shared" si="4"/>
        <v>65</v>
      </c>
      <c r="P134" s="658">
        <f t="shared" si="5"/>
        <v>65</v>
      </c>
      <c r="Q134" s="1323"/>
    </row>
    <row r="135" spans="1:17" s="1324" customFormat="1">
      <c r="A135" s="117" t="s">
        <v>1868</v>
      </c>
      <c r="B135" s="118" t="s">
        <v>1869</v>
      </c>
      <c r="C135" s="472">
        <v>64</v>
      </c>
      <c r="D135" s="472"/>
      <c r="E135" s="472"/>
      <c r="F135" s="472"/>
      <c r="G135" s="472"/>
      <c r="H135" s="472"/>
      <c r="I135" s="472"/>
      <c r="J135" s="472"/>
      <c r="K135" s="472"/>
      <c r="L135" s="472"/>
      <c r="M135" s="472"/>
      <c r="N135" s="472"/>
      <c r="O135" s="658">
        <f t="shared" si="4"/>
        <v>64</v>
      </c>
      <c r="P135" s="658">
        <f t="shared" si="5"/>
        <v>64</v>
      </c>
      <c r="Q135" s="1323"/>
    </row>
    <row r="136" spans="1:17" s="1324" customFormat="1">
      <c r="A136" s="117" t="s">
        <v>1897</v>
      </c>
      <c r="B136" s="118" t="s">
        <v>1898</v>
      </c>
      <c r="C136" s="472">
        <v>58</v>
      </c>
      <c r="D136" s="472"/>
      <c r="E136" s="472"/>
      <c r="F136" s="472"/>
      <c r="G136" s="472"/>
      <c r="H136" s="472"/>
      <c r="I136" s="472"/>
      <c r="J136" s="472"/>
      <c r="K136" s="472"/>
      <c r="L136" s="472"/>
      <c r="M136" s="472"/>
      <c r="N136" s="472"/>
      <c r="O136" s="658">
        <f t="shared" si="4"/>
        <v>58</v>
      </c>
      <c r="P136" s="658">
        <f t="shared" si="5"/>
        <v>58</v>
      </c>
      <c r="Q136" s="1323"/>
    </row>
    <row r="137" spans="1:17" s="1324" customFormat="1">
      <c r="A137" s="117" t="s">
        <v>2294</v>
      </c>
      <c r="B137" s="118" t="s">
        <v>2295</v>
      </c>
      <c r="C137" s="472">
        <v>58</v>
      </c>
      <c r="D137" s="472"/>
      <c r="E137" s="472"/>
      <c r="F137" s="472"/>
      <c r="G137" s="472"/>
      <c r="H137" s="472"/>
      <c r="I137" s="472"/>
      <c r="J137" s="472"/>
      <c r="K137" s="472"/>
      <c r="L137" s="472"/>
      <c r="M137" s="472"/>
      <c r="N137" s="472"/>
      <c r="O137" s="658">
        <f t="shared" si="4"/>
        <v>58</v>
      </c>
      <c r="P137" s="658">
        <f t="shared" si="5"/>
        <v>58</v>
      </c>
      <c r="Q137" s="1323"/>
    </row>
    <row r="138" spans="1:17" s="1324" customFormat="1">
      <c r="A138" s="117" t="s">
        <v>1901</v>
      </c>
      <c r="B138" s="118" t="s">
        <v>1902</v>
      </c>
      <c r="C138" s="472">
        <v>57</v>
      </c>
      <c r="D138" s="472"/>
      <c r="E138" s="472"/>
      <c r="F138" s="472"/>
      <c r="G138" s="472"/>
      <c r="H138" s="472"/>
      <c r="I138" s="472"/>
      <c r="J138" s="472"/>
      <c r="K138" s="472"/>
      <c r="L138" s="472"/>
      <c r="M138" s="472"/>
      <c r="N138" s="472"/>
      <c r="O138" s="658">
        <f t="shared" si="4"/>
        <v>57</v>
      </c>
      <c r="P138" s="658">
        <f t="shared" si="5"/>
        <v>57</v>
      </c>
      <c r="Q138" s="1323"/>
    </row>
    <row r="139" spans="1:17" s="1324" customFormat="1">
      <c r="A139" s="117" t="s">
        <v>2059</v>
      </c>
      <c r="B139" s="118" t="s">
        <v>2061</v>
      </c>
      <c r="C139" s="472">
        <v>57</v>
      </c>
      <c r="D139" s="472"/>
      <c r="E139" s="472"/>
      <c r="F139" s="472"/>
      <c r="G139" s="472"/>
      <c r="H139" s="472"/>
      <c r="I139" s="472"/>
      <c r="J139" s="472"/>
      <c r="K139" s="472"/>
      <c r="L139" s="472"/>
      <c r="M139" s="472"/>
      <c r="N139" s="472"/>
      <c r="O139" s="658">
        <f t="shared" si="4"/>
        <v>57</v>
      </c>
      <c r="P139" s="658">
        <f t="shared" si="5"/>
        <v>57</v>
      </c>
      <c r="Q139" s="1323"/>
    </row>
    <row r="140" spans="1:17" s="1324" customFormat="1">
      <c r="A140" s="117" t="s">
        <v>2171</v>
      </c>
      <c r="B140" s="118" t="s">
        <v>2173</v>
      </c>
      <c r="C140" s="472">
        <v>57</v>
      </c>
      <c r="D140" s="472"/>
      <c r="E140" s="472"/>
      <c r="F140" s="472"/>
      <c r="G140" s="472"/>
      <c r="H140" s="472"/>
      <c r="I140" s="472"/>
      <c r="J140" s="472"/>
      <c r="K140" s="472"/>
      <c r="L140" s="472"/>
      <c r="M140" s="472"/>
      <c r="N140" s="472"/>
      <c r="O140" s="658">
        <f t="shared" si="4"/>
        <v>57</v>
      </c>
      <c r="P140" s="658">
        <f t="shared" si="5"/>
        <v>57</v>
      </c>
      <c r="Q140" s="1323"/>
    </row>
    <row r="141" spans="1:17" s="1324" customFormat="1">
      <c r="A141" s="117" t="s">
        <v>2174</v>
      </c>
      <c r="B141" s="118" t="s">
        <v>2175</v>
      </c>
      <c r="C141" s="472">
        <v>57</v>
      </c>
      <c r="D141" s="472"/>
      <c r="E141" s="472"/>
      <c r="F141" s="472"/>
      <c r="G141" s="472"/>
      <c r="H141" s="472"/>
      <c r="I141" s="472"/>
      <c r="J141" s="472"/>
      <c r="K141" s="472"/>
      <c r="L141" s="472"/>
      <c r="M141" s="472"/>
      <c r="N141" s="472"/>
      <c r="O141" s="658">
        <f t="shared" si="4"/>
        <v>57</v>
      </c>
      <c r="P141" s="658">
        <f t="shared" si="5"/>
        <v>57</v>
      </c>
      <c r="Q141" s="1323"/>
    </row>
    <row r="142" spans="1:17" s="1324" customFormat="1">
      <c r="A142" s="117" t="s">
        <v>1701</v>
      </c>
      <c r="B142" s="118" t="s">
        <v>1819</v>
      </c>
      <c r="C142" s="472">
        <v>56</v>
      </c>
      <c r="D142" s="472"/>
      <c r="E142" s="472"/>
      <c r="F142" s="472"/>
      <c r="G142" s="472"/>
      <c r="H142" s="472"/>
      <c r="I142" s="472"/>
      <c r="J142" s="472"/>
      <c r="K142" s="472"/>
      <c r="L142" s="472"/>
      <c r="M142" s="472"/>
      <c r="N142" s="472"/>
      <c r="O142" s="658">
        <f t="shared" si="4"/>
        <v>56</v>
      </c>
      <c r="P142" s="658">
        <f t="shared" si="5"/>
        <v>56</v>
      </c>
      <c r="Q142" s="1323"/>
    </row>
    <row r="143" spans="1:17" s="1324" customFormat="1" ht="31.5">
      <c r="A143" s="117" t="s">
        <v>2304</v>
      </c>
      <c r="B143" s="118" t="s">
        <v>2310</v>
      </c>
      <c r="C143" s="472">
        <v>54</v>
      </c>
      <c r="D143" s="472"/>
      <c r="E143" s="472"/>
      <c r="F143" s="472"/>
      <c r="G143" s="472"/>
      <c r="H143" s="472"/>
      <c r="I143" s="472"/>
      <c r="J143" s="472"/>
      <c r="K143" s="472"/>
      <c r="L143" s="472"/>
      <c r="M143" s="472"/>
      <c r="N143" s="472"/>
      <c r="O143" s="658">
        <f t="shared" si="4"/>
        <v>54</v>
      </c>
      <c r="P143" s="658">
        <f t="shared" si="5"/>
        <v>54</v>
      </c>
      <c r="Q143" s="1323"/>
    </row>
    <row r="144" spans="1:17" s="1324" customFormat="1">
      <c r="A144" s="117" t="s">
        <v>1938</v>
      </c>
      <c r="B144" s="118" t="s">
        <v>1939</v>
      </c>
      <c r="C144" s="472">
        <v>53</v>
      </c>
      <c r="D144" s="472"/>
      <c r="E144" s="472"/>
      <c r="F144" s="472"/>
      <c r="G144" s="472"/>
      <c r="H144" s="472"/>
      <c r="I144" s="472"/>
      <c r="J144" s="472"/>
      <c r="K144" s="472"/>
      <c r="L144" s="472"/>
      <c r="M144" s="472"/>
      <c r="N144" s="472"/>
      <c r="O144" s="658">
        <f t="shared" si="4"/>
        <v>53</v>
      </c>
      <c r="P144" s="658">
        <f t="shared" si="5"/>
        <v>53</v>
      </c>
      <c r="Q144" s="1323"/>
    </row>
    <row r="145" spans="1:17" s="1324" customFormat="1">
      <c r="A145" s="117" t="s">
        <v>2079</v>
      </c>
      <c r="B145" s="118" t="s">
        <v>2081</v>
      </c>
      <c r="C145" s="472">
        <v>53</v>
      </c>
      <c r="D145" s="472"/>
      <c r="E145" s="472"/>
      <c r="F145" s="472"/>
      <c r="G145" s="472"/>
      <c r="H145" s="472"/>
      <c r="I145" s="472"/>
      <c r="J145" s="472"/>
      <c r="K145" s="472"/>
      <c r="L145" s="472"/>
      <c r="M145" s="472"/>
      <c r="N145" s="472"/>
      <c r="O145" s="658">
        <f t="shared" si="4"/>
        <v>53</v>
      </c>
      <c r="P145" s="658">
        <f t="shared" si="5"/>
        <v>53</v>
      </c>
      <c r="Q145" s="1323"/>
    </row>
    <row r="146" spans="1:17" s="1324" customFormat="1">
      <c r="A146" s="117" t="s">
        <v>2094</v>
      </c>
      <c r="B146" s="118" t="s">
        <v>2095</v>
      </c>
      <c r="C146" s="472">
        <v>53</v>
      </c>
      <c r="D146" s="472"/>
      <c r="E146" s="472"/>
      <c r="F146" s="472"/>
      <c r="G146" s="472"/>
      <c r="H146" s="472"/>
      <c r="I146" s="472"/>
      <c r="J146" s="472"/>
      <c r="K146" s="472"/>
      <c r="L146" s="472"/>
      <c r="M146" s="472"/>
      <c r="N146" s="472"/>
      <c r="O146" s="658">
        <f t="shared" si="4"/>
        <v>53</v>
      </c>
      <c r="P146" s="658">
        <f t="shared" si="5"/>
        <v>53</v>
      </c>
      <c r="Q146" s="1323"/>
    </row>
    <row r="147" spans="1:17" s="1324" customFormat="1">
      <c r="A147" s="117" t="s">
        <v>1707</v>
      </c>
      <c r="B147" s="118" t="s">
        <v>1840</v>
      </c>
      <c r="C147" s="472">
        <v>52</v>
      </c>
      <c r="D147" s="472"/>
      <c r="E147" s="472"/>
      <c r="F147" s="472"/>
      <c r="G147" s="472"/>
      <c r="H147" s="472"/>
      <c r="I147" s="472"/>
      <c r="J147" s="472"/>
      <c r="K147" s="472"/>
      <c r="L147" s="472"/>
      <c r="M147" s="472"/>
      <c r="N147" s="472"/>
      <c r="O147" s="658">
        <f t="shared" si="4"/>
        <v>52</v>
      </c>
      <c r="P147" s="658">
        <f t="shared" si="5"/>
        <v>52</v>
      </c>
      <c r="Q147" s="1323"/>
    </row>
    <row r="148" spans="1:17" s="1324" customFormat="1">
      <c r="A148" s="117" t="s">
        <v>1977</v>
      </c>
      <c r="B148" s="118" t="s">
        <v>1978</v>
      </c>
      <c r="C148" s="472">
        <v>50</v>
      </c>
      <c r="D148" s="472"/>
      <c r="E148" s="472"/>
      <c r="F148" s="472"/>
      <c r="G148" s="472"/>
      <c r="H148" s="472"/>
      <c r="I148" s="472"/>
      <c r="J148" s="472"/>
      <c r="K148" s="472"/>
      <c r="L148" s="472"/>
      <c r="M148" s="472"/>
      <c r="N148" s="472"/>
      <c r="O148" s="658">
        <f t="shared" si="4"/>
        <v>50</v>
      </c>
      <c r="P148" s="658">
        <f t="shared" si="5"/>
        <v>50</v>
      </c>
      <c r="Q148" s="1323"/>
    </row>
    <row r="149" spans="1:17" s="1324" customFormat="1">
      <c r="A149" s="117" t="s">
        <v>2248</v>
      </c>
      <c r="B149" s="118" t="s">
        <v>2249</v>
      </c>
      <c r="C149" s="472">
        <v>48</v>
      </c>
      <c r="D149" s="472"/>
      <c r="E149" s="472"/>
      <c r="F149" s="472"/>
      <c r="G149" s="472"/>
      <c r="H149" s="472"/>
      <c r="I149" s="472"/>
      <c r="J149" s="472"/>
      <c r="K149" s="472"/>
      <c r="L149" s="472"/>
      <c r="M149" s="472"/>
      <c r="N149" s="472"/>
      <c r="O149" s="658">
        <f t="shared" si="4"/>
        <v>48</v>
      </c>
      <c r="P149" s="658">
        <f t="shared" si="5"/>
        <v>48</v>
      </c>
      <c r="Q149" s="1323"/>
    </row>
    <row r="150" spans="1:17" s="1324" customFormat="1">
      <c r="A150" s="117" t="s">
        <v>1913</v>
      </c>
      <c r="B150" s="118" t="s">
        <v>1914</v>
      </c>
      <c r="C150" s="472">
        <v>47</v>
      </c>
      <c r="D150" s="472"/>
      <c r="E150" s="472"/>
      <c r="F150" s="472"/>
      <c r="G150" s="472"/>
      <c r="H150" s="472"/>
      <c r="I150" s="472"/>
      <c r="J150" s="472"/>
      <c r="K150" s="472"/>
      <c r="L150" s="472"/>
      <c r="M150" s="472"/>
      <c r="N150" s="472"/>
      <c r="O150" s="658">
        <f t="shared" si="4"/>
        <v>47</v>
      </c>
      <c r="P150" s="658">
        <f t="shared" si="5"/>
        <v>47</v>
      </c>
      <c r="Q150" s="1323"/>
    </row>
    <row r="151" spans="1:17" s="1324" customFormat="1">
      <c r="A151" s="117" t="s">
        <v>1915</v>
      </c>
      <c r="B151" s="118" t="s">
        <v>1916</v>
      </c>
      <c r="C151" s="472">
        <v>47</v>
      </c>
      <c r="D151" s="472"/>
      <c r="E151" s="472"/>
      <c r="F151" s="472"/>
      <c r="G151" s="472"/>
      <c r="H151" s="472"/>
      <c r="I151" s="472"/>
      <c r="J151" s="472"/>
      <c r="K151" s="472"/>
      <c r="L151" s="472"/>
      <c r="M151" s="472"/>
      <c r="N151" s="472"/>
      <c r="O151" s="658">
        <f t="shared" si="4"/>
        <v>47</v>
      </c>
      <c r="P151" s="658">
        <f t="shared" si="5"/>
        <v>47</v>
      </c>
      <c r="Q151" s="1323"/>
    </row>
    <row r="152" spans="1:17" s="1324" customFormat="1">
      <c r="A152" s="117" t="s">
        <v>2177</v>
      </c>
      <c r="B152" s="118" t="s">
        <v>2178</v>
      </c>
      <c r="C152" s="472">
        <v>47</v>
      </c>
      <c r="D152" s="472"/>
      <c r="E152" s="472"/>
      <c r="F152" s="472"/>
      <c r="G152" s="472"/>
      <c r="H152" s="472"/>
      <c r="I152" s="472"/>
      <c r="J152" s="472"/>
      <c r="K152" s="472"/>
      <c r="L152" s="472"/>
      <c r="M152" s="472"/>
      <c r="N152" s="472"/>
      <c r="O152" s="658">
        <f t="shared" si="4"/>
        <v>47</v>
      </c>
      <c r="P152" s="658">
        <f t="shared" si="5"/>
        <v>47</v>
      </c>
      <c r="Q152" s="1323"/>
    </row>
    <row r="153" spans="1:17" s="1324" customFormat="1">
      <c r="A153" s="117" t="s">
        <v>2118</v>
      </c>
      <c r="B153" s="118" t="s">
        <v>2119</v>
      </c>
      <c r="C153" s="472">
        <v>46</v>
      </c>
      <c r="D153" s="472"/>
      <c r="E153" s="472"/>
      <c r="F153" s="472"/>
      <c r="G153" s="472"/>
      <c r="H153" s="472"/>
      <c r="I153" s="472"/>
      <c r="J153" s="472"/>
      <c r="K153" s="472"/>
      <c r="L153" s="472"/>
      <c r="M153" s="472"/>
      <c r="N153" s="472"/>
      <c r="O153" s="658">
        <f t="shared" si="4"/>
        <v>46</v>
      </c>
      <c r="P153" s="658">
        <f t="shared" si="5"/>
        <v>46</v>
      </c>
      <c r="Q153" s="1323"/>
    </row>
    <row r="154" spans="1:17" s="1324" customFormat="1">
      <c r="A154" s="117" t="s">
        <v>2053</v>
      </c>
      <c r="B154" s="118" t="s">
        <v>2054</v>
      </c>
      <c r="C154" s="472">
        <v>45</v>
      </c>
      <c r="D154" s="472"/>
      <c r="E154" s="472"/>
      <c r="F154" s="472"/>
      <c r="G154" s="472"/>
      <c r="H154" s="472"/>
      <c r="I154" s="472"/>
      <c r="J154" s="472"/>
      <c r="K154" s="472"/>
      <c r="L154" s="472"/>
      <c r="M154" s="472"/>
      <c r="N154" s="472"/>
      <c r="O154" s="658">
        <f t="shared" si="4"/>
        <v>45</v>
      </c>
      <c r="P154" s="658">
        <f t="shared" si="5"/>
        <v>45</v>
      </c>
      <c r="Q154" s="1323"/>
    </row>
    <row r="155" spans="1:17" s="1324" customFormat="1">
      <c r="A155" s="117" t="s">
        <v>2196</v>
      </c>
      <c r="B155" s="118" t="s">
        <v>2197</v>
      </c>
      <c r="C155" s="472">
        <v>45</v>
      </c>
      <c r="D155" s="472"/>
      <c r="E155" s="472"/>
      <c r="F155" s="472"/>
      <c r="G155" s="472"/>
      <c r="H155" s="472"/>
      <c r="I155" s="472"/>
      <c r="J155" s="472"/>
      <c r="K155" s="472"/>
      <c r="L155" s="472"/>
      <c r="M155" s="472"/>
      <c r="N155" s="472"/>
      <c r="O155" s="658">
        <f t="shared" si="4"/>
        <v>45</v>
      </c>
      <c r="P155" s="658">
        <f t="shared" si="5"/>
        <v>45</v>
      </c>
      <c r="Q155" s="1323"/>
    </row>
    <row r="156" spans="1:17" s="1324" customFormat="1">
      <c r="A156" s="117" t="s">
        <v>2342</v>
      </c>
      <c r="B156" s="118" t="s">
        <v>2380</v>
      </c>
      <c r="C156" s="472">
        <v>45</v>
      </c>
      <c r="D156" s="472"/>
      <c r="E156" s="472"/>
      <c r="F156" s="472"/>
      <c r="G156" s="472"/>
      <c r="H156" s="472"/>
      <c r="I156" s="472"/>
      <c r="J156" s="472"/>
      <c r="K156" s="472"/>
      <c r="L156" s="472"/>
      <c r="M156" s="472"/>
      <c r="N156" s="472"/>
      <c r="O156" s="658">
        <f t="shared" si="4"/>
        <v>45</v>
      </c>
      <c r="P156" s="658">
        <f t="shared" si="5"/>
        <v>45</v>
      </c>
      <c r="Q156" s="1323"/>
    </row>
    <row r="157" spans="1:17" s="1324" customFormat="1">
      <c r="A157" s="117" t="s">
        <v>1701</v>
      </c>
      <c r="B157" s="118" t="s">
        <v>1811</v>
      </c>
      <c r="C157" s="472">
        <v>44</v>
      </c>
      <c r="D157" s="472"/>
      <c r="E157" s="472"/>
      <c r="F157" s="472"/>
      <c r="G157" s="472"/>
      <c r="H157" s="472"/>
      <c r="I157" s="472"/>
      <c r="J157" s="472"/>
      <c r="K157" s="472"/>
      <c r="L157" s="472"/>
      <c r="M157" s="472"/>
      <c r="N157" s="472"/>
      <c r="O157" s="658">
        <f t="shared" si="4"/>
        <v>44</v>
      </c>
      <c r="P157" s="658">
        <f t="shared" si="5"/>
        <v>44</v>
      </c>
      <c r="Q157" s="1323"/>
    </row>
    <row r="158" spans="1:17" s="1324" customFormat="1">
      <c r="A158" s="117" t="s">
        <v>1701</v>
      </c>
      <c r="B158" s="118" t="s">
        <v>1812</v>
      </c>
      <c r="C158" s="472">
        <v>44</v>
      </c>
      <c r="D158" s="472"/>
      <c r="E158" s="472"/>
      <c r="F158" s="472"/>
      <c r="G158" s="472"/>
      <c r="H158" s="472"/>
      <c r="I158" s="472"/>
      <c r="J158" s="472"/>
      <c r="K158" s="472"/>
      <c r="L158" s="472"/>
      <c r="M158" s="472"/>
      <c r="N158" s="472"/>
      <c r="O158" s="658">
        <f t="shared" si="4"/>
        <v>44</v>
      </c>
      <c r="P158" s="658">
        <f t="shared" si="5"/>
        <v>44</v>
      </c>
      <c r="Q158" s="1323"/>
    </row>
    <row r="159" spans="1:17" s="1324" customFormat="1">
      <c r="A159" s="117" t="s">
        <v>1701</v>
      </c>
      <c r="B159" s="118" t="s">
        <v>1818</v>
      </c>
      <c r="C159" s="472">
        <v>44</v>
      </c>
      <c r="D159" s="472"/>
      <c r="E159" s="472"/>
      <c r="F159" s="472"/>
      <c r="G159" s="472"/>
      <c r="H159" s="472"/>
      <c r="I159" s="472"/>
      <c r="J159" s="472"/>
      <c r="K159" s="472"/>
      <c r="L159" s="472"/>
      <c r="M159" s="472"/>
      <c r="N159" s="472"/>
      <c r="O159" s="658">
        <f t="shared" si="4"/>
        <v>44</v>
      </c>
      <c r="P159" s="658">
        <f t="shared" si="5"/>
        <v>44</v>
      </c>
      <c r="Q159" s="1323"/>
    </row>
    <row r="160" spans="1:17" s="1324" customFormat="1">
      <c r="A160" s="117" t="s">
        <v>2169</v>
      </c>
      <c r="B160" s="118" t="s">
        <v>2170</v>
      </c>
      <c r="C160" s="472">
        <v>44</v>
      </c>
      <c r="D160" s="472"/>
      <c r="E160" s="472"/>
      <c r="F160" s="472"/>
      <c r="G160" s="472"/>
      <c r="H160" s="472"/>
      <c r="I160" s="472"/>
      <c r="J160" s="472"/>
      <c r="K160" s="472"/>
      <c r="L160" s="472"/>
      <c r="M160" s="472"/>
      <c r="N160" s="472"/>
      <c r="O160" s="658">
        <f t="shared" si="4"/>
        <v>44</v>
      </c>
      <c r="P160" s="658">
        <f t="shared" si="5"/>
        <v>44</v>
      </c>
      <c r="Q160" s="1323"/>
    </row>
    <row r="161" spans="1:17" s="1324" customFormat="1">
      <c r="A161" s="117" t="s">
        <v>1861</v>
      </c>
      <c r="B161" s="118" t="s">
        <v>1862</v>
      </c>
      <c r="C161" s="472">
        <v>43</v>
      </c>
      <c r="D161" s="472"/>
      <c r="E161" s="472"/>
      <c r="F161" s="472"/>
      <c r="G161" s="472"/>
      <c r="H161" s="472"/>
      <c r="I161" s="472"/>
      <c r="J161" s="472"/>
      <c r="K161" s="472"/>
      <c r="L161" s="472"/>
      <c r="M161" s="472"/>
      <c r="N161" s="472"/>
      <c r="O161" s="658">
        <f t="shared" si="4"/>
        <v>43</v>
      </c>
      <c r="P161" s="658">
        <f t="shared" si="5"/>
        <v>43</v>
      </c>
      <c r="Q161" s="1323"/>
    </row>
    <row r="162" spans="1:17" s="1324" customFormat="1">
      <c r="A162" s="117" t="s">
        <v>1701</v>
      </c>
      <c r="B162" s="118" t="s">
        <v>1813</v>
      </c>
      <c r="C162" s="472">
        <v>42</v>
      </c>
      <c r="D162" s="472"/>
      <c r="E162" s="472"/>
      <c r="F162" s="472"/>
      <c r="G162" s="472"/>
      <c r="H162" s="472"/>
      <c r="I162" s="472"/>
      <c r="J162" s="472"/>
      <c r="K162" s="472"/>
      <c r="L162" s="472"/>
      <c r="M162" s="472"/>
      <c r="N162" s="472"/>
      <c r="O162" s="658">
        <f t="shared" si="4"/>
        <v>42</v>
      </c>
      <c r="P162" s="658">
        <f t="shared" si="5"/>
        <v>42</v>
      </c>
      <c r="Q162" s="1323"/>
    </row>
    <row r="163" spans="1:17" s="1324" customFormat="1">
      <c r="A163" s="117" t="s">
        <v>1930</v>
      </c>
      <c r="B163" s="118" t="s">
        <v>1931</v>
      </c>
      <c r="C163" s="472">
        <v>42</v>
      </c>
      <c r="D163" s="472"/>
      <c r="E163" s="472"/>
      <c r="F163" s="472"/>
      <c r="G163" s="472"/>
      <c r="H163" s="472"/>
      <c r="I163" s="472"/>
      <c r="J163" s="472"/>
      <c r="K163" s="472"/>
      <c r="L163" s="472"/>
      <c r="M163" s="472"/>
      <c r="N163" s="472"/>
      <c r="O163" s="658">
        <f t="shared" si="4"/>
        <v>42</v>
      </c>
      <c r="P163" s="658">
        <f t="shared" si="5"/>
        <v>42</v>
      </c>
      <c r="Q163" s="1323"/>
    </row>
    <row r="164" spans="1:17" s="1324" customFormat="1">
      <c r="A164" s="117" t="s">
        <v>2062</v>
      </c>
      <c r="B164" s="118" t="s">
        <v>2063</v>
      </c>
      <c r="C164" s="472">
        <v>41</v>
      </c>
      <c r="D164" s="472"/>
      <c r="E164" s="472"/>
      <c r="F164" s="472"/>
      <c r="G164" s="472"/>
      <c r="H164" s="472"/>
      <c r="I164" s="472"/>
      <c r="J164" s="472"/>
      <c r="K164" s="472"/>
      <c r="L164" s="472"/>
      <c r="M164" s="472"/>
      <c r="N164" s="472"/>
      <c r="O164" s="658">
        <f t="shared" si="4"/>
        <v>41</v>
      </c>
      <c r="P164" s="658">
        <f t="shared" si="5"/>
        <v>41</v>
      </c>
      <c r="Q164" s="1323"/>
    </row>
    <row r="165" spans="1:17" s="1324" customFormat="1">
      <c r="A165" s="117" t="s">
        <v>1936</v>
      </c>
      <c r="B165" s="118" t="s">
        <v>1937</v>
      </c>
      <c r="C165" s="472">
        <v>40</v>
      </c>
      <c r="D165" s="472"/>
      <c r="E165" s="472"/>
      <c r="F165" s="472"/>
      <c r="G165" s="472"/>
      <c r="H165" s="472"/>
      <c r="I165" s="472"/>
      <c r="J165" s="472"/>
      <c r="K165" s="472"/>
      <c r="L165" s="472"/>
      <c r="M165" s="472"/>
      <c r="N165" s="472"/>
      <c r="O165" s="658">
        <f t="shared" si="4"/>
        <v>40</v>
      </c>
      <c r="P165" s="658">
        <f t="shared" si="5"/>
        <v>40</v>
      </c>
      <c r="Q165" s="1323"/>
    </row>
    <row r="166" spans="1:17" s="1324" customFormat="1">
      <c r="A166" s="117" t="s">
        <v>1997</v>
      </c>
      <c r="B166" s="118" t="s">
        <v>2000</v>
      </c>
      <c r="C166" s="472">
        <v>39</v>
      </c>
      <c r="D166" s="472"/>
      <c r="E166" s="472"/>
      <c r="F166" s="472"/>
      <c r="G166" s="472"/>
      <c r="H166" s="472"/>
      <c r="I166" s="472"/>
      <c r="J166" s="472"/>
      <c r="K166" s="472"/>
      <c r="L166" s="472"/>
      <c r="M166" s="472"/>
      <c r="N166" s="472"/>
      <c r="O166" s="658">
        <f t="shared" si="4"/>
        <v>39</v>
      </c>
      <c r="P166" s="658">
        <f t="shared" si="5"/>
        <v>39</v>
      </c>
      <c r="Q166" s="1323"/>
    </row>
    <row r="167" spans="1:17" s="1324" customFormat="1">
      <c r="A167" s="117" t="s">
        <v>2214</v>
      </c>
      <c r="B167" s="118" t="s">
        <v>2215</v>
      </c>
      <c r="C167" s="472">
        <v>39</v>
      </c>
      <c r="D167" s="472"/>
      <c r="E167" s="472"/>
      <c r="F167" s="472"/>
      <c r="G167" s="472"/>
      <c r="H167" s="472"/>
      <c r="I167" s="472"/>
      <c r="J167" s="472"/>
      <c r="K167" s="472"/>
      <c r="L167" s="472"/>
      <c r="M167" s="472"/>
      <c r="N167" s="472"/>
      <c r="O167" s="658">
        <f t="shared" si="4"/>
        <v>39</v>
      </c>
      <c r="P167" s="658">
        <f t="shared" si="5"/>
        <v>39</v>
      </c>
      <c r="Q167" s="1323"/>
    </row>
    <row r="168" spans="1:17" s="1324" customFormat="1">
      <c r="A168" s="117" t="s">
        <v>2298</v>
      </c>
      <c r="B168" s="118" t="s">
        <v>2301</v>
      </c>
      <c r="C168" s="472">
        <v>39</v>
      </c>
      <c r="D168" s="472"/>
      <c r="E168" s="472"/>
      <c r="F168" s="472"/>
      <c r="G168" s="472"/>
      <c r="H168" s="472"/>
      <c r="I168" s="472"/>
      <c r="J168" s="472"/>
      <c r="K168" s="472"/>
      <c r="L168" s="472"/>
      <c r="M168" s="472"/>
      <c r="N168" s="472"/>
      <c r="O168" s="658">
        <f t="shared" si="4"/>
        <v>39</v>
      </c>
      <c r="P168" s="658">
        <f t="shared" si="5"/>
        <v>39</v>
      </c>
      <c r="Q168" s="1323"/>
    </row>
    <row r="169" spans="1:17" s="1324" customFormat="1">
      <c r="A169" s="117" t="s">
        <v>1707</v>
      </c>
      <c r="B169" s="118" t="s">
        <v>1839</v>
      </c>
      <c r="C169" s="472">
        <v>38</v>
      </c>
      <c r="D169" s="472"/>
      <c r="E169" s="472"/>
      <c r="F169" s="472"/>
      <c r="G169" s="472"/>
      <c r="H169" s="472"/>
      <c r="I169" s="472"/>
      <c r="J169" s="472"/>
      <c r="K169" s="472"/>
      <c r="L169" s="472"/>
      <c r="M169" s="472"/>
      <c r="N169" s="472"/>
      <c r="O169" s="658">
        <f t="shared" si="4"/>
        <v>38</v>
      </c>
      <c r="P169" s="658">
        <f t="shared" si="5"/>
        <v>38</v>
      </c>
      <c r="Q169" s="1323"/>
    </row>
    <row r="170" spans="1:17" s="1324" customFormat="1">
      <c r="A170" s="117" t="s">
        <v>1908</v>
      </c>
      <c r="B170" s="118" t="s">
        <v>1910</v>
      </c>
      <c r="C170" s="472">
        <v>37</v>
      </c>
      <c r="D170" s="472"/>
      <c r="E170" s="472"/>
      <c r="F170" s="472"/>
      <c r="G170" s="472"/>
      <c r="H170" s="472"/>
      <c r="I170" s="472"/>
      <c r="J170" s="472"/>
      <c r="K170" s="472"/>
      <c r="L170" s="472"/>
      <c r="M170" s="472"/>
      <c r="N170" s="472"/>
      <c r="O170" s="658">
        <f t="shared" si="4"/>
        <v>37</v>
      </c>
      <c r="P170" s="658">
        <f t="shared" si="5"/>
        <v>37</v>
      </c>
      <c r="Q170" s="1323"/>
    </row>
    <row r="171" spans="1:17" s="1324" customFormat="1">
      <c r="A171" s="117" t="s">
        <v>2292</v>
      </c>
      <c r="B171" s="118" t="s">
        <v>2293</v>
      </c>
      <c r="C171" s="472">
        <v>37</v>
      </c>
      <c r="D171" s="472"/>
      <c r="E171" s="472"/>
      <c r="F171" s="472"/>
      <c r="G171" s="472"/>
      <c r="H171" s="472"/>
      <c r="I171" s="472"/>
      <c r="J171" s="472"/>
      <c r="K171" s="472"/>
      <c r="L171" s="472"/>
      <c r="M171" s="472"/>
      <c r="N171" s="472"/>
      <c r="O171" s="658">
        <f t="shared" si="4"/>
        <v>37</v>
      </c>
      <c r="P171" s="658">
        <f t="shared" si="5"/>
        <v>37</v>
      </c>
      <c r="Q171" s="1323"/>
    </row>
    <row r="172" spans="1:17" s="1324" customFormat="1">
      <c r="A172" s="117" t="s">
        <v>2342</v>
      </c>
      <c r="B172" s="118" t="s">
        <v>2123</v>
      </c>
      <c r="C172" s="472">
        <v>36</v>
      </c>
      <c r="D172" s="472"/>
      <c r="E172" s="472"/>
      <c r="F172" s="472"/>
      <c r="G172" s="472"/>
      <c r="H172" s="472"/>
      <c r="I172" s="472"/>
      <c r="J172" s="472"/>
      <c r="K172" s="472"/>
      <c r="L172" s="472"/>
      <c r="M172" s="472"/>
      <c r="N172" s="472"/>
      <c r="O172" s="658">
        <f t="shared" si="4"/>
        <v>36</v>
      </c>
      <c r="P172" s="658">
        <f t="shared" si="5"/>
        <v>36</v>
      </c>
      <c r="Q172" s="1323"/>
    </row>
    <row r="173" spans="1:17" s="1324" customFormat="1">
      <c r="A173" s="117" t="s">
        <v>2342</v>
      </c>
      <c r="B173" s="118" t="s">
        <v>2149</v>
      </c>
      <c r="C173" s="472">
        <v>36</v>
      </c>
      <c r="D173" s="472"/>
      <c r="E173" s="472"/>
      <c r="F173" s="472"/>
      <c r="G173" s="472"/>
      <c r="H173" s="472"/>
      <c r="I173" s="472"/>
      <c r="J173" s="472"/>
      <c r="K173" s="472"/>
      <c r="L173" s="472"/>
      <c r="M173" s="472"/>
      <c r="N173" s="472"/>
      <c r="O173" s="658">
        <f t="shared" si="4"/>
        <v>36</v>
      </c>
      <c r="P173" s="658">
        <f t="shared" si="5"/>
        <v>36</v>
      </c>
      <c r="Q173" s="1323"/>
    </row>
    <row r="174" spans="1:17" s="1324" customFormat="1">
      <c r="A174" s="117" t="s">
        <v>1926</v>
      </c>
      <c r="B174" s="118" t="s">
        <v>1927</v>
      </c>
      <c r="C174" s="472">
        <v>35</v>
      </c>
      <c r="D174" s="472"/>
      <c r="E174" s="472"/>
      <c r="F174" s="472"/>
      <c r="G174" s="472"/>
      <c r="H174" s="472"/>
      <c r="I174" s="472"/>
      <c r="J174" s="472"/>
      <c r="K174" s="472"/>
      <c r="L174" s="472"/>
      <c r="M174" s="472"/>
      <c r="N174" s="472"/>
      <c r="O174" s="658">
        <f t="shared" si="4"/>
        <v>35</v>
      </c>
      <c r="P174" s="658">
        <f t="shared" si="5"/>
        <v>35</v>
      </c>
      <c r="Q174" s="1323"/>
    </row>
    <row r="175" spans="1:17" s="1324" customFormat="1">
      <c r="A175" s="117" t="s">
        <v>1965</v>
      </c>
      <c r="B175" s="118" t="s">
        <v>1966</v>
      </c>
      <c r="C175" s="472">
        <v>35</v>
      </c>
      <c r="D175" s="472"/>
      <c r="E175" s="472"/>
      <c r="F175" s="472"/>
      <c r="G175" s="472"/>
      <c r="H175" s="472"/>
      <c r="I175" s="472"/>
      <c r="J175" s="472"/>
      <c r="K175" s="472"/>
      <c r="L175" s="472"/>
      <c r="M175" s="472"/>
      <c r="N175" s="472"/>
      <c r="O175" s="658">
        <f t="shared" si="4"/>
        <v>35</v>
      </c>
      <c r="P175" s="658">
        <f t="shared" si="5"/>
        <v>35</v>
      </c>
      <c r="Q175" s="1323"/>
    </row>
    <row r="176" spans="1:17" s="1324" customFormat="1">
      <c r="A176" s="117" t="s">
        <v>1979</v>
      </c>
      <c r="B176" s="118" t="s">
        <v>1980</v>
      </c>
      <c r="C176" s="472">
        <v>35</v>
      </c>
      <c r="D176" s="472"/>
      <c r="E176" s="472"/>
      <c r="F176" s="472"/>
      <c r="G176" s="472"/>
      <c r="H176" s="472"/>
      <c r="I176" s="472"/>
      <c r="J176" s="472"/>
      <c r="K176" s="472"/>
      <c r="L176" s="472"/>
      <c r="M176" s="472"/>
      <c r="N176" s="472"/>
      <c r="O176" s="658">
        <f t="shared" si="4"/>
        <v>35</v>
      </c>
      <c r="P176" s="658">
        <f t="shared" si="5"/>
        <v>35</v>
      </c>
      <c r="Q176" s="1323"/>
    </row>
    <row r="177" spans="1:17" s="1324" customFormat="1">
      <c r="A177" s="117" t="s">
        <v>1993</v>
      </c>
      <c r="B177" s="118" t="s">
        <v>1994</v>
      </c>
      <c r="C177" s="472">
        <v>35</v>
      </c>
      <c r="D177" s="472"/>
      <c r="E177" s="472"/>
      <c r="F177" s="472"/>
      <c r="G177" s="472"/>
      <c r="H177" s="472"/>
      <c r="I177" s="472"/>
      <c r="J177" s="472"/>
      <c r="K177" s="472"/>
      <c r="L177" s="472"/>
      <c r="M177" s="472"/>
      <c r="N177" s="472"/>
      <c r="O177" s="658">
        <f t="shared" si="4"/>
        <v>35</v>
      </c>
      <c r="P177" s="658">
        <f t="shared" si="5"/>
        <v>35</v>
      </c>
      <c r="Q177" s="1323"/>
    </row>
    <row r="178" spans="1:17" s="1324" customFormat="1">
      <c r="A178" s="117" t="s">
        <v>1800</v>
      </c>
      <c r="B178" s="118" t="s">
        <v>1801</v>
      </c>
      <c r="C178" s="472">
        <v>34</v>
      </c>
      <c r="D178" s="472"/>
      <c r="E178" s="472"/>
      <c r="F178" s="472"/>
      <c r="G178" s="472"/>
      <c r="H178" s="472"/>
      <c r="I178" s="472"/>
      <c r="J178" s="472"/>
      <c r="K178" s="472"/>
      <c r="L178" s="472"/>
      <c r="M178" s="472"/>
      <c r="N178" s="472"/>
      <c r="O178" s="658">
        <f t="shared" si="4"/>
        <v>34</v>
      </c>
      <c r="P178" s="658">
        <f t="shared" si="5"/>
        <v>34</v>
      </c>
      <c r="Q178" s="1323"/>
    </row>
    <row r="179" spans="1:17" s="1324" customFormat="1">
      <c r="A179" s="117" t="s">
        <v>1701</v>
      </c>
      <c r="B179" s="118" t="s">
        <v>1810</v>
      </c>
      <c r="C179" s="472">
        <v>34</v>
      </c>
      <c r="D179" s="472"/>
      <c r="E179" s="472"/>
      <c r="F179" s="472"/>
      <c r="G179" s="472"/>
      <c r="H179" s="472"/>
      <c r="I179" s="472"/>
      <c r="J179" s="472"/>
      <c r="K179" s="472"/>
      <c r="L179" s="472"/>
      <c r="M179" s="472"/>
      <c r="N179" s="472"/>
      <c r="O179" s="658">
        <f t="shared" si="4"/>
        <v>34</v>
      </c>
      <c r="P179" s="658">
        <f t="shared" si="5"/>
        <v>34</v>
      </c>
      <c r="Q179" s="1323"/>
    </row>
    <row r="180" spans="1:17" s="1324" customFormat="1">
      <c r="A180" s="117" t="s">
        <v>1928</v>
      </c>
      <c r="B180" s="118" t="s">
        <v>1929</v>
      </c>
      <c r="C180" s="472">
        <v>34</v>
      </c>
      <c r="D180" s="472"/>
      <c r="E180" s="472"/>
      <c r="F180" s="472"/>
      <c r="G180" s="472"/>
      <c r="H180" s="472"/>
      <c r="I180" s="472"/>
      <c r="J180" s="472"/>
      <c r="K180" s="472"/>
      <c r="L180" s="472"/>
      <c r="M180" s="472"/>
      <c r="N180" s="472"/>
      <c r="O180" s="658">
        <f t="shared" si="4"/>
        <v>34</v>
      </c>
      <c r="P180" s="658">
        <f t="shared" si="5"/>
        <v>34</v>
      </c>
      <c r="Q180" s="1323"/>
    </row>
    <row r="181" spans="1:17" s="1324" customFormat="1">
      <c r="A181" s="117" t="s">
        <v>1997</v>
      </c>
      <c r="B181" s="118" t="s">
        <v>1998</v>
      </c>
      <c r="C181" s="472">
        <v>34</v>
      </c>
      <c r="D181" s="472"/>
      <c r="E181" s="472"/>
      <c r="F181" s="472"/>
      <c r="G181" s="472"/>
      <c r="H181" s="472"/>
      <c r="I181" s="472"/>
      <c r="J181" s="472"/>
      <c r="K181" s="472"/>
      <c r="L181" s="472"/>
      <c r="M181" s="472"/>
      <c r="N181" s="472"/>
      <c r="O181" s="658">
        <f t="shared" si="4"/>
        <v>34</v>
      </c>
      <c r="P181" s="658">
        <f t="shared" si="5"/>
        <v>34</v>
      </c>
      <c r="Q181" s="1323"/>
    </row>
    <row r="182" spans="1:17" s="1324" customFormat="1">
      <c r="A182" s="117" t="s">
        <v>2008</v>
      </c>
      <c r="B182" s="118" t="s">
        <v>2009</v>
      </c>
      <c r="C182" s="472">
        <v>34</v>
      </c>
      <c r="D182" s="472"/>
      <c r="E182" s="472"/>
      <c r="F182" s="472"/>
      <c r="G182" s="472"/>
      <c r="H182" s="472"/>
      <c r="I182" s="472"/>
      <c r="J182" s="472"/>
      <c r="K182" s="472"/>
      <c r="L182" s="472"/>
      <c r="M182" s="472"/>
      <c r="N182" s="472"/>
      <c r="O182" s="658">
        <f t="shared" si="4"/>
        <v>34</v>
      </c>
      <c r="P182" s="658">
        <f t="shared" si="5"/>
        <v>34</v>
      </c>
      <c r="Q182" s="1323"/>
    </row>
    <row r="183" spans="1:17" s="1324" customFormat="1">
      <c r="A183" s="117" t="s">
        <v>2019</v>
      </c>
      <c r="B183" s="118" t="s">
        <v>2021</v>
      </c>
      <c r="C183" s="472">
        <v>34</v>
      </c>
      <c r="D183" s="472"/>
      <c r="E183" s="472"/>
      <c r="F183" s="472"/>
      <c r="G183" s="472"/>
      <c r="H183" s="472"/>
      <c r="I183" s="472"/>
      <c r="J183" s="472"/>
      <c r="K183" s="472"/>
      <c r="L183" s="472"/>
      <c r="M183" s="472"/>
      <c r="N183" s="472"/>
      <c r="O183" s="658">
        <f t="shared" si="4"/>
        <v>34</v>
      </c>
      <c r="P183" s="658">
        <f t="shared" si="5"/>
        <v>34</v>
      </c>
      <c r="Q183" s="1323"/>
    </row>
    <row r="184" spans="1:17">
      <c r="A184" s="117" t="s">
        <v>2225</v>
      </c>
      <c r="B184" s="118" t="s">
        <v>1706</v>
      </c>
      <c r="C184" s="472">
        <v>33</v>
      </c>
      <c r="D184" s="472"/>
      <c r="E184" s="472"/>
      <c r="F184" s="472"/>
      <c r="G184" s="472"/>
      <c r="H184" s="472"/>
      <c r="I184" s="472"/>
      <c r="J184" s="472"/>
      <c r="K184" s="472"/>
      <c r="L184" s="472"/>
      <c r="M184" s="472"/>
      <c r="N184" s="472"/>
      <c r="O184" s="658">
        <f t="shared" si="4"/>
        <v>33</v>
      </c>
      <c r="P184" s="658">
        <f t="shared" si="5"/>
        <v>33</v>
      </c>
      <c r="Q184" s="37"/>
    </row>
    <row r="185" spans="1:17">
      <c r="A185" s="117" t="s">
        <v>2228</v>
      </c>
      <c r="B185" s="118" t="s">
        <v>1708</v>
      </c>
      <c r="C185" s="472">
        <v>33</v>
      </c>
      <c r="D185" s="472"/>
      <c r="E185" s="472"/>
      <c r="F185" s="472"/>
      <c r="G185" s="472"/>
      <c r="H185" s="472"/>
      <c r="I185" s="472"/>
      <c r="J185" s="472"/>
      <c r="K185" s="472"/>
      <c r="L185" s="472"/>
      <c r="M185" s="472"/>
      <c r="N185" s="472"/>
      <c r="O185" s="658">
        <f t="shared" si="4"/>
        <v>33</v>
      </c>
      <c r="P185" s="658">
        <f t="shared" si="5"/>
        <v>33</v>
      </c>
      <c r="Q185" s="1323"/>
    </row>
    <row r="186" spans="1:17">
      <c r="A186" s="117" t="s">
        <v>2279</v>
      </c>
      <c r="B186" s="118" t="s">
        <v>2280</v>
      </c>
      <c r="C186" s="472">
        <v>32</v>
      </c>
      <c r="D186" s="472"/>
      <c r="E186" s="472"/>
      <c r="F186" s="472"/>
      <c r="G186" s="472"/>
      <c r="H186" s="472"/>
      <c r="I186" s="472"/>
      <c r="J186" s="472"/>
      <c r="K186" s="472"/>
      <c r="L186" s="472"/>
      <c r="M186" s="472"/>
      <c r="N186" s="472"/>
      <c r="O186" s="658">
        <f t="shared" si="4"/>
        <v>32</v>
      </c>
      <c r="P186" s="658">
        <f t="shared" si="5"/>
        <v>32</v>
      </c>
      <c r="Q186" s="1323"/>
    </row>
    <row r="187" spans="1:17">
      <c r="A187" s="117" t="s">
        <v>1924</v>
      </c>
      <c r="B187" s="118" t="s">
        <v>1925</v>
      </c>
      <c r="C187" s="472">
        <v>30</v>
      </c>
      <c r="D187" s="472"/>
      <c r="E187" s="472"/>
      <c r="F187" s="472"/>
      <c r="G187" s="472"/>
      <c r="H187" s="472"/>
      <c r="I187" s="472"/>
      <c r="J187" s="472"/>
      <c r="K187" s="472"/>
      <c r="L187" s="472"/>
      <c r="M187" s="472"/>
      <c r="N187" s="472"/>
      <c r="O187" s="658">
        <f t="shared" si="4"/>
        <v>30</v>
      </c>
      <c r="P187" s="658">
        <f t="shared" si="5"/>
        <v>30</v>
      </c>
      <c r="Q187" s="1323"/>
    </row>
    <row r="188" spans="1:17">
      <c r="A188" s="117" t="s">
        <v>2064</v>
      </c>
      <c r="B188" s="118" t="s">
        <v>2065</v>
      </c>
      <c r="C188" s="472">
        <v>30</v>
      </c>
      <c r="D188" s="472"/>
      <c r="E188" s="472"/>
      <c r="F188" s="472"/>
      <c r="G188" s="472"/>
      <c r="H188" s="472"/>
      <c r="I188" s="472"/>
      <c r="J188" s="472"/>
      <c r="K188" s="472"/>
      <c r="L188" s="472"/>
      <c r="M188" s="472"/>
      <c r="N188" s="472"/>
      <c r="O188" s="658">
        <f t="shared" si="4"/>
        <v>30</v>
      </c>
      <c r="P188" s="658">
        <f t="shared" si="5"/>
        <v>30</v>
      </c>
      <c r="Q188" s="1323"/>
    </row>
    <row r="189" spans="1:17">
      <c r="A189" s="117" t="s">
        <v>1987</v>
      </c>
      <c r="B189" s="118" t="s">
        <v>1988</v>
      </c>
      <c r="C189" s="472">
        <v>29</v>
      </c>
      <c r="D189" s="472"/>
      <c r="E189" s="472"/>
      <c r="F189" s="472"/>
      <c r="G189" s="472"/>
      <c r="H189" s="472"/>
      <c r="I189" s="472"/>
      <c r="J189" s="472"/>
      <c r="K189" s="472"/>
      <c r="L189" s="472"/>
      <c r="M189" s="472"/>
      <c r="N189" s="472"/>
      <c r="O189" s="658">
        <f t="shared" si="4"/>
        <v>29</v>
      </c>
      <c r="P189" s="658">
        <f t="shared" si="5"/>
        <v>29</v>
      </c>
      <c r="Q189" s="1323"/>
    </row>
    <row r="190" spans="1:17">
      <c r="A190" s="117" t="s">
        <v>2160</v>
      </c>
      <c r="B190" s="118" t="s">
        <v>2161</v>
      </c>
      <c r="C190" s="472">
        <v>28</v>
      </c>
      <c r="D190" s="472"/>
      <c r="E190" s="472"/>
      <c r="F190" s="472"/>
      <c r="G190" s="472"/>
      <c r="H190" s="472"/>
      <c r="I190" s="472"/>
      <c r="J190" s="472"/>
      <c r="K190" s="472"/>
      <c r="L190" s="472"/>
      <c r="M190" s="472"/>
      <c r="N190" s="472"/>
      <c r="O190" s="658">
        <f t="shared" si="4"/>
        <v>28</v>
      </c>
      <c r="P190" s="658">
        <f t="shared" si="5"/>
        <v>28</v>
      </c>
      <c r="Q190" s="1323"/>
    </row>
    <row r="191" spans="1:17" s="1324" customFormat="1">
      <c r="A191" s="117" t="s">
        <v>2104</v>
      </c>
      <c r="B191" s="118" t="s">
        <v>2105</v>
      </c>
      <c r="C191" s="472">
        <v>27</v>
      </c>
      <c r="D191" s="472"/>
      <c r="E191" s="472"/>
      <c r="F191" s="472"/>
      <c r="G191" s="472"/>
      <c r="H191" s="472"/>
      <c r="I191" s="472"/>
      <c r="J191" s="472"/>
      <c r="K191" s="472"/>
      <c r="L191" s="472"/>
      <c r="M191" s="472"/>
      <c r="N191" s="472"/>
      <c r="O191" s="658">
        <f t="shared" si="4"/>
        <v>27</v>
      </c>
      <c r="P191" s="658">
        <f t="shared" si="5"/>
        <v>27</v>
      </c>
      <c r="Q191" s="1323"/>
    </row>
    <row r="192" spans="1:17" s="1324" customFormat="1">
      <c r="A192" s="117" t="s">
        <v>2203</v>
      </c>
      <c r="B192" s="118" t="s">
        <v>1999</v>
      </c>
      <c r="C192" s="472">
        <v>27</v>
      </c>
      <c r="D192" s="472"/>
      <c r="E192" s="472"/>
      <c r="F192" s="472"/>
      <c r="G192" s="472"/>
      <c r="H192" s="472"/>
      <c r="I192" s="472"/>
      <c r="J192" s="472"/>
      <c r="K192" s="472"/>
      <c r="L192" s="472"/>
      <c r="M192" s="472"/>
      <c r="N192" s="472"/>
      <c r="O192" s="658">
        <f t="shared" si="4"/>
        <v>27</v>
      </c>
      <c r="P192" s="658">
        <f t="shared" si="5"/>
        <v>27</v>
      </c>
      <c r="Q192" s="1323"/>
    </row>
    <row r="193" spans="1:17" s="1324" customFormat="1">
      <c r="A193" s="117" t="s">
        <v>2273</v>
      </c>
      <c r="B193" s="118" t="s">
        <v>2274</v>
      </c>
      <c r="C193" s="472">
        <v>27</v>
      </c>
      <c r="D193" s="472"/>
      <c r="E193" s="472"/>
      <c r="F193" s="472"/>
      <c r="G193" s="472"/>
      <c r="H193" s="472"/>
      <c r="I193" s="472"/>
      <c r="J193" s="472"/>
      <c r="K193" s="472"/>
      <c r="L193" s="472"/>
      <c r="M193" s="472"/>
      <c r="N193" s="472"/>
      <c r="O193" s="658">
        <f t="shared" si="4"/>
        <v>27</v>
      </c>
      <c r="P193" s="658">
        <f t="shared" si="5"/>
        <v>27</v>
      </c>
      <c r="Q193" s="1323"/>
    </row>
    <row r="194" spans="1:17" s="1324" customFormat="1">
      <c r="A194" s="117" t="s">
        <v>1969</v>
      </c>
      <c r="B194" s="118" t="s">
        <v>1970</v>
      </c>
      <c r="C194" s="472">
        <v>26</v>
      </c>
      <c r="D194" s="472"/>
      <c r="E194" s="472"/>
      <c r="F194" s="472"/>
      <c r="G194" s="472"/>
      <c r="H194" s="472"/>
      <c r="I194" s="472"/>
      <c r="J194" s="472"/>
      <c r="K194" s="472"/>
      <c r="L194" s="472"/>
      <c r="M194" s="472"/>
      <c r="N194" s="472"/>
      <c r="O194" s="658">
        <f t="shared" si="4"/>
        <v>26</v>
      </c>
      <c r="P194" s="658">
        <f t="shared" si="5"/>
        <v>26</v>
      </c>
      <c r="Q194" s="1323"/>
    </row>
    <row r="195" spans="1:17" s="1324" customFormat="1">
      <c r="A195" s="117" t="s">
        <v>2017</v>
      </c>
      <c r="B195" s="118" t="s">
        <v>2018</v>
      </c>
      <c r="C195" s="472">
        <v>25</v>
      </c>
      <c r="D195" s="472"/>
      <c r="E195" s="472"/>
      <c r="F195" s="472"/>
      <c r="G195" s="472"/>
      <c r="H195" s="472"/>
      <c r="I195" s="472"/>
      <c r="J195" s="472"/>
      <c r="K195" s="472"/>
      <c r="L195" s="472"/>
      <c r="M195" s="472"/>
      <c r="N195" s="472"/>
      <c r="O195" s="658">
        <f t="shared" si="4"/>
        <v>25</v>
      </c>
      <c r="P195" s="658">
        <f t="shared" si="5"/>
        <v>25</v>
      </c>
      <c r="Q195" s="1323"/>
    </row>
    <row r="196" spans="1:17" s="1324" customFormat="1">
      <c r="A196" s="117" t="s">
        <v>1727</v>
      </c>
      <c r="B196" s="118" t="s">
        <v>2029</v>
      </c>
      <c r="C196" s="472">
        <v>25</v>
      </c>
      <c r="D196" s="472"/>
      <c r="E196" s="472"/>
      <c r="F196" s="472"/>
      <c r="G196" s="472"/>
      <c r="H196" s="472"/>
      <c r="I196" s="472"/>
      <c r="J196" s="472"/>
      <c r="K196" s="472"/>
      <c r="L196" s="472"/>
      <c r="M196" s="472"/>
      <c r="N196" s="472"/>
      <c r="O196" s="658">
        <f t="shared" ref="O196:O259" si="6">SUM(C196:N196)</f>
        <v>25</v>
      </c>
      <c r="P196" s="658">
        <f t="shared" ref="P196:P259" si="7">AVERAGE(C196:N196)</f>
        <v>25</v>
      </c>
      <c r="Q196" s="1323"/>
    </row>
    <row r="197" spans="1:17" s="1324" customFormat="1">
      <c r="A197" s="117" t="s">
        <v>2342</v>
      </c>
      <c r="B197" s="118" t="s">
        <v>2376</v>
      </c>
      <c r="C197" s="472">
        <v>25</v>
      </c>
      <c r="D197" s="472"/>
      <c r="E197" s="472"/>
      <c r="F197" s="472"/>
      <c r="G197" s="472"/>
      <c r="H197" s="472"/>
      <c r="I197" s="472"/>
      <c r="J197" s="472"/>
      <c r="K197" s="472"/>
      <c r="L197" s="472"/>
      <c r="M197" s="472"/>
      <c r="N197" s="472"/>
      <c r="O197" s="658">
        <f t="shared" si="6"/>
        <v>25</v>
      </c>
      <c r="P197" s="658">
        <f t="shared" si="7"/>
        <v>25</v>
      </c>
      <c r="Q197" s="1323"/>
    </row>
    <row r="198" spans="1:17" s="1324" customFormat="1">
      <c r="A198" s="117" t="s">
        <v>1798</v>
      </c>
      <c r="B198" s="118" t="s">
        <v>1799</v>
      </c>
      <c r="C198" s="472">
        <v>24</v>
      </c>
      <c r="D198" s="472"/>
      <c r="E198" s="472"/>
      <c r="F198" s="472"/>
      <c r="G198" s="472"/>
      <c r="H198" s="472"/>
      <c r="I198" s="472"/>
      <c r="J198" s="472"/>
      <c r="K198" s="472"/>
      <c r="L198" s="472"/>
      <c r="M198" s="472"/>
      <c r="N198" s="472"/>
      <c r="O198" s="658">
        <f t="shared" si="6"/>
        <v>24</v>
      </c>
      <c r="P198" s="658">
        <f t="shared" si="7"/>
        <v>24</v>
      </c>
      <c r="Q198" s="1323"/>
    </row>
    <row r="199" spans="1:17" s="1324" customFormat="1">
      <c r="A199" s="117" t="s">
        <v>2022</v>
      </c>
      <c r="B199" s="118" t="s">
        <v>2023</v>
      </c>
      <c r="C199" s="472">
        <v>24</v>
      </c>
      <c r="D199" s="472"/>
      <c r="E199" s="472"/>
      <c r="F199" s="472"/>
      <c r="G199" s="472"/>
      <c r="H199" s="472"/>
      <c r="I199" s="472"/>
      <c r="J199" s="472"/>
      <c r="K199" s="472"/>
      <c r="L199" s="472"/>
      <c r="M199" s="472"/>
      <c r="N199" s="472"/>
      <c r="O199" s="658">
        <f t="shared" si="6"/>
        <v>24</v>
      </c>
      <c r="P199" s="658">
        <f t="shared" si="7"/>
        <v>24</v>
      </c>
      <c r="Q199" s="1323"/>
    </row>
    <row r="200" spans="1:17" s="1324" customFormat="1">
      <c r="A200" s="117" t="s">
        <v>2192</v>
      </c>
      <c r="B200" s="118" t="s">
        <v>2193</v>
      </c>
      <c r="C200" s="472">
        <v>24</v>
      </c>
      <c r="D200" s="472"/>
      <c r="E200" s="472"/>
      <c r="F200" s="472"/>
      <c r="G200" s="472"/>
      <c r="H200" s="472"/>
      <c r="I200" s="472"/>
      <c r="J200" s="472"/>
      <c r="K200" s="472"/>
      <c r="L200" s="472"/>
      <c r="M200" s="472"/>
      <c r="N200" s="472"/>
      <c r="O200" s="658">
        <f t="shared" si="6"/>
        <v>24</v>
      </c>
      <c r="P200" s="658">
        <f t="shared" si="7"/>
        <v>24</v>
      </c>
      <c r="Q200" s="1323"/>
    </row>
    <row r="201" spans="1:17" s="1324" customFormat="1">
      <c r="A201" s="117" t="s">
        <v>2194</v>
      </c>
      <c r="B201" s="118" t="s">
        <v>2195</v>
      </c>
      <c r="C201" s="472">
        <v>23</v>
      </c>
      <c r="D201" s="472"/>
      <c r="E201" s="472"/>
      <c r="F201" s="472"/>
      <c r="G201" s="472"/>
      <c r="H201" s="472"/>
      <c r="I201" s="472"/>
      <c r="J201" s="472"/>
      <c r="K201" s="472"/>
      <c r="L201" s="472"/>
      <c r="M201" s="472"/>
      <c r="N201" s="472"/>
      <c r="O201" s="658">
        <f t="shared" si="6"/>
        <v>23</v>
      </c>
      <c r="P201" s="658">
        <f t="shared" si="7"/>
        <v>23</v>
      </c>
      <c r="Q201" s="1323"/>
    </row>
    <row r="202" spans="1:17" s="1324" customFormat="1">
      <c r="A202" s="117" t="s">
        <v>2223</v>
      </c>
      <c r="B202" s="118" t="s">
        <v>1824</v>
      </c>
      <c r="C202" s="472">
        <v>23</v>
      </c>
      <c r="D202" s="472"/>
      <c r="E202" s="472"/>
      <c r="F202" s="472"/>
      <c r="G202" s="472"/>
      <c r="H202" s="472"/>
      <c r="I202" s="472"/>
      <c r="J202" s="472"/>
      <c r="K202" s="472"/>
      <c r="L202" s="472"/>
      <c r="M202" s="472"/>
      <c r="N202" s="472"/>
      <c r="O202" s="658">
        <f t="shared" si="6"/>
        <v>23</v>
      </c>
      <c r="P202" s="658">
        <f t="shared" si="7"/>
        <v>23</v>
      </c>
      <c r="Q202" s="1323"/>
    </row>
    <row r="203" spans="1:17" s="1324" customFormat="1">
      <c r="A203" s="117" t="s">
        <v>2253</v>
      </c>
      <c r="B203" s="118" t="s">
        <v>2254</v>
      </c>
      <c r="C203" s="472">
        <v>23</v>
      </c>
      <c r="D203" s="472"/>
      <c r="E203" s="472"/>
      <c r="F203" s="472"/>
      <c r="G203" s="472"/>
      <c r="H203" s="472"/>
      <c r="I203" s="472"/>
      <c r="J203" s="472"/>
      <c r="K203" s="472"/>
      <c r="L203" s="472"/>
      <c r="M203" s="472"/>
      <c r="N203" s="472"/>
      <c r="O203" s="658">
        <f t="shared" si="6"/>
        <v>23</v>
      </c>
      <c r="P203" s="658">
        <f t="shared" si="7"/>
        <v>23</v>
      </c>
      <c r="Q203" s="1323"/>
    </row>
    <row r="204" spans="1:17" s="1324" customFormat="1">
      <c r="A204" s="117" t="s">
        <v>2022</v>
      </c>
      <c r="B204" s="118" t="s">
        <v>2024</v>
      </c>
      <c r="C204" s="472">
        <v>22</v>
      </c>
      <c r="D204" s="472"/>
      <c r="E204" s="472"/>
      <c r="F204" s="472"/>
      <c r="G204" s="472"/>
      <c r="H204" s="472"/>
      <c r="I204" s="472"/>
      <c r="J204" s="472"/>
      <c r="K204" s="472"/>
      <c r="L204" s="472"/>
      <c r="M204" s="472"/>
      <c r="N204" s="472"/>
      <c r="O204" s="658">
        <f t="shared" si="6"/>
        <v>22</v>
      </c>
      <c r="P204" s="658">
        <f t="shared" si="7"/>
        <v>22</v>
      </c>
      <c r="Q204" s="1323"/>
    </row>
    <row r="205" spans="1:17" s="1324" customFormat="1">
      <c r="A205" s="117" t="s">
        <v>2022</v>
      </c>
      <c r="B205" s="118" t="s">
        <v>2025</v>
      </c>
      <c r="C205" s="472">
        <v>22</v>
      </c>
      <c r="D205" s="472"/>
      <c r="E205" s="472"/>
      <c r="F205" s="472"/>
      <c r="G205" s="472"/>
      <c r="H205" s="472"/>
      <c r="I205" s="472"/>
      <c r="J205" s="472"/>
      <c r="K205" s="472"/>
      <c r="L205" s="472"/>
      <c r="M205" s="472"/>
      <c r="N205" s="472"/>
      <c r="O205" s="658">
        <f t="shared" si="6"/>
        <v>22</v>
      </c>
      <c r="P205" s="658">
        <f t="shared" si="7"/>
        <v>22</v>
      </c>
      <c r="Q205" s="1323"/>
    </row>
    <row r="206" spans="1:17" s="1324" customFormat="1">
      <c r="A206" s="117" t="s">
        <v>2342</v>
      </c>
      <c r="B206" s="118" t="s">
        <v>1718</v>
      </c>
      <c r="C206" s="472">
        <v>22</v>
      </c>
      <c r="D206" s="472"/>
      <c r="E206" s="472"/>
      <c r="F206" s="472"/>
      <c r="G206" s="472"/>
      <c r="H206" s="472"/>
      <c r="I206" s="472"/>
      <c r="J206" s="472"/>
      <c r="K206" s="472"/>
      <c r="L206" s="472"/>
      <c r="M206" s="472"/>
      <c r="N206" s="472"/>
      <c r="O206" s="658">
        <f t="shared" si="6"/>
        <v>22</v>
      </c>
      <c r="P206" s="658">
        <f t="shared" si="7"/>
        <v>22</v>
      </c>
      <c r="Q206" s="1323"/>
    </row>
    <row r="207" spans="1:17" s="1324" customFormat="1">
      <c r="A207" s="117" t="s">
        <v>2120</v>
      </c>
      <c r="B207" s="118" t="s">
        <v>2121</v>
      </c>
      <c r="C207" s="472">
        <v>21</v>
      </c>
      <c r="D207" s="472"/>
      <c r="E207" s="472"/>
      <c r="F207" s="472"/>
      <c r="G207" s="472"/>
      <c r="H207" s="472"/>
      <c r="I207" s="472"/>
      <c r="J207" s="472"/>
      <c r="K207" s="472"/>
      <c r="L207" s="472"/>
      <c r="M207" s="472"/>
      <c r="N207" s="472"/>
      <c r="O207" s="658">
        <f t="shared" si="6"/>
        <v>21</v>
      </c>
      <c r="P207" s="658">
        <f t="shared" si="7"/>
        <v>21</v>
      </c>
      <c r="Q207" s="1323"/>
    </row>
    <row r="208" spans="1:17" s="1324" customFormat="1">
      <c r="A208" s="117" t="s">
        <v>2183</v>
      </c>
      <c r="B208" s="118" t="s">
        <v>2186</v>
      </c>
      <c r="C208" s="472">
        <v>21</v>
      </c>
      <c r="D208" s="472"/>
      <c r="E208" s="472"/>
      <c r="F208" s="472"/>
      <c r="G208" s="472"/>
      <c r="H208" s="472"/>
      <c r="I208" s="472"/>
      <c r="J208" s="472"/>
      <c r="K208" s="472"/>
      <c r="L208" s="472"/>
      <c r="M208" s="472"/>
      <c r="N208" s="472"/>
      <c r="O208" s="658">
        <f t="shared" si="6"/>
        <v>21</v>
      </c>
      <c r="P208" s="658">
        <f t="shared" si="7"/>
        <v>21</v>
      </c>
      <c r="Q208" s="1323"/>
    </row>
    <row r="209" spans="1:17" s="1324" customFormat="1">
      <c r="A209" s="117" t="s">
        <v>1777</v>
      </c>
      <c r="B209" s="118" t="s">
        <v>1779</v>
      </c>
      <c r="C209" s="472">
        <v>20</v>
      </c>
      <c r="D209" s="472"/>
      <c r="E209" s="472"/>
      <c r="F209" s="472"/>
      <c r="G209" s="472"/>
      <c r="H209" s="472"/>
      <c r="I209" s="472"/>
      <c r="J209" s="472"/>
      <c r="K209" s="472"/>
      <c r="L209" s="472"/>
      <c r="M209" s="472"/>
      <c r="N209" s="472"/>
      <c r="O209" s="658">
        <f t="shared" si="6"/>
        <v>20</v>
      </c>
      <c r="P209" s="658">
        <f t="shared" si="7"/>
        <v>20</v>
      </c>
      <c r="Q209" s="1323"/>
    </row>
    <row r="210" spans="1:17" s="1324" customFormat="1">
      <c r="A210" s="117" t="s">
        <v>1942</v>
      </c>
      <c r="B210" s="118" t="s">
        <v>1943</v>
      </c>
      <c r="C210" s="472">
        <v>20</v>
      </c>
      <c r="D210" s="472"/>
      <c r="E210" s="472"/>
      <c r="F210" s="472"/>
      <c r="G210" s="472"/>
      <c r="H210" s="472"/>
      <c r="I210" s="472"/>
      <c r="J210" s="472"/>
      <c r="K210" s="472"/>
      <c r="L210" s="472"/>
      <c r="M210" s="472"/>
      <c r="N210" s="472"/>
      <c r="O210" s="658">
        <f t="shared" si="6"/>
        <v>20</v>
      </c>
      <c r="P210" s="658">
        <f t="shared" si="7"/>
        <v>20</v>
      </c>
      <c r="Q210" s="1323"/>
    </row>
    <row r="211" spans="1:17" s="1324" customFormat="1">
      <c r="A211" s="117" t="s">
        <v>1715</v>
      </c>
      <c r="B211" s="118" t="s">
        <v>1848</v>
      </c>
      <c r="C211" s="472">
        <v>19</v>
      </c>
      <c r="D211" s="472"/>
      <c r="E211" s="472"/>
      <c r="F211" s="472"/>
      <c r="G211" s="472"/>
      <c r="H211" s="472"/>
      <c r="I211" s="472"/>
      <c r="J211" s="472"/>
      <c r="K211" s="472"/>
      <c r="L211" s="472"/>
      <c r="M211" s="472"/>
      <c r="N211" s="472"/>
      <c r="O211" s="658">
        <f t="shared" si="6"/>
        <v>19</v>
      </c>
      <c r="P211" s="658">
        <f t="shared" si="7"/>
        <v>19</v>
      </c>
      <c r="Q211" s="1323"/>
    </row>
    <row r="212" spans="1:17" s="1324" customFormat="1">
      <c r="A212" s="117" t="s">
        <v>1880</v>
      </c>
      <c r="B212" s="118" t="s">
        <v>1881</v>
      </c>
      <c r="C212" s="472">
        <v>19</v>
      </c>
      <c r="D212" s="472"/>
      <c r="E212" s="472"/>
      <c r="F212" s="472"/>
      <c r="G212" s="472"/>
      <c r="H212" s="472"/>
      <c r="I212" s="472"/>
      <c r="J212" s="472"/>
      <c r="K212" s="472"/>
      <c r="L212" s="472"/>
      <c r="M212" s="472"/>
      <c r="N212" s="472"/>
      <c r="O212" s="658">
        <f t="shared" si="6"/>
        <v>19</v>
      </c>
      <c r="P212" s="658">
        <f t="shared" si="7"/>
        <v>19</v>
      </c>
      <c r="Q212" s="1323"/>
    </row>
    <row r="213" spans="1:17" s="1324" customFormat="1">
      <c r="A213" s="117" t="s">
        <v>2285</v>
      </c>
      <c r="B213" s="118" t="s">
        <v>2286</v>
      </c>
      <c r="C213" s="472">
        <v>19</v>
      </c>
      <c r="D213" s="472"/>
      <c r="E213" s="472"/>
      <c r="F213" s="472"/>
      <c r="G213" s="472"/>
      <c r="H213" s="472"/>
      <c r="I213" s="472"/>
      <c r="J213" s="472"/>
      <c r="K213" s="472"/>
      <c r="L213" s="472"/>
      <c r="M213" s="472"/>
      <c r="N213" s="472"/>
      <c r="O213" s="658">
        <f t="shared" si="6"/>
        <v>19</v>
      </c>
      <c r="P213" s="658">
        <f t="shared" si="7"/>
        <v>19</v>
      </c>
      <c r="Q213" s="1323"/>
    </row>
    <row r="214" spans="1:17" s="1324" customFormat="1">
      <c r="A214" s="117" t="s">
        <v>2342</v>
      </c>
      <c r="B214" s="118" t="s">
        <v>2367</v>
      </c>
      <c r="C214" s="472">
        <v>19</v>
      </c>
      <c r="D214" s="472"/>
      <c r="E214" s="472"/>
      <c r="F214" s="472"/>
      <c r="G214" s="472"/>
      <c r="H214" s="472"/>
      <c r="I214" s="472"/>
      <c r="J214" s="472"/>
      <c r="K214" s="472"/>
      <c r="L214" s="472"/>
      <c r="M214" s="472"/>
      <c r="N214" s="472"/>
      <c r="O214" s="658">
        <f t="shared" si="6"/>
        <v>19</v>
      </c>
      <c r="P214" s="658">
        <f t="shared" si="7"/>
        <v>19</v>
      </c>
      <c r="Q214" s="1323"/>
    </row>
    <row r="215" spans="1:17" s="1324" customFormat="1">
      <c r="A215" s="117" t="s">
        <v>2031</v>
      </c>
      <c r="B215" s="118" t="s">
        <v>2032</v>
      </c>
      <c r="C215" s="472">
        <v>18</v>
      </c>
      <c r="D215" s="472"/>
      <c r="E215" s="472"/>
      <c r="F215" s="472"/>
      <c r="G215" s="472"/>
      <c r="H215" s="472"/>
      <c r="I215" s="472"/>
      <c r="J215" s="472"/>
      <c r="K215" s="472"/>
      <c r="L215" s="472"/>
      <c r="M215" s="472"/>
      <c r="N215" s="472"/>
      <c r="O215" s="658">
        <f t="shared" si="6"/>
        <v>18</v>
      </c>
      <c r="P215" s="658">
        <f t="shared" si="7"/>
        <v>18</v>
      </c>
      <c r="Q215" s="1323"/>
    </row>
    <row r="216" spans="1:17" s="1324" customFormat="1">
      <c r="A216" s="117" t="s">
        <v>2067</v>
      </c>
      <c r="B216" s="118" t="s">
        <v>2069</v>
      </c>
      <c r="C216" s="472">
        <v>18</v>
      </c>
      <c r="D216" s="472"/>
      <c r="E216" s="472"/>
      <c r="F216" s="472"/>
      <c r="G216" s="472"/>
      <c r="H216" s="472"/>
      <c r="I216" s="472"/>
      <c r="J216" s="472"/>
      <c r="K216" s="472"/>
      <c r="L216" s="472"/>
      <c r="M216" s="472"/>
      <c r="N216" s="472"/>
      <c r="O216" s="658">
        <f t="shared" si="6"/>
        <v>18</v>
      </c>
      <c r="P216" s="658">
        <f t="shared" si="7"/>
        <v>18</v>
      </c>
      <c r="Q216" s="1323"/>
    </row>
    <row r="217" spans="1:17" s="1324" customFormat="1">
      <c r="A217" s="117" t="s">
        <v>2342</v>
      </c>
      <c r="B217" s="118" t="s">
        <v>2383</v>
      </c>
      <c r="C217" s="472">
        <v>18</v>
      </c>
      <c r="D217" s="472"/>
      <c r="E217" s="472"/>
      <c r="F217" s="472"/>
      <c r="G217" s="472"/>
      <c r="H217" s="472"/>
      <c r="I217" s="472"/>
      <c r="J217" s="472"/>
      <c r="K217" s="472"/>
      <c r="L217" s="472"/>
      <c r="M217" s="472"/>
      <c r="N217" s="472"/>
      <c r="O217" s="658">
        <f t="shared" si="6"/>
        <v>18</v>
      </c>
      <c r="P217" s="658">
        <f t="shared" si="7"/>
        <v>18</v>
      </c>
      <c r="Q217" s="1323"/>
    </row>
    <row r="218" spans="1:17" s="1324" customFormat="1">
      <c r="A218" s="117" t="s">
        <v>2037</v>
      </c>
      <c r="B218" s="118" t="s">
        <v>2038</v>
      </c>
      <c r="C218" s="472">
        <v>17</v>
      </c>
      <c r="D218" s="472"/>
      <c r="E218" s="472"/>
      <c r="F218" s="472"/>
      <c r="G218" s="472"/>
      <c r="H218" s="472"/>
      <c r="I218" s="472"/>
      <c r="J218" s="472"/>
      <c r="K218" s="472"/>
      <c r="L218" s="472"/>
      <c r="M218" s="472"/>
      <c r="N218" s="472"/>
      <c r="O218" s="658">
        <f t="shared" si="6"/>
        <v>17</v>
      </c>
      <c r="P218" s="658">
        <f t="shared" si="7"/>
        <v>17</v>
      </c>
      <c r="Q218" s="1323"/>
    </row>
    <row r="219" spans="1:17" s="1324" customFormat="1">
      <c r="A219" s="117" t="s">
        <v>2106</v>
      </c>
      <c r="B219" s="118" t="s">
        <v>2107</v>
      </c>
      <c r="C219" s="472">
        <v>17</v>
      </c>
      <c r="D219" s="472"/>
      <c r="E219" s="472"/>
      <c r="F219" s="472"/>
      <c r="G219" s="472"/>
      <c r="H219" s="472"/>
      <c r="I219" s="472"/>
      <c r="J219" s="472"/>
      <c r="K219" s="472"/>
      <c r="L219" s="472"/>
      <c r="M219" s="472"/>
      <c r="N219" s="472"/>
      <c r="O219" s="658">
        <f t="shared" si="6"/>
        <v>17</v>
      </c>
      <c r="P219" s="658">
        <f t="shared" si="7"/>
        <v>17</v>
      </c>
      <c r="Q219" s="1323"/>
    </row>
    <row r="220" spans="1:17" s="1324" customFormat="1">
      <c r="A220" s="117" t="s">
        <v>2342</v>
      </c>
      <c r="B220" s="118" t="s">
        <v>2215</v>
      </c>
      <c r="C220" s="472">
        <v>17</v>
      </c>
      <c r="D220" s="472"/>
      <c r="E220" s="472"/>
      <c r="F220" s="472"/>
      <c r="G220" s="472"/>
      <c r="H220" s="472"/>
      <c r="I220" s="472"/>
      <c r="J220" s="472"/>
      <c r="K220" s="472"/>
      <c r="L220" s="472"/>
      <c r="M220" s="472"/>
      <c r="N220" s="472"/>
      <c r="O220" s="658">
        <f t="shared" si="6"/>
        <v>17</v>
      </c>
      <c r="P220" s="658">
        <f t="shared" si="7"/>
        <v>17</v>
      </c>
      <c r="Q220" s="1323"/>
    </row>
    <row r="221" spans="1:17" s="1324" customFormat="1">
      <c r="A221" s="117" t="s">
        <v>2342</v>
      </c>
      <c r="B221" s="118" t="s">
        <v>1716</v>
      </c>
      <c r="C221" s="472">
        <v>17</v>
      </c>
      <c r="D221" s="472"/>
      <c r="E221" s="472"/>
      <c r="F221" s="472"/>
      <c r="G221" s="472"/>
      <c r="H221" s="472"/>
      <c r="I221" s="472"/>
      <c r="J221" s="472"/>
      <c r="K221" s="472"/>
      <c r="L221" s="472"/>
      <c r="M221" s="472"/>
      <c r="N221" s="472"/>
      <c r="O221" s="658">
        <f t="shared" si="6"/>
        <v>17</v>
      </c>
      <c r="P221" s="658">
        <f t="shared" si="7"/>
        <v>17</v>
      </c>
      <c r="Q221" s="1323"/>
    </row>
    <row r="222" spans="1:17" s="1324" customFormat="1">
      <c r="A222" s="117" t="s">
        <v>1905</v>
      </c>
      <c r="B222" s="118" t="s">
        <v>1906</v>
      </c>
      <c r="C222" s="472">
        <v>16</v>
      </c>
      <c r="D222" s="472"/>
      <c r="E222" s="472"/>
      <c r="F222" s="472"/>
      <c r="G222" s="472"/>
      <c r="H222" s="472"/>
      <c r="I222" s="472"/>
      <c r="J222" s="472"/>
      <c r="K222" s="472"/>
      <c r="L222" s="472"/>
      <c r="M222" s="472"/>
      <c r="N222" s="472"/>
      <c r="O222" s="658">
        <f t="shared" si="6"/>
        <v>16</v>
      </c>
      <c r="P222" s="658">
        <f t="shared" si="7"/>
        <v>16</v>
      </c>
      <c r="Q222" s="1323"/>
    </row>
    <row r="223" spans="1:17" s="1324" customFormat="1">
      <c r="A223" s="117" t="s">
        <v>2222</v>
      </c>
      <c r="B223" s="118" t="s">
        <v>1702</v>
      </c>
      <c r="C223" s="472">
        <v>16</v>
      </c>
      <c r="D223" s="472"/>
      <c r="E223" s="472"/>
      <c r="F223" s="472"/>
      <c r="G223" s="472"/>
      <c r="H223" s="472"/>
      <c r="I223" s="472"/>
      <c r="J223" s="472"/>
      <c r="K223" s="472"/>
      <c r="L223" s="472"/>
      <c r="M223" s="472"/>
      <c r="N223" s="472"/>
      <c r="O223" s="658">
        <f t="shared" si="6"/>
        <v>16</v>
      </c>
      <c r="P223" s="658">
        <f t="shared" si="7"/>
        <v>16</v>
      </c>
      <c r="Q223" s="1323"/>
    </row>
    <row r="224" spans="1:17" s="1324" customFormat="1">
      <c r="A224" s="117" t="s">
        <v>2342</v>
      </c>
      <c r="B224" s="118" t="s">
        <v>1706</v>
      </c>
      <c r="C224" s="472">
        <v>16</v>
      </c>
      <c r="D224" s="472"/>
      <c r="E224" s="472"/>
      <c r="F224" s="472"/>
      <c r="G224" s="472"/>
      <c r="H224" s="472"/>
      <c r="I224" s="472"/>
      <c r="J224" s="472"/>
      <c r="K224" s="472"/>
      <c r="L224" s="472"/>
      <c r="M224" s="472"/>
      <c r="N224" s="472"/>
      <c r="O224" s="658">
        <f t="shared" si="6"/>
        <v>16</v>
      </c>
      <c r="P224" s="658">
        <f t="shared" si="7"/>
        <v>16</v>
      </c>
      <c r="Q224" s="1323"/>
    </row>
    <row r="225" spans="1:17" s="1324" customFormat="1">
      <c r="A225" s="117" t="s">
        <v>2084</v>
      </c>
      <c r="B225" s="118" t="s">
        <v>2085</v>
      </c>
      <c r="C225" s="472">
        <v>15</v>
      </c>
      <c r="D225" s="472"/>
      <c r="E225" s="472"/>
      <c r="F225" s="472"/>
      <c r="G225" s="472"/>
      <c r="H225" s="472"/>
      <c r="I225" s="472"/>
      <c r="J225" s="472"/>
      <c r="K225" s="472"/>
      <c r="L225" s="472"/>
      <c r="M225" s="472"/>
      <c r="N225" s="472"/>
      <c r="O225" s="658">
        <f t="shared" si="6"/>
        <v>15</v>
      </c>
      <c r="P225" s="658">
        <f t="shared" si="7"/>
        <v>15</v>
      </c>
      <c r="Q225" s="1323"/>
    </row>
    <row r="226" spans="1:17" s="1324" customFormat="1">
      <c r="A226" s="117" t="s">
        <v>2086</v>
      </c>
      <c r="B226" s="118" t="s">
        <v>2087</v>
      </c>
      <c r="C226" s="472">
        <v>15</v>
      </c>
      <c r="D226" s="472"/>
      <c r="E226" s="472"/>
      <c r="F226" s="472"/>
      <c r="G226" s="472"/>
      <c r="H226" s="472"/>
      <c r="I226" s="472"/>
      <c r="J226" s="472"/>
      <c r="K226" s="472"/>
      <c r="L226" s="472"/>
      <c r="M226" s="472"/>
      <c r="N226" s="472"/>
      <c r="O226" s="658">
        <f t="shared" si="6"/>
        <v>15</v>
      </c>
      <c r="P226" s="658">
        <f t="shared" si="7"/>
        <v>15</v>
      </c>
      <c r="Q226" s="1323"/>
    </row>
    <row r="227" spans="1:17" s="1324" customFormat="1">
      <c r="A227" s="117" t="s">
        <v>2090</v>
      </c>
      <c r="B227" s="118" t="s">
        <v>2091</v>
      </c>
      <c r="C227" s="472">
        <v>15</v>
      </c>
      <c r="D227" s="472"/>
      <c r="E227" s="472"/>
      <c r="F227" s="472"/>
      <c r="G227" s="472"/>
      <c r="H227" s="472"/>
      <c r="I227" s="472"/>
      <c r="J227" s="472"/>
      <c r="K227" s="472"/>
      <c r="L227" s="472"/>
      <c r="M227" s="472"/>
      <c r="N227" s="472"/>
      <c r="O227" s="658">
        <f t="shared" si="6"/>
        <v>15</v>
      </c>
      <c r="P227" s="658">
        <f t="shared" si="7"/>
        <v>15</v>
      </c>
      <c r="Q227" s="1323"/>
    </row>
    <row r="228" spans="1:17" s="1324" customFormat="1">
      <c r="A228" s="117" t="s">
        <v>2281</v>
      </c>
      <c r="B228" s="118" t="s">
        <v>2282</v>
      </c>
      <c r="C228" s="472">
        <v>15</v>
      </c>
      <c r="D228" s="472"/>
      <c r="E228" s="472"/>
      <c r="F228" s="472"/>
      <c r="G228" s="472"/>
      <c r="H228" s="472"/>
      <c r="I228" s="472"/>
      <c r="J228" s="472"/>
      <c r="K228" s="472"/>
      <c r="L228" s="472"/>
      <c r="M228" s="472"/>
      <c r="N228" s="472"/>
      <c r="O228" s="658">
        <f t="shared" si="6"/>
        <v>15</v>
      </c>
      <c r="P228" s="658">
        <f t="shared" si="7"/>
        <v>15</v>
      </c>
      <c r="Q228" s="1323"/>
    </row>
    <row r="229" spans="1:17" s="1324" customFormat="1">
      <c r="A229" s="117" t="s">
        <v>2290</v>
      </c>
      <c r="B229" s="118" t="s">
        <v>2291</v>
      </c>
      <c r="C229" s="472">
        <v>15</v>
      </c>
      <c r="D229" s="472"/>
      <c r="E229" s="472"/>
      <c r="F229" s="472"/>
      <c r="G229" s="472"/>
      <c r="H229" s="472"/>
      <c r="I229" s="472"/>
      <c r="J229" s="472"/>
      <c r="K229" s="472"/>
      <c r="L229" s="472"/>
      <c r="M229" s="472"/>
      <c r="N229" s="472"/>
      <c r="O229" s="658">
        <f t="shared" si="6"/>
        <v>15</v>
      </c>
      <c r="P229" s="658">
        <f t="shared" si="7"/>
        <v>15</v>
      </c>
      <c r="Q229" s="1323"/>
    </row>
    <row r="230" spans="1:17" s="1324" customFormat="1">
      <c r="A230" s="117" t="s">
        <v>2112</v>
      </c>
      <c r="B230" s="118" t="s">
        <v>2113</v>
      </c>
      <c r="C230" s="472">
        <v>14</v>
      </c>
      <c r="D230" s="472"/>
      <c r="E230" s="472"/>
      <c r="F230" s="472"/>
      <c r="G230" s="472"/>
      <c r="H230" s="472"/>
      <c r="I230" s="472"/>
      <c r="J230" s="472"/>
      <c r="K230" s="472"/>
      <c r="L230" s="472"/>
      <c r="M230" s="472"/>
      <c r="N230" s="472"/>
      <c r="O230" s="658">
        <f t="shared" si="6"/>
        <v>14</v>
      </c>
      <c r="P230" s="658">
        <f t="shared" si="7"/>
        <v>14</v>
      </c>
      <c r="Q230" s="1323"/>
    </row>
    <row r="231" spans="1:17" s="1324" customFormat="1">
      <c r="A231" s="117" t="s">
        <v>2326</v>
      </c>
      <c r="B231" s="118" t="s">
        <v>2331</v>
      </c>
      <c r="C231" s="472">
        <v>14</v>
      </c>
      <c r="D231" s="472"/>
      <c r="E231" s="472"/>
      <c r="F231" s="472"/>
      <c r="G231" s="472"/>
      <c r="H231" s="472"/>
      <c r="I231" s="472"/>
      <c r="J231" s="472"/>
      <c r="K231" s="472"/>
      <c r="L231" s="472"/>
      <c r="M231" s="472"/>
      <c r="N231" s="472"/>
      <c r="O231" s="658">
        <f t="shared" si="6"/>
        <v>14</v>
      </c>
      <c r="P231" s="658">
        <f t="shared" si="7"/>
        <v>14</v>
      </c>
      <c r="Q231" s="1323"/>
    </row>
    <row r="232" spans="1:17" s="1324" customFormat="1">
      <c r="A232" s="117" t="s">
        <v>1703</v>
      </c>
      <c r="B232" s="118" t="s">
        <v>1830</v>
      </c>
      <c r="C232" s="472">
        <v>13</v>
      </c>
      <c r="D232" s="472"/>
      <c r="E232" s="472"/>
      <c r="F232" s="472"/>
      <c r="G232" s="472"/>
      <c r="H232" s="472"/>
      <c r="I232" s="472"/>
      <c r="J232" s="472"/>
      <c r="K232" s="472"/>
      <c r="L232" s="472"/>
      <c r="M232" s="472"/>
      <c r="N232" s="472"/>
      <c r="O232" s="658">
        <f t="shared" si="6"/>
        <v>13</v>
      </c>
      <c r="P232" s="658">
        <f t="shared" si="7"/>
        <v>13</v>
      </c>
      <c r="Q232" s="1323"/>
    </row>
    <row r="233" spans="1:17" s="1324" customFormat="1">
      <c r="A233" s="117" t="s">
        <v>2342</v>
      </c>
      <c r="B233" s="118" t="s">
        <v>1704</v>
      </c>
      <c r="C233" s="472">
        <v>13</v>
      </c>
      <c r="D233" s="472"/>
      <c r="E233" s="472"/>
      <c r="F233" s="472"/>
      <c r="G233" s="472"/>
      <c r="H233" s="472"/>
      <c r="I233" s="472"/>
      <c r="J233" s="472"/>
      <c r="K233" s="472"/>
      <c r="L233" s="472"/>
      <c r="M233" s="472"/>
      <c r="N233" s="472"/>
      <c r="O233" s="658">
        <f t="shared" si="6"/>
        <v>13</v>
      </c>
      <c r="P233" s="658">
        <f t="shared" si="7"/>
        <v>13</v>
      </c>
      <c r="Q233" s="1323"/>
    </row>
    <row r="234" spans="1:17" s="1324" customFormat="1">
      <c r="A234" s="117" t="s">
        <v>2342</v>
      </c>
      <c r="B234" s="118" t="s">
        <v>1728</v>
      </c>
      <c r="C234" s="472">
        <v>13</v>
      </c>
      <c r="D234" s="472"/>
      <c r="E234" s="472"/>
      <c r="F234" s="472"/>
      <c r="G234" s="472"/>
      <c r="H234" s="472"/>
      <c r="I234" s="472"/>
      <c r="J234" s="472"/>
      <c r="K234" s="472"/>
      <c r="L234" s="472"/>
      <c r="M234" s="472"/>
      <c r="N234" s="472"/>
      <c r="O234" s="658">
        <f t="shared" si="6"/>
        <v>13</v>
      </c>
      <c r="P234" s="658">
        <f t="shared" si="7"/>
        <v>13</v>
      </c>
      <c r="Q234" s="1323"/>
    </row>
    <row r="235" spans="1:17" s="1324" customFormat="1">
      <c r="A235" s="117" t="s">
        <v>1775</v>
      </c>
      <c r="B235" s="118" t="s">
        <v>1776</v>
      </c>
      <c r="C235" s="472">
        <v>12</v>
      </c>
      <c r="D235" s="472"/>
      <c r="E235" s="472"/>
      <c r="F235" s="472"/>
      <c r="G235" s="472"/>
      <c r="H235" s="472"/>
      <c r="I235" s="472"/>
      <c r="J235" s="472"/>
      <c r="K235" s="472"/>
      <c r="L235" s="472"/>
      <c r="M235" s="472"/>
      <c r="N235" s="472"/>
      <c r="O235" s="658">
        <f t="shared" si="6"/>
        <v>12</v>
      </c>
      <c r="P235" s="658">
        <f t="shared" si="7"/>
        <v>12</v>
      </c>
      <c r="Q235" s="1323"/>
    </row>
    <row r="236" spans="1:17" s="1324" customFormat="1">
      <c r="A236" s="117" t="s">
        <v>2298</v>
      </c>
      <c r="B236" s="118" t="s">
        <v>2303</v>
      </c>
      <c r="C236" s="472">
        <v>12</v>
      </c>
      <c r="D236" s="472"/>
      <c r="E236" s="472"/>
      <c r="F236" s="472"/>
      <c r="G236" s="472"/>
      <c r="H236" s="472"/>
      <c r="I236" s="472"/>
      <c r="J236" s="472"/>
      <c r="K236" s="472"/>
      <c r="L236" s="472"/>
      <c r="M236" s="472"/>
      <c r="N236" s="472"/>
      <c r="O236" s="658">
        <f t="shared" si="6"/>
        <v>12</v>
      </c>
      <c r="P236" s="658">
        <f t="shared" si="7"/>
        <v>12</v>
      </c>
      <c r="Q236" s="1323"/>
    </row>
    <row r="237" spans="1:17" s="1324" customFormat="1">
      <c r="A237" s="117" t="s">
        <v>1705</v>
      </c>
      <c r="B237" s="118" t="s">
        <v>1835</v>
      </c>
      <c r="C237" s="472">
        <v>11</v>
      </c>
      <c r="D237" s="472"/>
      <c r="E237" s="472"/>
      <c r="F237" s="472"/>
      <c r="G237" s="472"/>
      <c r="H237" s="472"/>
      <c r="I237" s="472"/>
      <c r="J237" s="472"/>
      <c r="K237" s="472"/>
      <c r="L237" s="472"/>
      <c r="M237" s="472"/>
      <c r="N237" s="472"/>
      <c r="O237" s="658">
        <f t="shared" si="6"/>
        <v>11</v>
      </c>
      <c r="P237" s="658">
        <f t="shared" si="7"/>
        <v>11</v>
      </c>
      <c r="Q237" s="1323"/>
    </row>
    <row r="238" spans="1:17" s="1324" customFormat="1">
      <c r="A238" s="117" t="s">
        <v>1705</v>
      </c>
      <c r="B238" s="118" t="s">
        <v>1836</v>
      </c>
      <c r="C238" s="472">
        <v>11</v>
      </c>
      <c r="D238" s="472"/>
      <c r="E238" s="472"/>
      <c r="F238" s="472"/>
      <c r="G238" s="472"/>
      <c r="H238" s="472"/>
      <c r="I238" s="472"/>
      <c r="J238" s="472"/>
      <c r="K238" s="472"/>
      <c r="L238" s="472"/>
      <c r="M238" s="472"/>
      <c r="N238" s="472"/>
      <c r="O238" s="658">
        <f t="shared" si="6"/>
        <v>11</v>
      </c>
      <c r="P238" s="658">
        <f t="shared" si="7"/>
        <v>11</v>
      </c>
      <c r="Q238" s="1323"/>
    </row>
    <row r="239" spans="1:17" s="1324" customFormat="1">
      <c r="A239" s="117" t="s">
        <v>2040</v>
      </c>
      <c r="B239" s="118" t="s">
        <v>2041</v>
      </c>
      <c r="C239" s="472">
        <v>11</v>
      </c>
      <c r="D239" s="472"/>
      <c r="E239" s="472"/>
      <c r="F239" s="472"/>
      <c r="G239" s="472"/>
      <c r="H239" s="472"/>
      <c r="I239" s="472"/>
      <c r="J239" s="472"/>
      <c r="K239" s="472"/>
      <c r="L239" s="472"/>
      <c r="M239" s="472"/>
      <c r="N239" s="472"/>
      <c r="O239" s="658">
        <f t="shared" si="6"/>
        <v>11</v>
      </c>
      <c r="P239" s="658">
        <f t="shared" si="7"/>
        <v>11</v>
      </c>
      <c r="Q239" s="1323"/>
    </row>
    <row r="240" spans="1:17" s="1324" customFormat="1">
      <c r="A240" s="117" t="s">
        <v>2116</v>
      </c>
      <c r="B240" s="118" t="s">
        <v>2117</v>
      </c>
      <c r="C240" s="472">
        <v>11</v>
      </c>
      <c r="D240" s="472"/>
      <c r="E240" s="472"/>
      <c r="F240" s="472"/>
      <c r="G240" s="472"/>
      <c r="H240" s="472"/>
      <c r="I240" s="472"/>
      <c r="J240" s="472"/>
      <c r="K240" s="472"/>
      <c r="L240" s="472"/>
      <c r="M240" s="472"/>
      <c r="N240" s="472"/>
      <c r="O240" s="658">
        <f t="shared" si="6"/>
        <v>11</v>
      </c>
      <c r="P240" s="658">
        <f t="shared" si="7"/>
        <v>11</v>
      </c>
      <c r="Q240" s="1323"/>
    </row>
    <row r="241" spans="1:17" s="1324" customFormat="1">
      <c r="A241" s="117" t="s">
        <v>2135</v>
      </c>
      <c r="B241" s="118" t="s">
        <v>2136</v>
      </c>
      <c r="C241" s="472">
        <v>11</v>
      </c>
      <c r="D241" s="472"/>
      <c r="E241" s="472"/>
      <c r="F241" s="472"/>
      <c r="G241" s="472"/>
      <c r="H241" s="472"/>
      <c r="I241" s="472"/>
      <c r="J241" s="472"/>
      <c r="K241" s="472"/>
      <c r="L241" s="472"/>
      <c r="M241" s="472"/>
      <c r="N241" s="472"/>
      <c r="O241" s="658">
        <f t="shared" si="6"/>
        <v>11</v>
      </c>
      <c r="P241" s="658">
        <f t="shared" si="7"/>
        <v>11</v>
      </c>
      <c r="Q241" s="1323"/>
    </row>
    <row r="242" spans="1:17" s="1324" customFormat="1">
      <c r="A242" s="117" t="s">
        <v>2315</v>
      </c>
      <c r="B242" s="118" t="s">
        <v>2316</v>
      </c>
      <c r="C242" s="472">
        <v>11</v>
      </c>
      <c r="D242" s="472"/>
      <c r="E242" s="472"/>
      <c r="F242" s="472"/>
      <c r="G242" s="472"/>
      <c r="H242" s="472"/>
      <c r="I242" s="472"/>
      <c r="J242" s="472"/>
      <c r="K242" s="472"/>
      <c r="L242" s="472"/>
      <c r="M242" s="472"/>
      <c r="N242" s="472"/>
      <c r="O242" s="658">
        <f t="shared" si="6"/>
        <v>11</v>
      </c>
      <c r="P242" s="658">
        <f t="shared" si="7"/>
        <v>11</v>
      </c>
      <c r="Q242" s="1323"/>
    </row>
    <row r="243" spans="1:17" s="1324" customFormat="1">
      <c r="A243" s="117" t="s">
        <v>2342</v>
      </c>
      <c r="B243" s="118" t="s">
        <v>2349</v>
      </c>
      <c r="C243" s="472">
        <v>11</v>
      </c>
      <c r="D243" s="472"/>
      <c r="E243" s="472"/>
      <c r="F243" s="472"/>
      <c r="G243" s="472"/>
      <c r="H243" s="472"/>
      <c r="I243" s="472"/>
      <c r="J243" s="472"/>
      <c r="K243" s="472"/>
      <c r="L243" s="472"/>
      <c r="M243" s="472"/>
      <c r="N243" s="472"/>
      <c r="O243" s="658">
        <f t="shared" si="6"/>
        <v>11</v>
      </c>
      <c r="P243" s="658">
        <f t="shared" si="7"/>
        <v>11</v>
      </c>
      <c r="Q243" s="1323"/>
    </row>
    <row r="244" spans="1:17" s="1324" customFormat="1">
      <c r="A244" s="117" t="s">
        <v>2342</v>
      </c>
      <c r="B244" s="118" t="s">
        <v>1688</v>
      </c>
      <c r="C244" s="472">
        <v>11</v>
      </c>
      <c r="D244" s="472"/>
      <c r="E244" s="472"/>
      <c r="F244" s="472"/>
      <c r="G244" s="472"/>
      <c r="H244" s="472"/>
      <c r="I244" s="472"/>
      <c r="J244" s="472"/>
      <c r="K244" s="472"/>
      <c r="L244" s="472"/>
      <c r="M244" s="472"/>
      <c r="N244" s="472"/>
      <c r="O244" s="658">
        <f t="shared" si="6"/>
        <v>11</v>
      </c>
      <c r="P244" s="658">
        <f t="shared" si="7"/>
        <v>11</v>
      </c>
      <c r="Q244" s="1323"/>
    </row>
    <row r="245" spans="1:17" s="1324" customFormat="1">
      <c r="A245" s="117" t="s">
        <v>2342</v>
      </c>
      <c r="B245" s="118" t="s">
        <v>2366</v>
      </c>
      <c r="C245" s="472">
        <v>11</v>
      </c>
      <c r="D245" s="472"/>
      <c r="E245" s="472"/>
      <c r="F245" s="472"/>
      <c r="G245" s="472"/>
      <c r="H245" s="472"/>
      <c r="I245" s="472"/>
      <c r="J245" s="472"/>
      <c r="K245" s="472"/>
      <c r="L245" s="472"/>
      <c r="M245" s="472"/>
      <c r="N245" s="472"/>
      <c r="O245" s="658">
        <f t="shared" si="6"/>
        <v>11</v>
      </c>
      <c r="P245" s="658">
        <f t="shared" si="7"/>
        <v>11</v>
      </c>
      <c r="Q245" s="1323"/>
    </row>
    <row r="246" spans="1:17" s="1324" customFormat="1">
      <c r="A246" s="117" t="s">
        <v>1697</v>
      </c>
      <c r="B246" s="118" t="s">
        <v>1807</v>
      </c>
      <c r="C246" s="472">
        <v>10</v>
      </c>
      <c r="D246" s="472"/>
      <c r="E246" s="472"/>
      <c r="F246" s="472"/>
      <c r="G246" s="472"/>
      <c r="H246" s="472"/>
      <c r="I246" s="472"/>
      <c r="J246" s="472"/>
      <c r="K246" s="472"/>
      <c r="L246" s="472"/>
      <c r="M246" s="472"/>
      <c r="N246" s="472"/>
      <c r="O246" s="658">
        <f t="shared" si="6"/>
        <v>10</v>
      </c>
      <c r="P246" s="658">
        <f t="shared" si="7"/>
        <v>10</v>
      </c>
      <c r="Q246" s="1323"/>
    </row>
    <row r="247" spans="1:17" s="1324" customFormat="1">
      <c r="A247" s="117" t="s">
        <v>2077</v>
      </c>
      <c r="B247" s="118" t="s">
        <v>2078</v>
      </c>
      <c r="C247" s="472">
        <v>10</v>
      </c>
      <c r="D247" s="472"/>
      <c r="E247" s="472"/>
      <c r="F247" s="472"/>
      <c r="G247" s="472"/>
      <c r="H247" s="472"/>
      <c r="I247" s="472"/>
      <c r="J247" s="472"/>
      <c r="K247" s="472"/>
      <c r="L247" s="472"/>
      <c r="M247" s="472"/>
      <c r="N247" s="472"/>
      <c r="O247" s="658">
        <f t="shared" si="6"/>
        <v>10</v>
      </c>
      <c r="P247" s="658">
        <f t="shared" si="7"/>
        <v>10</v>
      </c>
      <c r="Q247" s="1323"/>
    </row>
    <row r="248" spans="1:17" s="1324" customFormat="1">
      <c r="A248" s="117" t="s">
        <v>2222</v>
      </c>
      <c r="B248" s="118" t="s">
        <v>1819</v>
      </c>
      <c r="C248" s="472">
        <v>10</v>
      </c>
      <c r="D248" s="472"/>
      <c r="E248" s="472"/>
      <c r="F248" s="472"/>
      <c r="G248" s="472"/>
      <c r="H248" s="472"/>
      <c r="I248" s="472"/>
      <c r="J248" s="472"/>
      <c r="K248" s="472"/>
      <c r="L248" s="472"/>
      <c r="M248" s="472"/>
      <c r="N248" s="472"/>
      <c r="O248" s="658">
        <f t="shared" si="6"/>
        <v>10</v>
      </c>
      <c r="P248" s="658">
        <f t="shared" si="7"/>
        <v>10</v>
      </c>
      <c r="Q248" s="1323"/>
    </row>
    <row r="249" spans="1:17" s="1324" customFormat="1">
      <c r="A249" s="117" t="s">
        <v>2326</v>
      </c>
      <c r="B249" s="118" t="s">
        <v>2340</v>
      </c>
      <c r="C249" s="472">
        <v>10</v>
      </c>
      <c r="D249" s="472"/>
      <c r="E249" s="472"/>
      <c r="F249" s="472"/>
      <c r="G249" s="472"/>
      <c r="H249" s="472"/>
      <c r="I249" s="472"/>
      <c r="J249" s="472"/>
      <c r="K249" s="472"/>
      <c r="L249" s="472"/>
      <c r="M249" s="472"/>
      <c r="N249" s="472"/>
      <c r="O249" s="658">
        <f t="shared" si="6"/>
        <v>10</v>
      </c>
      <c r="P249" s="658">
        <f t="shared" si="7"/>
        <v>10</v>
      </c>
      <c r="Q249" s="1323"/>
    </row>
    <row r="250" spans="1:17" s="1324" customFormat="1">
      <c r="A250" s="117" t="s">
        <v>2342</v>
      </c>
      <c r="B250" s="118" t="s">
        <v>2357</v>
      </c>
      <c r="C250" s="472">
        <v>10</v>
      </c>
      <c r="D250" s="472"/>
      <c r="E250" s="472"/>
      <c r="F250" s="472"/>
      <c r="G250" s="472"/>
      <c r="H250" s="472"/>
      <c r="I250" s="472"/>
      <c r="J250" s="472"/>
      <c r="K250" s="472"/>
      <c r="L250" s="472"/>
      <c r="M250" s="472"/>
      <c r="N250" s="472"/>
      <c r="O250" s="658">
        <f t="shared" si="6"/>
        <v>10</v>
      </c>
      <c r="P250" s="658">
        <f t="shared" si="7"/>
        <v>10</v>
      </c>
      <c r="Q250" s="1323"/>
    </row>
    <row r="251" spans="1:17" s="1324" customFormat="1">
      <c r="A251" s="117" t="s">
        <v>2342</v>
      </c>
      <c r="B251" s="118" t="s">
        <v>2306</v>
      </c>
      <c r="C251" s="472">
        <v>10</v>
      </c>
      <c r="D251" s="472"/>
      <c r="E251" s="472"/>
      <c r="F251" s="472"/>
      <c r="G251" s="472"/>
      <c r="H251" s="472"/>
      <c r="I251" s="472"/>
      <c r="J251" s="472"/>
      <c r="K251" s="472"/>
      <c r="L251" s="472"/>
      <c r="M251" s="472"/>
      <c r="N251" s="472"/>
      <c r="O251" s="658">
        <f t="shared" si="6"/>
        <v>10</v>
      </c>
      <c r="P251" s="658">
        <f t="shared" si="7"/>
        <v>10</v>
      </c>
      <c r="Q251" s="1323"/>
    </row>
    <row r="252" spans="1:17" s="1324" customFormat="1">
      <c r="A252" s="117" t="s">
        <v>2342</v>
      </c>
      <c r="B252" s="118" t="s">
        <v>1726</v>
      </c>
      <c r="C252" s="472">
        <v>10</v>
      </c>
      <c r="D252" s="472"/>
      <c r="E252" s="472"/>
      <c r="F252" s="472"/>
      <c r="G252" s="472"/>
      <c r="H252" s="472"/>
      <c r="I252" s="472"/>
      <c r="J252" s="472"/>
      <c r="K252" s="472"/>
      <c r="L252" s="472"/>
      <c r="M252" s="472"/>
      <c r="N252" s="472"/>
      <c r="O252" s="658">
        <f t="shared" si="6"/>
        <v>10</v>
      </c>
      <c r="P252" s="658">
        <f t="shared" si="7"/>
        <v>10</v>
      </c>
      <c r="Q252" s="1323"/>
    </row>
    <row r="253" spans="1:17" s="1324" customFormat="1">
      <c r="A253" s="117" t="s">
        <v>2342</v>
      </c>
      <c r="B253" s="118" t="s">
        <v>1722</v>
      </c>
      <c r="C253" s="472">
        <v>10</v>
      </c>
      <c r="D253" s="472"/>
      <c r="E253" s="472"/>
      <c r="F253" s="472"/>
      <c r="G253" s="472"/>
      <c r="H253" s="472"/>
      <c r="I253" s="472"/>
      <c r="J253" s="472"/>
      <c r="K253" s="472"/>
      <c r="L253" s="472"/>
      <c r="M253" s="472"/>
      <c r="N253" s="472"/>
      <c r="O253" s="658">
        <f t="shared" si="6"/>
        <v>10</v>
      </c>
      <c r="P253" s="658">
        <f t="shared" si="7"/>
        <v>10</v>
      </c>
      <c r="Q253" s="1323"/>
    </row>
    <row r="254" spans="1:17" s="1324" customFormat="1">
      <c r="A254" s="117" t="s">
        <v>1785</v>
      </c>
      <c r="B254" s="118" t="s">
        <v>1786</v>
      </c>
      <c r="C254" s="472">
        <v>9</v>
      </c>
      <c r="D254" s="472"/>
      <c r="E254" s="472"/>
      <c r="F254" s="472"/>
      <c r="G254" s="472"/>
      <c r="H254" s="472"/>
      <c r="I254" s="472"/>
      <c r="J254" s="472"/>
      <c r="K254" s="472"/>
      <c r="L254" s="472"/>
      <c r="M254" s="472"/>
      <c r="N254" s="472"/>
      <c r="O254" s="658">
        <f t="shared" si="6"/>
        <v>9</v>
      </c>
      <c r="P254" s="658">
        <f t="shared" si="7"/>
        <v>9</v>
      </c>
      <c r="Q254" s="1323"/>
    </row>
    <row r="255" spans="1:17" s="1324" customFormat="1">
      <c r="A255" s="117" t="s">
        <v>1903</v>
      </c>
      <c r="B255" s="118" t="s">
        <v>1904</v>
      </c>
      <c r="C255" s="472">
        <v>9</v>
      </c>
      <c r="D255" s="472"/>
      <c r="E255" s="472"/>
      <c r="F255" s="472"/>
      <c r="G255" s="472"/>
      <c r="H255" s="472"/>
      <c r="I255" s="472"/>
      <c r="J255" s="472"/>
      <c r="K255" s="472"/>
      <c r="L255" s="472"/>
      <c r="M255" s="472"/>
      <c r="N255" s="472"/>
      <c r="O255" s="658">
        <f t="shared" si="6"/>
        <v>9</v>
      </c>
      <c r="P255" s="658">
        <f t="shared" si="7"/>
        <v>9</v>
      </c>
      <c r="Q255" s="1323"/>
    </row>
    <row r="256" spans="1:17" s="1324" customFormat="1">
      <c r="A256" s="117" t="s">
        <v>2035</v>
      </c>
      <c r="B256" s="118" t="s">
        <v>2036</v>
      </c>
      <c r="C256" s="472">
        <v>9</v>
      </c>
      <c r="D256" s="472"/>
      <c r="E256" s="472"/>
      <c r="F256" s="472"/>
      <c r="G256" s="472"/>
      <c r="H256" s="472"/>
      <c r="I256" s="472"/>
      <c r="J256" s="472"/>
      <c r="K256" s="472"/>
      <c r="L256" s="472"/>
      <c r="M256" s="472"/>
      <c r="N256" s="472"/>
      <c r="O256" s="658">
        <f t="shared" si="6"/>
        <v>9</v>
      </c>
      <c r="P256" s="658">
        <f t="shared" si="7"/>
        <v>9</v>
      </c>
      <c r="Q256" s="1323"/>
    </row>
    <row r="257" spans="1:17" s="1324" customFormat="1">
      <c r="A257" s="117" t="s">
        <v>2267</v>
      </c>
      <c r="B257" s="118" t="s">
        <v>2268</v>
      </c>
      <c r="C257" s="472">
        <v>9</v>
      </c>
      <c r="D257" s="472"/>
      <c r="E257" s="472"/>
      <c r="F257" s="472"/>
      <c r="G257" s="472"/>
      <c r="H257" s="472"/>
      <c r="I257" s="472"/>
      <c r="J257" s="472"/>
      <c r="K257" s="472"/>
      <c r="L257" s="472"/>
      <c r="M257" s="472"/>
      <c r="N257" s="472"/>
      <c r="O257" s="658">
        <f t="shared" si="6"/>
        <v>9</v>
      </c>
      <c r="P257" s="658">
        <f t="shared" si="7"/>
        <v>9</v>
      </c>
      <c r="Q257" s="1323"/>
    </row>
    <row r="258" spans="1:17" s="1324" customFormat="1">
      <c r="A258" s="117" t="s">
        <v>2326</v>
      </c>
      <c r="B258" s="118" t="s">
        <v>2332</v>
      </c>
      <c r="C258" s="472">
        <v>9</v>
      </c>
      <c r="D258" s="472"/>
      <c r="E258" s="472"/>
      <c r="F258" s="472"/>
      <c r="G258" s="472"/>
      <c r="H258" s="472"/>
      <c r="I258" s="472"/>
      <c r="J258" s="472"/>
      <c r="K258" s="472"/>
      <c r="L258" s="472"/>
      <c r="M258" s="472"/>
      <c r="N258" s="472"/>
      <c r="O258" s="658">
        <f t="shared" si="6"/>
        <v>9</v>
      </c>
      <c r="P258" s="658">
        <f t="shared" si="7"/>
        <v>9</v>
      </c>
      <c r="Q258" s="1323"/>
    </row>
    <row r="259" spans="1:17" s="1324" customFormat="1">
      <c r="A259" s="117" t="s">
        <v>2342</v>
      </c>
      <c r="B259" s="118" t="s">
        <v>1708</v>
      </c>
      <c r="C259" s="472">
        <v>9</v>
      </c>
      <c r="D259" s="472"/>
      <c r="E259" s="472"/>
      <c r="F259" s="472"/>
      <c r="G259" s="472"/>
      <c r="H259" s="472"/>
      <c r="I259" s="472"/>
      <c r="J259" s="472"/>
      <c r="K259" s="472"/>
      <c r="L259" s="472"/>
      <c r="M259" s="472"/>
      <c r="N259" s="472"/>
      <c r="O259" s="658">
        <f t="shared" si="6"/>
        <v>9</v>
      </c>
      <c r="P259" s="658">
        <f t="shared" si="7"/>
        <v>9</v>
      </c>
      <c r="Q259" s="1323"/>
    </row>
    <row r="260" spans="1:17" s="1324" customFormat="1">
      <c r="A260" s="117" t="s">
        <v>2342</v>
      </c>
      <c r="B260" s="118" t="s">
        <v>1720</v>
      </c>
      <c r="C260" s="472">
        <v>9</v>
      </c>
      <c r="D260" s="472"/>
      <c r="E260" s="472"/>
      <c r="F260" s="472"/>
      <c r="G260" s="472"/>
      <c r="H260" s="472"/>
      <c r="I260" s="472"/>
      <c r="J260" s="472"/>
      <c r="K260" s="472"/>
      <c r="L260" s="472"/>
      <c r="M260" s="472"/>
      <c r="N260" s="472"/>
      <c r="O260" s="658">
        <f t="shared" ref="O260:O323" si="8">SUM(C260:N260)</f>
        <v>9</v>
      </c>
      <c r="P260" s="658">
        <f t="shared" ref="P260:P323" si="9">AVERAGE(C260:N260)</f>
        <v>9</v>
      </c>
      <c r="Q260" s="1323"/>
    </row>
    <row r="261" spans="1:17" s="1324" customFormat="1">
      <c r="A261" s="117" t="s">
        <v>1715</v>
      </c>
      <c r="B261" s="118" t="s">
        <v>1847</v>
      </c>
      <c r="C261" s="472">
        <v>8</v>
      </c>
      <c r="D261" s="472"/>
      <c r="E261" s="472"/>
      <c r="F261" s="472"/>
      <c r="G261" s="472"/>
      <c r="H261" s="472"/>
      <c r="I261" s="472"/>
      <c r="J261" s="472"/>
      <c r="K261" s="472"/>
      <c r="L261" s="472"/>
      <c r="M261" s="472"/>
      <c r="N261" s="472"/>
      <c r="O261" s="658">
        <f t="shared" si="8"/>
        <v>8</v>
      </c>
      <c r="P261" s="658">
        <f t="shared" si="9"/>
        <v>8</v>
      </c>
      <c r="Q261" s="1323"/>
    </row>
    <row r="262" spans="1:17" s="1324" customFormat="1">
      <c r="A262" s="117" t="s">
        <v>2012</v>
      </c>
      <c r="B262" s="118" t="s">
        <v>2014</v>
      </c>
      <c r="C262" s="472">
        <v>8</v>
      </c>
      <c r="D262" s="472"/>
      <c r="E262" s="472"/>
      <c r="F262" s="472"/>
      <c r="G262" s="472"/>
      <c r="H262" s="472"/>
      <c r="I262" s="472"/>
      <c r="J262" s="472"/>
      <c r="K262" s="472"/>
      <c r="L262" s="472"/>
      <c r="M262" s="472"/>
      <c r="N262" s="472"/>
      <c r="O262" s="658">
        <f t="shared" si="8"/>
        <v>8</v>
      </c>
      <c r="P262" s="658">
        <f t="shared" si="9"/>
        <v>8</v>
      </c>
      <c r="Q262" s="1323"/>
    </row>
    <row r="263" spans="1:17" s="1324" customFormat="1">
      <c r="A263" s="117" t="s">
        <v>2045</v>
      </c>
      <c r="B263" s="118" t="s">
        <v>2046</v>
      </c>
      <c r="C263" s="472">
        <v>8</v>
      </c>
      <c r="D263" s="472"/>
      <c r="E263" s="472"/>
      <c r="F263" s="472"/>
      <c r="G263" s="472"/>
      <c r="H263" s="472"/>
      <c r="I263" s="472"/>
      <c r="J263" s="472"/>
      <c r="K263" s="472"/>
      <c r="L263" s="472"/>
      <c r="M263" s="472"/>
      <c r="N263" s="472"/>
      <c r="O263" s="658">
        <f t="shared" si="8"/>
        <v>8</v>
      </c>
      <c r="P263" s="658">
        <f t="shared" si="9"/>
        <v>8</v>
      </c>
      <c r="Q263" s="1323"/>
    </row>
    <row r="264" spans="1:17" s="1324" customFormat="1">
      <c r="A264" s="117" t="s">
        <v>2232</v>
      </c>
      <c r="B264" s="118" t="s">
        <v>1716</v>
      </c>
      <c r="C264" s="472">
        <v>8</v>
      </c>
      <c r="D264" s="472"/>
      <c r="E264" s="472"/>
      <c r="F264" s="472"/>
      <c r="G264" s="472"/>
      <c r="H264" s="472"/>
      <c r="I264" s="472"/>
      <c r="J264" s="472"/>
      <c r="K264" s="472"/>
      <c r="L264" s="472"/>
      <c r="M264" s="472"/>
      <c r="N264" s="472"/>
      <c r="O264" s="658">
        <f t="shared" si="8"/>
        <v>8</v>
      </c>
      <c r="P264" s="658">
        <f t="shared" si="9"/>
        <v>8</v>
      </c>
      <c r="Q264" s="1323"/>
    </row>
    <row r="265" spans="1:17" s="1324" customFormat="1">
      <c r="A265" s="117" t="s">
        <v>2298</v>
      </c>
      <c r="B265" s="118" t="s">
        <v>2302</v>
      </c>
      <c r="C265" s="472">
        <v>8</v>
      </c>
      <c r="D265" s="472"/>
      <c r="E265" s="472"/>
      <c r="F265" s="472"/>
      <c r="G265" s="472"/>
      <c r="H265" s="472"/>
      <c r="I265" s="472"/>
      <c r="J265" s="472"/>
      <c r="K265" s="472"/>
      <c r="L265" s="472"/>
      <c r="M265" s="472"/>
      <c r="N265" s="472"/>
      <c r="O265" s="658">
        <f t="shared" si="8"/>
        <v>8</v>
      </c>
      <c r="P265" s="658">
        <f t="shared" si="9"/>
        <v>8</v>
      </c>
      <c r="Q265" s="1323"/>
    </row>
    <row r="266" spans="1:17" s="1324" customFormat="1" ht="31.5">
      <c r="A266" s="117" t="s">
        <v>2342</v>
      </c>
      <c r="B266" s="118" t="s">
        <v>2359</v>
      </c>
      <c r="C266" s="472">
        <v>8</v>
      </c>
      <c r="D266" s="472"/>
      <c r="E266" s="472"/>
      <c r="F266" s="472"/>
      <c r="G266" s="472"/>
      <c r="H266" s="472"/>
      <c r="I266" s="472"/>
      <c r="J266" s="472"/>
      <c r="K266" s="472"/>
      <c r="L266" s="472"/>
      <c r="M266" s="472"/>
      <c r="N266" s="472"/>
      <c r="O266" s="658">
        <f t="shared" si="8"/>
        <v>8</v>
      </c>
      <c r="P266" s="658">
        <f t="shared" si="9"/>
        <v>8</v>
      </c>
      <c r="Q266" s="1323"/>
    </row>
    <row r="267" spans="1:17" s="1324" customFormat="1">
      <c r="A267" s="117" t="s">
        <v>1781</v>
      </c>
      <c r="B267" s="118" t="s">
        <v>1782</v>
      </c>
      <c r="C267" s="472">
        <v>7</v>
      </c>
      <c r="D267" s="472"/>
      <c r="E267" s="472"/>
      <c r="F267" s="472"/>
      <c r="G267" s="472"/>
      <c r="H267" s="472"/>
      <c r="I267" s="472"/>
      <c r="J267" s="472"/>
      <c r="K267" s="472"/>
      <c r="L267" s="472"/>
      <c r="M267" s="472"/>
      <c r="N267" s="472"/>
      <c r="O267" s="658">
        <f t="shared" si="8"/>
        <v>7</v>
      </c>
      <c r="P267" s="658">
        <f t="shared" si="9"/>
        <v>7</v>
      </c>
      <c r="Q267" s="1323"/>
    </row>
    <row r="268" spans="1:17" s="1324" customFormat="1">
      <c r="A268" s="117" t="s">
        <v>1701</v>
      </c>
      <c r="B268" s="118" t="s">
        <v>1820</v>
      </c>
      <c r="C268" s="472">
        <v>7</v>
      </c>
      <c r="D268" s="472"/>
      <c r="E268" s="472"/>
      <c r="F268" s="472"/>
      <c r="G268" s="472"/>
      <c r="H268" s="472"/>
      <c r="I268" s="472"/>
      <c r="J268" s="472"/>
      <c r="K268" s="472"/>
      <c r="L268" s="472"/>
      <c r="M268" s="472"/>
      <c r="N268" s="472"/>
      <c r="O268" s="658">
        <f t="shared" si="8"/>
        <v>7</v>
      </c>
      <c r="P268" s="658">
        <f t="shared" si="9"/>
        <v>7</v>
      </c>
      <c r="Q268" s="1323"/>
    </row>
    <row r="269" spans="1:17" s="1324" customFormat="1">
      <c r="A269" s="117" t="s">
        <v>1940</v>
      </c>
      <c r="B269" s="118" t="s">
        <v>1941</v>
      </c>
      <c r="C269" s="472">
        <v>7</v>
      </c>
      <c r="D269" s="472"/>
      <c r="E269" s="472"/>
      <c r="F269" s="472"/>
      <c r="G269" s="472"/>
      <c r="H269" s="472"/>
      <c r="I269" s="472"/>
      <c r="J269" s="472"/>
      <c r="K269" s="472"/>
      <c r="L269" s="472"/>
      <c r="M269" s="472"/>
      <c r="N269" s="472"/>
      <c r="O269" s="658">
        <f t="shared" si="8"/>
        <v>7</v>
      </c>
      <c r="P269" s="658">
        <f t="shared" si="9"/>
        <v>7</v>
      </c>
      <c r="Q269" s="1323"/>
    </row>
    <row r="270" spans="1:17" s="1324" customFormat="1">
      <c r="A270" s="117" t="s">
        <v>2298</v>
      </c>
      <c r="B270" s="118" t="s">
        <v>2299</v>
      </c>
      <c r="C270" s="472">
        <v>7</v>
      </c>
      <c r="D270" s="472"/>
      <c r="E270" s="472"/>
      <c r="F270" s="472"/>
      <c r="G270" s="472"/>
      <c r="H270" s="472"/>
      <c r="I270" s="472"/>
      <c r="J270" s="472"/>
      <c r="K270" s="472"/>
      <c r="L270" s="472"/>
      <c r="M270" s="472"/>
      <c r="N270" s="472"/>
      <c r="O270" s="658">
        <f t="shared" si="8"/>
        <v>7</v>
      </c>
      <c r="P270" s="658">
        <f t="shared" si="9"/>
        <v>7</v>
      </c>
      <c r="Q270" s="1323"/>
    </row>
    <row r="271" spans="1:17" s="1324" customFormat="1">
      <c r="A271" s="117" t="s">
        <v>2317</v>
      </c>
      <c r="B271" s="118" t="s">
        <v>2318</v>
      </c>
      <c r="C271" s="472">
        <v>7</v>
      </c>
      <c r="D271" s="472"/>
      <c r="E271" s="472"/>
      <c r="F271" s="472"/>
      <c r="G271" s="472"/>
      <c r="H271" s="472"/>
      <c r="I271" s="472"/>
      <c r="J271" s="472"/>
      <c r="K271" s="472"/>
      <c r="L271" s="472"/>
      <c r="M271" s="472"/>
      <c r="N271" s="472"/>
      <c r="O271" s="658">
        <f t="shared" si="8"/>
        <v>7</v>
      </c>
      <c r="P271" s="658">
        <f t="shared" si="9"/>
        <v>7</v>
      </c>
      <c r="Q271" s="1323"/>
    </row>
    <row r="272" spans="1:17" s="1324" customFormat="1">
      <c r="A272" s="117" t="s">
        <v>2047</v>
      </c>
      <c r="B272" s="118" t="s">
        <v>2048</v>
      </c>
      <c r="C272" s="472">
        <v>6</v>
      </c>
      <c r="D272" s="472"/>
      <c r="E272" s="472"/>
      <c r="F272" s="472"/>
      <c r="G272" s="472"/>
      <c r="H272" s="472"/>
      <c r="I272" s="472"/>
      <c r="J272" s="472"/>
      <c r="K272" s="472"/>
      <c r="L272" s="472"/>
      <c r="M272" s="472"/>
      <c r="N272" s="472"/>
      <c r="O272" s="658">
        <f t="shared" si="8"/>
        <v>6</v>
      </c>
      <c r="P272" s="658">
        <f t="shared" si="9"/>
        <v>6</v>
      </c>
      <c r="Q272" s="1323"/>
    </row>
    <row r="273" spans="1:17" s="1324" customFormat="1">
      <c r="A273" s="117" t="s">
        <v>2075</v>
      </c>
      <c r="B273" s="118" t="s">
        <v>2076</v>
      </c>
      <c r="C273" s="472">
        <v>6</v>
      </c>
      <c r="D273" s="472"/>
      <c r="E273" s="472"/>
      <c r="F273" s="472"/>
      <c r="G273" s="472"/>
      <c r="H273" s="472"/>
      <c r="I273" s="472"/>
      <c r="J273" s="472"/>
      <c r="K273" s="472"/>
      <c r="L273" s="472"/>
      <c r="M273" s="472"/>
      <c r="N273" s="472"/>
      <c r="O273" s="658">
        <f t="shared" si="8"/>
        <v>6</v>
      </c>
      <c r="P273" s="658">
        <f t="shared" si="9"/>
        <v>6</v>
      </c>
      <c r="Q273" s="1323"/>
    </row>
    <row r="274" spans="1:17" s="1324" customFormat="1">
      <c r="A274" s="117" t="s">
        <v>2097</v>
      </c>
      <c r="B274" s="118" t="s">
        <v>2098</v>
      </c>
      <c r="C274" s="472">
        <v>6</v>
      </c>
      <c r="D274" s="472"/>
      <c r="E274" s="472"/>
      <c r="F274" s="472"/>
      <c r="G274" s="472"/>
      <c r="H274" s="472"/>
      <c r="I274" s="472"/>
      <c r="J274" s="472"/>
      <c r="K274" s="472"/>
      <c r="L274" s="472"/>
      <c r="M274" s="472"/>
      <c r="N274" s="472"/>
      <c r="O274" s="658">
        <f t="shared" si="8"/>
        <v>6</v>
      </c>
      <c r="P274" s="658">
        <f t="shared" si="9"/>
        <v>6</v>
      </c>
      <c r="Q274" s="1323"/>
    </row>
    <row r="275" spans="1:17" s="1324" customFormat="1">
      <c r="A275" s="117" t="s">
        <v>2211</v>
      </c>
      <c r="B275" s="118" t="s">
        <v>1690</v>
      </c>
      <c r="C275" s="472">
        <v>6</v>
      </c>
      <c r="D275" s="472"/>
      <c r="E275" s="472"/>
      <c r="F275" s="472"/>
      <c r="G275" s="472"/>
      <c r="H275" s="472"/>
      <c r="I275" s="472"/>
      <c r="J275" s="472"/>
      <c r="K275" s="472"/>
      <c r="L275" s="472"/>
      <c r="M275" s="472"/>
      <c r="N275" s="472"/>
      <c r="O275" s="658">
        <f t="shared" si="8"/>
        <v>6</v>
      </c>
      <c r="P275" s="658">
        <f t="shared" si="9"/>
        <v>6</v>
      </c>
      <c r="Q275" s="1323"/>
    </row>
    <row r="276" spans="1:17" s="1324" customFormat="1">
      <c r="A276" s="117" t="s">
        <v>2212</v>
      </c>
      <c r="B276" s="118" t="s">
        <v>1692</v>
      </c>
      <c r="C276" s="472">
        <v>6</v>
      </c>
      <c r="D276" s="472"/>
      <c r="E276" s="472"/>
      <c r="F276" s="472"/>
      <c r="G276" s="472"/>
      <c r="H276" s="472"/>
      <c r="I276" s="472"/>
      <c r="J276" s="472"/>
      <c r="K276" s="472"/>
      <c r="L276" s="472"/>
      <c r="M276" s="472"/>
      <c r="N276" s="472"/>
      <c r="O276" s="658">
        <f t="shared" si="8"/>
        <v>6</v>
      </c>
      <c r="P276" s="658">
        <f t="shared" si="9"/>
        <v>6</v>
      </c>
      <c r="Q276" s="1323"/>
    </row>
    <row r="277" spans="1:17" s="1324" customFormat="1">
      <c r="A277" s="117" t="s">
        <v>2213</v>
      </c>
      <c r="B277" s="118" t="s">
        <v>1694</v>
      </c>
      <c r="C277" s="472">
        <v>6</v>
      </c>
      <c r="D277" s="472"/>
      <c r="E277" s="472"/>
      <c r="F277" s="472"/>
      <c r="G277" s="472"/>
      <c r="H277" s="472"/>
      <c r="I277" s="472"/>
      <c r="J277" s="472"/>
      <c r="K277" s="472"/>
      <c r="L277" s="472"/>
      <c r="M277" s="472"/>
      <c r="N277" s="472"/>
      <c r="O277" s="658">
        <f t="shared" si="8"/>
        <v>6</v>
      </c>
      <c r="P277" s="658">
        <f t="shared" si="9"/>
        <v>6</v>
      </c>
      <c r="Q277" s="1323"/>
    </row>
    <row r="278" spans="1:17" s="1324" customFormat="1">
      <c r="A278" s="117" t="s">
        <v>2230</v>
      </c>
      <c r="B278" s="118" t="s">
        <v>1714</v>
      </c>
      <c r="C278" s="472">
        <v>6</v>
      </c>
      <c r="D278" s="472"/>
      <c r="E278" s="472"/>
      <c r="F278" s="472"/>
      <c r="G278" s="472"/>
      <c r="H278" s="472"/>
      <c r="I278" s="472"/>
      <c r="J278" s="472"/>
      <c r="K278" s="472"/>
      <c r="L278" s="472"/>
      <c r="M278" s="472"/>
      <c r="N278" s="472"/>
      <c r="O278" s="658">
        <f t="shared" si="8"/>
        <v>6</v>
      </c>
      <c r="P278" s="658">
        <f t="shared" si="9"/>
        <v>6</v>
      </c>
      <c r="Q278" s="1323"/>
    </row>
    <row r="279" spans="1:17" s="1324" customFormat="1">
      <c r="A279" s="117" t="s">
        <v>2233</v>
      </c>
      <c r="B279" s="118" t="s">
        <v>1729</v>
      </c>
      <c r="C279" s="472">
        <v>6</v>
      </c>
      <c r="D279" s="472"/>
      <c r="E279" s="472"/>
      <c r="F279" s="472"/>
      <c r="G279" s="472"/>
      <c r="H279" s="472"/>
      <c r="I279" s="472"/>
      <c r="J279" s="472"/>
      <c r="K279" s="472"/>
      <c r="L279" s="472"/>
      <c r="M279" s="472"/>
      <c r="N279" s="472"/>
      <c r="O279" s="658">
        <f t="shared" si="8"/>
        <v>6</v>
      </c>
      <c r="P279" s="658">
        <f t="shared" si="9"/>
        <v>6</v>
      </c>
      <c r="Q279" s="1323"/>
    </row>
    <row r="280" spans="1:17" s="1324" customFormat="1">
      <c r="A280" s="117" t="s">
        <v>2342</v>
      </c>
      <c r="B280" s="118" t="s">
        <v>2125</v>
      </c>
      <c r="C280" s="472">
        <v>6</v>
      </c>
      <c r="D280" s="472"/>
      <c r="E280" s="472"/>
      <c r="F280" s="472"/>
      <c r="G280" s="472"/>
      <c r="H280" s="472"/>
      <c r="I280" s="472"/>
      <c r="J280" s="472"/>
      <c r="K280" s="472"/>
      <c r="L280" s="472"/>
      <c r="M280" s="472"/>
      <c r="N280" s="472"/>
      <c r="O280" s="658">
        <f t="shared" si="8"/>
        <v>6</v>
      </c>
      <c r="P280" s="658">
        <f t="shared" si="9"/>
        <v>6</v>
      </c>
      <c r="Q280" s="1323"/>
    </row>
    <row r="281" spans="1:17" s="1324" customFormat="1">
      <c r="A281" s="117" t="s">
        <v>2342</v>
      </c>
      <c r="B281" s="118" t="s">
        <v>2345</v>
      </c>
      <c r="C281" s="472">
        <v>6</v>
      </c>
      <c r="D281" s="472"/>
      <c r="E281" s="472"/>
      <c r="F281" s="472"/>
      <c r="G281" s="472"/>
      <c r="H281" s="472"/>
      <c r="I281" s="472"/>
      <c r="J281" s="472"/>
      <c r="K281" s="472"/>
      <c r="L281" s="472"/>
      <c r="M281" s="472"/>
      <c r="N281" s="472"/>
      <c r="O281" s="658">
        <f t="shared" si="8"/>
        <v>6</v>
      </c>
      <c r="P281" s="658">
        <f t="shared" si="9"/>
        <v>6</v>
      </c>
      <c r="Q281" s="1323"/>
    </row>
    <row r="282" spans="1:17" s="1324" customFormat="1">
      <c r="A282" s="117" t="s">
        <v>2342</v>
      </c>
      <c r="B282" s="118" t="s">
        <v>2164</v>
      </c>
      <c r="C282" s="472">
        <v>6</v>
      </c>
      <c r="D282" s="472"/>
      <c r="E282" s="472"/>
      <c r="F282" s="472"/>
      <c r="G282" s="472"/>
      <c r="H282" s="472"/>
      <c r="I282" s="472"/>
      <c r="J282" s="472"/>
      <c r="K282" s="472"/>
      <c r="L282" s="472"/>
      <c r="M282" s="472"/>
      <c r="N282" s="472"/>
      <c r="O282" s="658">
        <f t="shared" si="8"/>
        <v>6</v>
      </c>
      <c r="P282" s="658">
        <f t="shared" si="9"/>
        <v>6</v>
      </c>
      <c r="Q282" s="1323"/>
    </row>
    <row r="283" spans="1:17" s="1324" customFormat="1">
      <c r="A283" s="117" t="s">
        <v>2342</v>
      </c>
      <c r="B283" s="118" t="s">
        <v>2346</v>
      </c>
      <c r="C283" s="472">
        <v>6</v>
      </c>
      <c r="D283" s="472"/>
      <c r="E283" s="472"/>
      <c r="F283" s="472"/>
      <c r="G283" s="472"/>
      <c r="H283" s="472"/>
      <c r="I283" s="472"/>
      <c r="J283" s="472"/>
      <c r="K283" s="472"/>
      <c r="L283" s="472"/>
      <c r="M283" s="472"/>
      <c r="N283" s="472"/>
      <c r="O283" s="658">
        <f t="shared" si="8"/>
        <v>6</v>
      </c>
      <c r="P283" s="658">
        <f t="shared" si="9"/>
        <v>6</v>
      </c>
      <c r="Q283" s="1323"/>
    </row>
    <row r="284" spans="1:17" s="1324" customFormat="1">
      <c r="A284" s="117" t="s">
        <v>2342</v>
      </c>
      <c r="B284" s="118" t="s">
        <v>2347</v>
      </c>
      <c r="C284" s="472">
        <v>6</v>
      </c>
      <c r="D284" s="472"/>
      <c r="E284" s="472"/>
      <c r="F284" s="472"/>
      <c r="G284" s="472"/>
      <c r="H284" s="472"/>
      <c r="I284" s="472"/>
      <c r="J284" s="472"/>
      <c r="K284" s="472"/>
      <c r="L284" s="472"/>
      <c r="M284" s="472"/>
      <c r="N284" s="472"/>
      <c r="O284" s="658">
        <f t="shared" si="8"/>
        <v>6</v>
      </c>
      <c r="P284" s="658">
        <f t="shared" si="9"/>
        <v>6</v>
      </c>
      <c r="Q284" s="1323"/>
    </row>
    <row r="285" spans="1:17" s="1324" customFormat="1">
      <c r="A285" s="117" t="s">
        <v>1772</v>
      </c>
      <c r="B285" s="118" t="s">
        <v>1774</v>
      </c>
      <c r="C285" s="472">
        <v>5</v>
      </c>
      <c r="D285" s="472"/>
      <c r="E285" s="472"/>
      <c r="F285" s="472"/>
      <c r="G285" s="472"/>
      <c r="H285" s="472"/>
      <c r="I285" s="472"/>
      <c r="J285" s="472"/>
      <c r="K285" s="472"/>
      <c r="L285" s="472"/>
      <c r="M285" s="472"/>
      <c r="N285" s="472"/>
      <c r="O285" s="658">
        <f t="shared" si="8"/>
        <v>5</v>
      </c>
      <c r="P285" s="658">
        <f t="shared" si="9"/>
        <v>5</v>
      </c>
      <c r="Q285" s="1323"/>
    </row>
    <row r="286" spans="1:17" s="1324" customFormat="1">
      <c r="A286" s="117" t="s">
        <v>1889</v>
      </c>
      <c r="B286" s="118" t="s">
        <v>1890</v>
      </c>
      <c r="C286" s="472">
        <v>5</v>
      </c>
      <c r="D286" s="472"/>
      <c r="E286" s="472"/>
      <c r="F286" s="472"/>
      <c r="G286" s="472"/>
      <c r="H286" s="472"/>
      <c r="I286" s="472"/>
      <c r="J286" s="472"/>
      <c r="K286" s="472"/>
      <c r="L286" s="472"/>
      <c r="M286" s="472"/>
      <c r="N286" s="472"/>
      <c r="O286" s="658">
        <f t="shared" si="8"/>
        <v>5</v>
      </c>
      <c r="P286" s="658">
        <f t="shared" si="9"/>
        <v>5</v>
      </c>
      <c r="Q286" s="1323"/>
    </row>
    <row r="287" spans="1:17" s="1324" customFormat="1">
      <c r="A287" s="117" t="s">
        <v>2003</v>
      </c>
      <c r="B287" s="118" t="s">
        <v>2004</v>
      </c>
      <c r="C287" s="472">
        <v>5</v>
      </c>
      <c r="D287" s="472"/>
      <c r="E287" s="472"/>
      <c r="F287" s="472"/>
      <c r="G287" s="472"/>
      <c r="H287" s="472"/>
      <c r="I287" s="472"/>
      <c r="J287" s="472"/>
      <c r="K287" s="472"/>
      <c r="L287" s="472"/>
      <c r="M287" s="472"/>
      <c r="N287" s="472"/>
      <c r="O287" s="658">
        <f t="shared" si="8"/>
        <v>5</v>
      </c>
      <c r="P287" s="658">
        <f t="shared" si="9"/>
        <v>5</v>
      </c>
      <c r="Q287" s="1323"/>
    </row>
    <row r="288" spans="1:17" s="1324" customFormat="1">
      <c r="A288" s="117" t="s">
        <v>2082</v>
      </c>
      <c r="B288" s="118" t="s">
        <v>2083</v>
      </c>
      <c r="C288" s="472">
        <v>5</v>
      </c>
      <c r="D288" s="472"/>
      <c r="E288" s="472"/>
      <c r="F288" s="472"/>
      <c r="G288" s="472"/>
      <c r="H288" s="472"/>
      <c r="I288" s="472"/>
      <c r="J288" s="472"/>
      <c r="K288" s="472"/>
      <c r="L288" s="472"/>
      <c r="M288" s="472"/>
      <c r="N288" s="472"/>
      <c r="O288" s="658">
        <f t="shared" si="8"/>
        <v>5</v>
      </c>
      <c r="P288" s="658">
        <f t="shared" si="9"/>
        <v>5</v>
      </c>
      <c r="Q288" s="1323"/>
    </row>
    <row r="289" spans="1:17" s="1324" customFormat="1">
      <c r="A289" s="117" t="s">
        <v>2102</v>
      </c>
      <c r="B289" s="118" t="s">
        <v>2103</v>
      </c>
      <c r="C289" s="472">
        <v>5</v>
      </c>
      <c r="D289" s="472"/>
      <c r="E289" s="472"/>
      <c r="F289" s="472"/>
      <c r="G289" s="472"/>
      <c r="H289" s="472"/>
      <c r="I289" s="472"/>
      <c r="J289" s="472"/>
      <c r="K289" s="472"/>
      <c r="L289" s="472"/>
      <c r="M289" s="472"/>
      <c r="N289" s="472"/>
      <c r="O289" s="658">
        <f t="shared" si="8"/>
        <v>5</v>
      </c>
      <c r="P289" s="658">
        <f t="shared" si="9"/>
        <v>5</v>
      </c>
      <c r="Q289" s="1323"/>
    </row>
    <row r="290" spans="1:17" s="1324" customFormat="1">
      <c r="A290" s="117" t="s">
        <v>2183</v>
      </c>
      <c r="B290" s="118" t="s">
        <v>2185</v>
      </c>
      <c r="C290" s="472">
        <v>5</v>
      </c>
      <c r="D290" s="472"/>
      <c r="E290" s="472"/>
      <c r="F290" s="472"/>
      <c r="G290" s="472"/>
      <c r="H290" s="472"/>
      <c r="I290" s="472"/>
      <c r="J290" s="472"/>
      <c r="K290" s="472"/>
      <c r="L290" s="472"/>
      <c r="M290" s="472"/>
      <c r="N290" s="472"/>
      <c r="O290" s="658">
        <f t="shared" si="8"/>
        <v>5</v>
      </c>
      <c r="P290" s="658">
        <f t="shared" si="9"/>
        <v>5</v>
      </c>
      <c r="Q290" s="1323"/>
    </row>
    <row r="291" spans="1:17" s="1324" customFormat="1">
      <c r="A291" s="117" t="s">
        <v>2229</v>
      </c>
      <c r="B291" s="118" t="s">
        <v>1710</v>
      </c>
      <c r="C291" s="472">
        <v>5</v>
      </c>
      <c r="D291" s="472"/>
      <c r="E291" s="472"/>
      <c r="F291" s="472"/>
      <c r="G291" s="472"/>
      <c r="H291" s="472"/>
      <c r="I291" s="472"/>
      <c r="J291" s="472"/>
      <c r="K291" s="472"/>
      <c r="L291" s="472"/>
      <c r="M291" s="472"/>
      <c r="N291" s="472"/>
      <c r="O291" s="658">
        <f t="shared" si="8"/>
        <v>5</v>
      </c>
      <c r="P291" s="658">
        <f t="shared" si="9"/>
        <v>5</v>
      </c>
      <c r="Q291" s="1323"/>
    </row>
    <row r="292" spans="1:17" s="1324" customFormat="1">
      <c r="A292" s="117" t="s">
        <v>2265</v>
      </c>
      <c r="B292" s="118" t="s">
        <v>2266</v>
      </c>
      <c r="C292" s="472">
        <v>5</v>
      </c>
      <c r="D292" s="472"/>
      <c r="E292" s="472"/>
      <c r="F292" s="472"/>
      <c r="G292" s="472"/>
      <c r="H292" s="472"/>
      <c r="I292" s="472"/>
      <c r="J292" s="472"/>
      <c r="K292" s="472"/>
      <c r="L292" s="472"/>
      <c r="M292" s="472"/>
      <c r="N292" s="472"/>
      <c r="O292" s="658">
        <f t="shared" si="8"/>
        <v>5</v>
      </c>
      <c r="P292" s="658">
        <f t="shared" si="9"/>
        <v>5</v>
      </c>
      <c r="Q292" s="1323"/>
    </row>
    <row r="293" spans="1:17" s="1324" customFormat="1">
      <c r="A293" s="117" t="s">
        <v>2326</v>
      </c>
      <c r="B293" s="118" t="s">
        <v>2337</v>
      </c>
      <c r="C293" s="472">
        <v>5</v>
      </c>
      <c r="D293" s="472"/>
      <c r="E293" s="472"/>
      <c r="F293" s="472"/>
      <c r="G293" s="472"/>
      <c r="H293" s="472"/>
      <c r="I293" s="472"/>
      <c r="J293" s="472"/>
      <c r="K293" s="472"/>
      <c r="L293" s="472"/>
      <c r="M293" s="472"/>
      <c r="N293" s="472"/>
      <c r="O293" s="658">
        <f t="shared" si="8"/>
        <v>5</v>
      </c>
      <c r="P293" s="658">
        <f t="shared" si="9"/>
        <v>5</v>
      </c>
      <c r="Q293" s="1323"/>
    </row>
    <row r="294" spans="1:17" s="1324" customFormat="1">
      <c r="A294" s="117" t="s">
        <v>2326</v>
      </c>
      <c r="B294" s="118" t="s">
        <v>2341</v>
      </c>
      <c r="C294" s="472">
        <v>5</v>
      </c>
      <c r="D294" s="472"/>
      <c r="E294" s="472"/>
      <c r="F294" s="472"/>
      <c r="G294" s="472"/>
      <c r="H294" s="472"/>
      <c r="I294" s="472"/>
      <c r="J294" s="472"/>
      <c r="K294" s="472"/>
      <c r="L294" s="472"/>
      <c r="M294" s="472"/>
      <c r="N294" s="472"/>
      <c r="O294" s="658">
        <f t="shared" si="8"/>
        <v>5</v>
      </c>
      <c r="P294" s="658">
        <f t="shared" si="9"/>
        <v>5</v>
      </c>
      <c r="Q294" s="1323"/>
    </row>
    <row r="295" spans="1:17" s="1324" customFormat="1">
      <c r="A295" s="117" t="s">
        <v>2342</v>
      </c>
      <c r="B295" s="118" t="s">
        <v>2126</v>
      </c>
      <c r="C295" s="472">
        <v>5</v>
      </c>
      <c r="D295" s="472"/>
      <c r="E295" s="472"/>
      <c r="F295" s="472"/>
      <c r="G295" s="472"/>
      <c r="H295" s="472"/>
      <c r="I295" s="472"/>
      <c r="J295" s="472"/>
      <c r="K295" s="472"/>
      <c r="L295" s="472"/>
      <c r="M295" s="472"/>
      <c r="N295" s="472"/>
      <c r="O295" s="658">
        <f t="shared" si="8"/>
        <v>5</v>
      </c>
      <c r="P295" s="658">
        <f t="shared" si="9"/>
        <v>5</v>
      </c>
      <c r="Q295" s="1323"/>
    </row>
    <row r="296" spans="1:17" s="1324" customFormat="1">
      <c r="A296" s="117" t="s">
        <v>2342</v>
      </c>
      <c r="B296" s="118" t="s">
        <v>2164</v>
      </c>
      <c r="C296" s="472">
        <v>5</v>
      </c>
      <c r="D296" s="472"/>
      <c r="E296" s="472"/>
      <c r="F296" s="472"/>
      <c r="G296" s="472"/>
      <c r="H296" s="472"/>
      <c r="I296" s="472"/>
      <c r="J296" s="472"/>
      <c r="K296" s="472"/>
      <c r="L296" s="472"/>
      <c r="M296" s="472"/>
      <c r="N296" s="472"/>
      <c r="O296" s="658">
        <f t="shared" si="8"/>
        <v>5</v>
      </c>
      <c r="P296" s="658">
        <f t="shared" si="9"/>
        <v>5</v>
      </c>
      <c r="Q296" s="1323"/>
    </row>
    <row r="297" spans="1:17" s="1324" customFormat="1">
      <c r="A297" s="117" t="s">
        <v>2342</v>
      </c>
      <c r="B297" s="118" t="s">
        <v>2356</v>
      </c>
      <c r="C297" s="472">
        <v>5</v>
      </c>
      <c r="D297" s="472"/>
      <c r="E297" s="472"/>
      <c r="F297" s="472"/>
      <c r="G297" s="472"/>
      <c r="H297" s="472"/>
      <c r="I297" s="472"/>
      <c r="J297" s="472"/>
      <c r="K297" s="472"/>
      <c r="L297" s="472"/>
      <c r="M297" s="472"/>
      <c r="N297" s="472"/>
      <c r="O297" s="658">
        <f t="shared" si="8"/>
        <v>5</v>
      </c>
      <c r="P297" s="658">
        <f t="shared" si="9"/>
        <v>5</v>
      </c>
      <c r="Q297" s="1323"/>
    </row>
    <row r="298" spans="1:17" s="1324" customFormat="1">
      <c r="A298" s="117" t="s">
        <v>2342</v>
      </c>
      <c r="B298" s="118" t="s">
        <v>2210</v>
      </c>
      <c r="C298" s="472">
        <v>5</v>
      </c>
      <c r="D298" s="472"/>
      <c r="E298" s="472"/>
      <c r="F298" s="472"/>
      <c r="G298" s="472"/>
      <c r="H298" s="472"/>
      <c r="I298" s="472"/>
      <c r="J298" s="472"/>
      <c r="K298" s="472"/>
      <c r="L298" s="472"/>
      <c r="M298" s="472"/>
      <c r="N298" s="472"/>
      <c r="O298" s="658">
        <f t="shared" si="8"/>
        <v>5</v>
      </c>
      <c r="P298" s="658">
        <f t="shared" si="9"/>
        <v>5</v>
      </c>
      <c r="Q298" s="1323"/>
    </row>
    <row r="299" spans="1:17" s="1324" customFormat="1">
      <c r="A299" s="117" t="s">
        <v>2342</v>
      </c>
      <c r="B299" s="118" t="s">
        <v>1853</v>
      </c>
      <c r="C299" s="472">
        <v>5</v>
      </c>
      <c r="D299" s="472"/>
      <c r="E299" s="472"/>
      <c r="F299" s="472"/>
      <c r="G299" s="472"/>
      <c r="H299" s="472"/>
      <c r="I299" s="472"/>
      <c r="J299" s="472"/>
      <c r="K299" s="472"/>
      <c r="L299" s="472"/>
      <c r="M299" s="472"/>
      <c r="N299" s="472"/>
      <c r="O299" s="658">
        <f t="shared" si="8"/>
        <v>5</v>
      </c>
      <c r="P299" s="658">
        <f t="shared" si="9"/>
        <v>5</v>
      </c>
      <c r="Q299" s="1323"/>
    </row>
    <row r="300" spans="1:17" s="1324" customFormat="1">
      <c r="A300" s="117" t="s">
        <v>1794</v>
      </c>
      <c r="B300" s="118" t="s">
        <v>1795</v>
      </c>
      <c r="C300" s="472">
        <v>4</v>
      </c>
      <c r="D300" s="472"/>
      <c r="E300" s="472"/>
      <c r="F300" s="472"/>
      <c r="G300" s="472"/>
      <c r="H300" s="472"/>
      <c r="I300" s="472"/>
      <c r="J300" s="472"/>
      <c r="K300" s="472"/>
      <c r="L300" s="472"/>
      <c r="M300" s="472"/>
      <c r="N300" s="472"/>
      <c r="O300" s="658">
        <f t="shared" si="8"/>
        <v>4</v>
      </c>
      <c r="P300" s="658">
        <f t="shared" si="9"/>
        <v>4</v>
      </c>
      <c r="Q300" s="1323"/>
    </row>
    <row r="301" spans="1:17" s="1324" customFormat="1">
      <c r="A301" s="117" t="s">
        <v>1827</v>
      </c>
      <c r="B301" s="118" t="s">
        <v>1828</v>
      </c>
      <c r="C301" s="472">
        <v>4</v>
      </c>
      <c r="D301" s="472"/>
      <c r="E301" s="472"/>
      <c r="F301" s="472"/>
      <c r="G301" s="472"/>
      <c r="H301" s="472"/>
      <c r="I301" s="472"/>
      <c r="J301" s="472"/>
      <c r="K301" s="472"/>
      <c r="L301" s="472"/>
      <c r="M301" s="472"/>
      <c r="N301" s="472"/>
      <c r="O301" s="658">
        <f t="shared" si="8"/>
        <v>4</v>
      </c>
      <c r="P301" s="658">
        <f t="shared" si="9"/>
        <v>4</v>
      </c>
      <c r="Q301" s="1323"/>
    </row>
    <row r="302" spans="1:17" s="1324" customFormat="1">
      <c r="A302" s="117" t="s">
        <v>1866</v>
      </c>
      <c r="B302" s="118" t="s">
        <v>1867</v>
      </c>
      <c r="C302" s="472">
        <v>4</v>
      </c>
      <c r="D302" s="472"/>
      <c r="E302" s="472"/>
      <c r="F302" s="472"/>
      <c r="G302" s="472"/>
      <c r="H302" s="472"/>
      <c r="I302" s="472"/>
      <c r="J302" s="472"/>
      <c r="K302" s="472"/>
      <c r="L302" s="472"/>
      <c r="M302" s="472"/>
      <c r="N302" s="472"/>
      <c r="O302" s="658">
        <f t="shared" si="8"/>
        <v>4</v>
      </c>
      <c r="P302" s="658">
        <f t="shared" si="9"/>
        <v>4</v>
      </c>
      <c r="Q302" s="1323"/>
    </row>
    <row r="303" spans="1:17" s="1324" customFormat="1">
      <c r="A303" s="117" t="s">
        <v>1917</v>
      </c>
      <c r="B303" s="118" t="s">
        <v>1918</v>
      </c>
      <c r="C303" s="472">
        <v>4</v>
      </c>
      <c r="D303" s="472"/>
      <c r="E303" s="472"/>
      <c r="F303" s="472"/>
      <c r="G303" s="472"/>
      <c r="H303" s="472"/>
      <c r="I303" s="472"/>
      <c r="J303" s="472"/>
      <c r="K303" s="472"/>
      <c r="L303" s="472"/>
      <c r="M303" s="472"/>
      <c r="N303" s="472"/>
      <c r="O303" s="658">
        <f t="shared" si="8"/>
        <v>4</v>
      </c>
      <c r="P303" s="658">
        <f t="shared" si="9"/>
        <v>4</v>
      </c>
      <c r="Q303" s="1323"/>
    </row>
    <row r="304" spans="1:17" s="1324" customFormat="1">
      <c r="A304" s="117" t="s">
        <v>2015</v>
      </c>
      <c r="B304" s="118" t="s">
        <v>2016</v>
      </c>
      <c r="C304" s="472">
        <v>4</v>
      </c>
      <c r="D304" s="472"/>
      <c r="E304" s="472"/>
      <c r="F304" s="472"/>
      <c r="G304" s="472"/>
      <c r="H304" s="472"/>
      <c r="I304" s="472"/>
      <c r="J304" s="472"/>
      <c r="K304" s="472"/>
      <c r="L304" s="472"/>
      <c r="M304" s="472"/>
      <c r="N304" s="472"/>
      <c r="O304" s="658">
        <f t="shared" si="8"/>
        <v>4</v>
      </c>
      <c r="P304" s="658">
        <f t="shared" si="9"/>
        <v>4</v>
      </c>
      <c r="Q304" s="1323"/>
    </row>
    <row r="305" spans="1:17" s="1324" customFormat="1">
      <c r="A305" s="117" t="s">
        <v>2049</v>
      </c>
      <c r="B305" s="118" t="s">
        <v>2050</v>
      </c>
      <c r="C305" s="472">
        <v>4</v>
      </c>
      <c r="D305" s="472"/>
      <c r="E305" s="472"/>
      <c r="F305" s="472"/>
      <c r="G305" s="472"/>
      <c r="H305" s="472"/>
      <c r="I305" s="472"/>
      <c r="J305" s="472"/>
      <c r="K305" s="472"/>
      <c r="L305" s="472"/>
      <c r="M305" s="472"/>
      <c r="N305" s="472"/>
      <c r="O305" s="658">
        <f t="shared" si="8"/>
        <v>4</v>
      </c>
      <c r="P305" s="658">
        <f t="shared" si="9"/>
        <v>4</v>
      </c>
      <c r="Q305" s="1323"/>
    </row>
    <row r="306" spans="1:17" s="1324" customFormat="1">
      <c r="A306" s="117" t="s">
        <v>2094</v>
      </c>
      <c r="B306" s="118" t="s">
        <v>2096</v>
      </c>
      <c r="C306" s="472">
        <v>4</v>
      </c>
      <c r="D306" s="472"/>
      <c r="E306" s="472"/>
      <c r="F306" s="472"/>
      <c r="G306" s="472"/>
      <c r="H306" s="472"/>
      <c r="I306" s="472"/>
      <c r="J306" s="472"/>
      <c r="K306" s="472"/>
      <c r="L306" s="472"/>
      <c r="M306" s="472"/>
      <c r="N306" s="472"/>
      <c r="O306" s="658">
        <f t="shared" si="8"/>
        <v>4</v>
      </c>
      <c r="P306" s="658">
        <f t="shared" si="9"/>
        <v>4</v>
      </c>
      <c r="Q306" s="1323"/>
    </row>
    <row r="307" spans="1:17" s="1324" customFormat="1">
      <c r="A307" s="117" t="s">
        <v>2139</v>
      </c>
      <c r="B307" s="118" t="s">
        <v>2140</v>
      </c>
      <c r="C307" s="472">
        <v>4</v>
      </c>
      <c r="D307" s="472"/>
      <c r="E307" s="472"/>
      <c r="F307" s="472"/>
      <c r="G307" s="472"/>
      <c r="H307" s="472"/>
      <c r="I307" s="472"/>
      <c r="J307" s="472"/>
      <c r="K307" s="472"/>
      <c r="L307" s="472"/>
      <c r="M307" s="472"/>
      <c r="N307" s="472"/>
      <c r="O307" s="658">
        <f t="shared" si="8"/>
        <v>4</v>
      </c>
      <c r="P307" s="658">
        <f t="shared" si="9"/>
        <v>4</v>
      </c>
      <c r="Q307" s="1323"/>
    </row>
    <row r="308" spans="1:17" s="1324" customFormat="1">
      <c r="A308" s="117" t="s">
        <v>2139</v>
      </c>
      <c r="B308" s="118" t="s">
        <v>2141</v>
      </c>
      <c r="C308" s="472">
        <v>4</v>
      </c>
      <c r="D308" s="472"/>
      <c r="E308" s="472"/>
      <c r="F308" s="472"/>
      <c r="G308" s="472"/>
      <c r="H308" s="472"/>
      <c r="I308" s="472"/>
      <c r="J308" s="472"/>
      <c r="K308" s="472"/>
      <c r="L308" s="472"/>
      <c r="M308" s="472"/>
      <c r="N308" s="472"/>
      <c r="O308" s="658">
        <f t="shared" si="8"/>
        <v>4</v>
      </c>
      <c r="P308" s="658">
        <f t="shared" si="9"/>
        <v>4</v>
      </c>
      <c r="Q308" s="1323"/>
    </row>
    <row r="309" spans="1:17" s="1324" customFormat="1">
      <c r="A309" s="117" t="s">
        <v>2139</v>
      </c>
      <c r="B309" s="118" t="s">
        <v>2142</v>
      </c>
      <c r="C309" s="472">
        <v>4</v>
      </c>
      <c r="D309" s="472"/>
      <c r="E309" s="472"/>
      <c r="F309" s="472"/>
      <c r="G309" s="472"/>
      <c r="H309" s="472"/>
      <c r="I309" s="472"/>
      <c r="J309" s="472"/>
      <c r="K309" s="472"/>
      <c r="L309" s="472"/>
      <c r="M309" s="472"/>
      <c r="N309" s="472"/>
      <c r="O309" s="658">
        <f t="shared" si="8"/>
        <v>4</v>
      </c>
      <c r="P309" s="658">
        <f t="shared" si="9"/>
        <v>4</v>
      </c>
      <c r="Q309" s="1323"/>
    </row>
    <row r="310" spans="1:17" s="1324" customFormat="1">
      <c r="A310" s="117" t="s">
        <v>2139</v>
      </c>
      <c r="B310" s="118" t="s">
        <v>2143</v>
      </c>
      <c r="C310" s="472">
        <v>4</v>
      </c>
      <c r="D310" s="472"/>
      <c r="E310" s="472"/>
      <c r="F310" s="472"/>
      <c r="G310" s="472"/>
      <c r="H310" s="472"/>
      <c r="I310" s="472"/>
      <c r="J310" s="472"/>
      <c r="K310" s="472"/>
      <c r="L310" s="472"/>
      <c r="M310" s="472"/>
      <c r="N310" s="472"/>
      <c r="O310" s="658">
        <f t="shared" si="8"/>
        <v>4</v>
      </c>
      <c r="P310" s="658">
        <f t="shared" si="9"/>
        <v>4</v>
      </c>
      <c r="Q310" s="1323"/>
    </row>
    <row r="311" spans="1:17" s="1324" customFormat="1">
      <c r="A311" s="117" t="s">
        <v>2139</v>
      </c>
      <c r="B311" s="118" t="s">
        <v>2144</v>
      </c>
      <c r="C311" s="472">
        <v>4</v>
      </c>
      <c r="D311" s="472"/>
      <c r="E311" s="472"/>
      <c r="F311" s="472"/>
      <c r="G311" s="472"/>
      <c r="H311" s="472"/>
      <c r="I311" s="472"/>
      <c r="J311" s="472"/>
      <c r="K311" s="472"/>
      <c r="L311" s="472"/>
      <c r="M311" s="472"/>
      <c r="N311" s="472"/>
      <c r="O311" s="658">
        <f t="shared" si="8"/>
        <v>4</v>
      </c>
      <c r="P311" s="658">
        <f t="shared" si="9"/>
        <v>4</v>
      </c>
      <c r="Q311" s="1323"/>
    </row>
    <row r="312" spans="1:17" s="1324" customFormat="1">
      <c r="A312" s="117" t="s">
        <v>2148</v>
      </c>
      <c r="B312" s="118" t="s">
        <v>2150</v>
      </c>
      <c r="C312" s="472">
        <v>4</v>
      </c>
      <c r="D312" s="472"/>
      <c r="E312" s="472"/>
      <c r="F312" s="472"/>
      <c r="G312" s="472"/>
      <c r="H312" s="472"/>
      <c r="I312" s="472"/>
      <c r="J312" s="472"/>
      <c r="K312" s="472"/>
      <c r="L312" s="472"/>
      <c r="M312" s="472"/>
      <c r="N312" s="472"/>
      <c r="O312" s="658">
        <f t="shared" si="8"/>
        <v>4</v>
      </c>
      <c r="P312" s="658">
        <f t="shared" si="9"/>
        <v>4</v>
      </c>
      <c r="Q312" s="1323"/>
    </row>
    <row r="313" spans="1:17" s="1324" customFormat="1">
      <c r="A313" s="117" t="s">
        <v>2181</v>
      </c>
      <c r="B313" s="118" t="s">
        <v>2182</v>
      </c>
      <c r="C313" s="472">
        <v>4</v>
      </c>
      <c r="D313" s="472"/>
      <c r="E313" s="472"/>
      <c r="F313" s="472"/>
      <c r="G313" s="472"/>
      <c r="H313" s="472"/>
      <c r="I313" s="472"/>
      <c r="J313" s="472"/>
      <c r="K313" s="472"/>
      <c r="L313" s="472"/>
      <c r="M313" s="472"/>
      <c r="N313" s="472"/>
      <c r="O313" s="658">
        <f t="shared" si="8"/>
        <v>4</v>
      </c>
      <c r="P313" s="658">
        <f t="shared" si="9"/>
        <v>4</v>
      </c>
      <c r="Q313" s="1323"/>
    </row>
    <row r="314" spans="1:17" s="1324" customFormat="1">
      <c r="A314" s="117" t="s">
        <v>2190</v>
      </c>
      <c r="B314" s="118" t="s">
        <v>2191</v>
      </c>
      <c r="C314" s="472">
        <v>4</v>
      </c>
      <c r="D314" s="472"/>
      <c r="E314" s="472"/>
      <c r="F314" s="472"/>
      <c r="G314" s="472"/>
      <c r="H314" s="472"/>
      <c r="I314" s="472"/>
      <c r="J314" s="472"/>
      <c r="K314" s="472"/>
      <c r="L314" s="472"/>
      <c r="M314" s="472"/>
      <c r="N314" s="472"/>
      <c r="O314" s="658">
        <f t="shared" si="8"/>
        <v>4</v>
      </c>
      <c r="P314" s="658">
        <f t="shared" si="9"/>
        <v>4</v>
      </c>
      <c r="Q314" s="1323"/>
    </row>
    <row r="315" spans="1:17" s="1324" customFormat="1">
      <c r="A315" s="117" t="s">
        <v>2206</v>
      </c>
      <c r="B315" s="118" t="s">
        <v>1688</v>
      </c>
      <c r="C315" s="472">
        <v>4</v>
      </c>
      <c r="D315" s="472"/>
      <c r="E315" s="472"/>
      <c r="F315" s="472"/>
      <c r="G315" s="472"/>
      <c r="H315" s="472"/>
      <c r="I315" s="472"/>
      <c r="J315" s="472"/>
      <c r="K315" s="472"/>
      <c r="L315" s="472"/>
      <c r="M315" s="472"/>
      <c r="N315" s="472"/>
      <c r="O315" s="658">
        <f t="shared" si="8"/>
        <v>4</v>
      </c>
      <c r="P315" s="658">
        <f t="shared" si="9"/>
        <v>4</v>
      </c>
      <c r="Q315" s="1323"/>
    </row>
    <row r="316" spans="1:17" s="1324" customFormat="1">
      <c r="A316" s="117" t="s">
        <v>2207</v>
      </c>
      <c r="B316" s="118" t="s">
        <v>2208</v>
      </c>
      <c r="C316" s="472">
        <v>4</v>
      </c>
      <c r="D316" s="472"/>
      <c r="E316" s="472"/>
      <c r="F316" s="472"/>
      <c r="G316" s="472"/>
      <c r="H316" s="472"/>
      <c r="I316" s="472"/>
      <c r="J316" s="472"/>
      <c r="K316" s="472"/>
      <c r="L316" s="472"/>
      <c r="M316" s="472"/>
      <c r="N316" s="472"/>
      <c r="O316" s="658">
        <f t="shared" si="8"/>
        <v>4</v>
      </c>
      <c r="P316" s="658">
        <f t="shared" si="9"/>
        <v>4</v>
      </c>
      <c r="Q316" s="1323"/>
    </row>
    <row r="317" spans="1:17" s="1324" customFormat="1">
      <c r="A317" s="117" t="s">
        <v>2209</v>
      </c>
      <c r="B317" s="118" t="s">
        <v>2210</v>
      </c>
      <c r="C317" s="472">
        <v>4</v>
      </c>
      <c r="D317" s="472"/>
      <c r="E317" s="472"/>
      <c r="F317" s="472"/>
      <c r="G317" s="472"/>
      <c r="H317" s="472"/>
      <c r="I317" s="472"/>
      <c r="J317" s="472"/>
      <c r="K317" s="472"/>
      <c r="L317" s="472"/>
      <c r="M317" s="472"/>
      <c r="N317" s="472"/>
      <c r="O317" s="658">
        <f t="shared" si="8"/>
        <v>4</v>
      </c>
      <c r="P317" s="658">
        <f t="shared" si="9"/>
        <v>4</v>
      </c>
      <c r="Q317" s="1323"/>
    </row>
    <row r="318" spans="1:17" s="1324" customFormat="1">
      <c r="A318" s="117" t="s">
        <v>2217</v>
      </c>
      <c r="B318" s="118" t="s">
        <v>1802</v>
      </c>
      <c r="C318" s="472">
        <v>4</v>
      </c>
      <c r="D318" s="472"/>
      <c r="E318" s="472"/>
      <c r="F318" s="472"/>
      <c r="G318" s="472"/>
      <c r="H318" s="472"/>
      <c r="I318" s="472"/>
      <c r="J318" s="472"/>
      <c r="K318" s="472"/>
      <c r="L318" s="472"/>
      <c r="M318" s="472"/>
      <c r="N318" s="472"/>
      <c r="O318" s="658">
        <f t="shared" si="8"/>
        <v>4</v>
      </c>
      <c r="P318" s="658">
        <f t="shared" si="9"/>
        <v>4</v>
      </c>
      <c r="Q318" s="1323"/>
    </row>
    <row r="319" spans="1:17" s="1324" customFormat="1">
      <c r="A319" s="117" t="s">
        <v>2218</v>
      </c>
      <c r="B319" s="118" t="s">
        <v>1696</v>
      </c>
      <c r="C319" s="472">
        <v>4</v>
      </c>
      <c r="D319" s="472"/>
      <c r="E319" s="472"/>
      <c r="F319" s="472"/>
      <c r="G319" s="472"/>
      <c r="H319" s="472"/>
      <c r="I319" s="472"/>
      <c r="J319" s="472"/>
      <c r="K319" s="472"/>
      <c r="L319" s="472"/>
      <c r="M319" s="472"/>
      <c r="N319" s="472"/>
      <c r="O319" s="658">
        <f t="shared" si="8"/>
        <v>4</v>
      </c>
      <c r="P319" s="658">
        <f t="shared" si="9"/>
        <v>4</v>
      </c>
      <c r="Q319" s="1323"/>
    </row>
    <row r="320" spans="1:17" s="1324" customFormat="1">
      <c r="A320" s="117" t="s">
        <v>2219</v>
      </c>
      <c r="B320" s="118" t="s">
        <v>1698</v>
      </c>
      <c r="C320" s="472">
        <v>4</v>
      </c>
      <c r="D320" s="472"/>
      <c r="E320" s="472"/>
      <c r="F320" s="472"/>
      <c r="G320" s="472"/>
      <c r="H320" s="472"/>
      <c r="I320" s="472"/>
      <c r="J320" s="472"/>
      <c r="K320" s="472"/>
      <c r="L320" s="472"/>
      <c r="M320" s="472"/>
      <c r="N320" s="472"/>
      <c r="O320" s="658">
        <f t="shared" si="8"/>
        <v>4</v>
      </c>
      <c r="P320" s="658">
        <f t="shared" si="9"/>
        <v>4</v>
      </c>
      <c r="Q320" s="1323"/>
    </row>
    <row r="321" spans="1:17" s="1324" customFormat="1">
      <c r="A321" s="117" t="s">
        <v>2237</v>
      </c>
      <c r="B321" s="118" t="s">
        <v>1722</v>
      </c>
      <c r="C321" s="472">
        <v>4</v>
      </c>
      <c r="D321" s="472"/>
      <c r="E321" s="472"/>
      <c r="F321" s="472"/>
      <c r="G321" s="472"/>
      <c r="H321" s="472"/>
      <c r="I321" s="472"/>
      <c r="J321" s="472"/>
      <c r="K321" s="472"/>
      <c r="L321" s="472"/>
      <c r="M321" s="472"/>
      <c r="N321" s="472"/>
      <c r="O321" s="658">
        <f t="shared" si="8"/>
        <v>4</v>
      </c>
      <c r="P321" s="658">
        <f t="shared" si="9"/>
        <v>4</v>
      </c>
      <c r="Q321" s="1323"/>
    </row>
    <row r="322" spans="1:17" s="1324" customFormat="1">
      <c r="A322" s="117" t="s">
        <v>2238</v>
      </c>
      <c r="B322" s="118" t="s">
        <v>1720</v>
      </c>
      <c r="C322" s="472">
        <v>4</v>
      </c>
      <c r="D322" s="472"/>
      <c r="E322" s="472"/>
      <c r="F322" s="472"/>
      <c r="G322" s="472"/>
      <c r="H322" s="472"/>
      <c r="I322" s="472"/>
      <c r="J322" s="472"/>
      <c r="K322" s="472"/>
      <c r="L322" s="472"/>
      <c r="M322" s="472"/>
      <c r="N322" s="472"/>
      <c r="O322" s="658">
        <f t="shared" si="8"/>
        <v>4</v>
      </c>
      <c r="P322" s="658">
        <f t="shared" si="9"/>
        <v>4</v>
      </c>
      <c r="Q322" s="1323"/>
    </row>
    <row r="323" spans="1:17" s="1324" customFormat="1">
      <c r="A323" s="117" t="s">
        <v>2296</v>
      </c>
      <c r="B323" s="118" t="s">
        <v>2297</v>
      </c>
      <c r="C323" s="472">
        <v>4</v>
      </c>
      <c r="D323" s="472"/>
      <c r="E323" s="472"/>
      <c r="F323" s="472"/>
      <c r="G323" s="472"/>
      <c r="H323" s="472"/>
      <c r="I323" s="472"/>
      <c r="J323" s="472"/>
      <c r="K323" s="472"/>
      <c r="L323" s="472"/>
      <c r="M323" s="472"/>
      <c r="N323" s="472"/>
      <c r="O323" s="658">
        <f t="shared" si="8"/>
        <v>4</v>
      </c>
      <c r="P323" s="658">
        <f t="shared" si="9"/>
        <v>4</v>
      </c>
      <c r="Q323" s="1323"/>
    </row>
    <row r="324" spans="1:17" s="1324" customFormat="1">
      <c r="A324" s="117" t="s">
        <v>2304</v>
      </c>
      <c r="B324" s="118" t="s">
        <v>2308</v>
      </c>
      <c r="C324" s="472">
        <v>4</v>
      </c>
      <c r="D324" s="472"/>
      <c r="E324" s="472"/>
      <c r="F324" s="472"/>
      <c r="G324" s="472"/>
      <c r="H324" s="472"/>
      <c r="I324" s="472"/>
      <c r="J324" s="472"/>
      <c r="K324" s="472"/>
      <c r="L324" s="472"/>
      <c r="M324" s="472"/>
      <c r="N324" s="472"/>
      <c r="O324" s="658">
        <f t="shared" ref="O324:O387" si="10">SUM(C324:N324)</f>
        <v>4</v>
      </c>
      <c r="P324" s="658">
        <f t="shared" ref="P324:P387" si="11">AVERAGE(C324:N324)</f>
        <v>4</v>
      </c>
      <c r="Q324" s="1323"/>
    </row>
    <row r="325" spans="1:17" s="1324" customFormat="1">
      <c r="A325" s="117" t="s">
        <v>2326</v>
      </c>
      <c r="B325" s="118" t="s">
        <v>2327</v>
      </c>
      <c r="C325" s="472">
        <v>4</v>
      </c>
      <c r="D325" s="472"/>
      <c r="E325" s="472"/>
      <c r="F325" s="472"/>
      <c r="G325" s="472"/>
      <c r="H325" s="472"/>
      <c r="I325" s="472"/>
      <c r="J325" s="472"/>
      <c r="K325" s="472"/>
      <c r="L325" s="472"/>
      <c r="M325" s="472"/>
      <c r="N325" s="472"/>
      <c r="O325" s="658">
        <f t="shared" si="10"/>
        <v>4</v>
      </c>
      <c r="P325" s="658">
        <f t="shared" si="11"/>
        <v>4</v>
      </c>
      <c r="Q325" s="1323"/>
    </row>
    <row r="326" spans="1:17" s="1324" customFormat="1">
      <c r="A326" s="117" t="s">
        <v>2342</v>
      </c>
      <c r="B326" s="118" t="s">
        <v>2127</v>
      </c>
      <c r="C326" s="472">
        <v>4</v>
      </c>
      <c r="D326" s="472"/>
      <c r="E326" s="472"/>
      <c r="F326" s="472"/>
      <c r="G326" s="472"/>
      <c r="H326" s="472"/>
      <c r="I326" s="472"/>
      <c r="J326" s="472"/>
      <c r="K326" s="472"/>
      <c r="L326" s="472"/>
      <c r="M326" s="472"/>
      <c r="N326" s="472"/>
      <c r="O326" s="658">
        <f t="shared" si="10"/>
        <v>4</v>
      </c>
      <c r="P326" s="658">
        <f t="shared" si="11"/>
        <v>4</v>
      </c>
      <c r="Q326" s="1323"/>
    </row>
    <row r="327" spans="1:17" s="1324" customFormat="1">
      <c r="A327" s="117" t="s">
        <v>2342</v>
      </c>
      <c r="B327" s="118" t="s">
        <v>2128</v>
      </c>
      <c r="C327" s="472">
        <v>4</v>
      </c>
      <c r="D327" s="472"/>
      <c r="E327" s="472"/>
      <c r="F327" s="472"/>
      <c r="G327" s="472"/>
      <c r="H327" s="472"/>
      <c r="I327" s="472"/>
      <c r="J327" s="472"/>
      <c r="K327" s="472"/>
      <c r="L327" s="472"/>
      <c r="M327" s="472"/>
      <c r="N327" s="472"/>
      <c r="O327" s="658">
        <f t="shared" si="10"/>
        <v>4</v>
      </c>
      <c r="P327" s="658">
        <f t="shared" si="11"/>
        <v>4</v>
      </c>
      <c r="Q327" s="1323"/>
    </row>
    <row r="328" spans="1:17" s="1324" customFormat="1">
      <c r="A328" s="117" t="s">
        <v>2342</v>
      </c>
      <c r="B328" s="118" t="s">
        <v>2164</v>
      </c>
      <c r="C328" s="472">
        <v>4</v>
      </c>
      <c r="D328" s="472"/>
      <c r="E328" s="472"/>
      <c r="F328" s="472"/>
      <c r="G328" s="472"/>
      <c r="H328" s="472"/>
      <c r="I328" s="472"/>
      <c r="J328" s="472"/>
      <c r="K328" s="472"/>
      <c r="L328" s="472"/>
      <c r="M328" s="472"/>
      <c r="N328" s="472"/>
      <c r="O328" s="658">
        <f t="shared" si="10"/>
        <v>4</v>
      </c>
      <c r="P328" s="658">
        <f t="shared" si="11"/>
        <v>4</v>
      </c>
      <c r="Q328" s="1323"/>
    </row>
    <row r="329" spans="1:17" s="1324" customFormat="1">
      <c r="A329" s="117" t="s">
        <v>2342</v>
      </c>
      <c r="B329" s="118" t="s">
        <v>2164</v>
      </c>
      <c r="C329" s="472">
        <v>4</v>
      </c>
      <c r="D329" s="472"/>
      <c r="E329" s="472"/>
      <c r="F329" s="472"/>
      <c r="G329" s="472"/>
      <c r="H329" s="472"/>
      <c r="I329" s="472"/>
      <c r="J329" s="472"/>
      <c r="K329" s="472"/>
      <c r="L329" s="472"/>
      <c r="M329" s="472"/>
      <c r="N329" s="472"/>
      <c r="O329" s="658">
        <f t="shared" si="10"/>
        <v>4</v>
      </c>
      <c r="P329" s="658">
        <f t="shared" si="11"/>
        <v>4</v>
      </c>
      <c r="Q329" s="1323"/>
    </row>
    <row r="330" spans="1:17" s="1324" customFormat="1">
      <c r="A330" s="117" t="s">
        <v>2342</v>
      </c>
      <c r="B330" s="118" t="s">
        <v>2352</v>
      </c>
      <c r="C330" s="472">
        <v>4</v>
      </c>
      <c r="D330" s="472"/>
      <c r="E330" s="472"/>
      <c r="F330" s="472"/>
      <c r="G330" s="472"/>
      <c r="H330" s="472"/>
      <c r="I330" s="472"/>
      <c r="J330" s="472"/>
      <c r="K330" s="472"/>
      <c r="L330" s="472"/>
      <c r="M330" s="472"/>
      <c r="N330" s="472"/>
      <c r="O330" s="658">
        <f t="shared" si="10"/>
        <v>4</v>
      </c>
      <c r="P330" s="658">
        <f t="shared" si="11"/>
        <v>4</v>
      </c>
      <c r="Q330" s="1323"/>
    </row>
    <row r="331" spans="1:17" s="1324" customFormat="1">
      <c r="A331" s="117" t="s">
        <v>2342</v>
      </c>
      <c r="B331" s="118" t="s">
        <v>2354</v>
      </c>
      <c r="C331" s="472">
        <v>4</v>
      </c>
      <c r="D331" s="472"/>
      <c r="E331" s="472"/>
      <c r="F331" s="472"/>
      <c r="G331" s="472"/>
      <c r="H331" s="472"/>
      <c r="I331" s="472"/>
      <c r="J331" s="472"/>
      <c r="K331" s="472"/>
      <c r="L331" s="472"/>
      <c r="M331" s="472"/>
      <c r="N331" s="472"/>
      <c r="O331" s="658">
        <f t="shared" si="10"/>
        <v>4</v>
      </c>
      <c r="P331" s="658">
        <f t="shared" si="11"/>
        <v>4</v>
      </c>
      <c r="Q331" s="1323"/>
    </row>
    <row r="332" spans="1:17" s="1324" customFormat="1">
      <c r="A332" s="117" t="s">
        <v>2342</v>
      </c>
      <c r="B332" s="118" t="s">
        <v>2360</v>
      </c>
      <c r="C332" s="472">
        <v>4</v>
      </c>
      <c r="D332" s="472"/>
      <c r="E332" s="472"/>
      <c r="F332" s="472"/>
      <c r="G332" s="472"/>
      <c r="H332" s="472"/>
      <c r="I332" s="472"/>
      <c r="J332" s="472"/>
      <c r="K332" s="472"/>
      <c r="L332" s="472"/>
      <c r="M332" s="472"/>
      <c r="N332" s="472"/>
      <c r="O332" s="658">
        <f t="shared" si="10"/>
        <v>4</v>
      </c>
      <c r="P332" s="658">
        <f t="shared" si="11"/>
        <v>4</v>
      </c>
      <c r="Q332" s="1323"/>
    </row>
    <row r="333" spans="1:17" s="1324" customFormat="1">
      <c r="A333" s="117" t="s">
        <v>2342</v>
      </c>
      <c r="B333" s="118" t="s">
        <v>1791</v>
      </c>
      <c r="C333" s="472">
        <v>4</v>
      </c>
      <c r="D333" s="472"/>
      <c r="E333" s="472"/>
      <c r="F333" s="472"/>
      <c r="G333" s="472"/>
      <c r="H333" s="472"/>
      <c r="I333" s="472"/>
      <c r="J333" s="472"/>
      <c r="K333" s="472"/>
      <c r="L333" s="472"/>
      <c r="M333" s="472"/>
      <c r="N333" s="472"/>
      <c r="O333" s="658">
        <f t="shared" si="10"/>
        <v>4</v>
      </c>
      <c r="P333" s="658">
        <f t="shared" si="11"/>
        <v>4</v>
      </c>
      <c r="Q333" s="1323"/>
    </row>
    <row r="334" spans="1:17" s="1324" customFormat="1">
      <c r="A334" s="117" t="s">
        <v>2342</v>
      </c>
      <c r="B334" s="118" t="s">
        <v>1698</v>
      </c>
      <c r="C334" s="472">
        <v>4</v>
      </c>
      <c r="D334" s="472"/>
      <c r="E334" s="472"/>
      <c r="F334" s="472"/>
      <c r="G334" s="472"/>
      <c r="H334" s="472"/>
      <c r="I334" s="472"/>
      <c r="J334" s="472"/>
      <c r="K334" s="472"/>
      <c r="L334" s="472"/>
      <c r="M334" s="472"/>
      <c r="N334" s="472"/>
      <c r="O334" s="658">
        <f t="shared" si="10"/>
        <v>4</v>
      </c>
      <c r="P334" s="658">
        <f t="shared" si="11"/>
        <v>4</v>
      </c>
      <c r="Q334" s="1323"/>
    </row>
    <row r="335" spans="1:17" s="1324" customFormat="1">
      <c r="A335" s="117" t="s">
        <v>1772</v>
      </c>
      <c r="B335" s="118" t="s">
        <v>1773</v>
      </c>
      <c r="C335" s="472">
        <v>3</v>
      </c>
      <c r="D335" s="472"/>
      <c r="E335" s="472"/>
      <c r="F335" s="472"/>
      <c r="G335" s="472"/>
      <c r="H335" s="472"/>
      <c r="I335" s="472"/>
      <c r="J335" s="472"/>
      <c r="K335" s="472"/>
      <c r="L335" s="472"/>
      <c r="M335" s="472"/>
      <c r="N335" s="472"/>
      <c r="O335" s="658">
        <f t="shared" si="10"/>
        <v>3</v>
      </c>
      <c r="P335" s="658">
        <f t="shared" si="11"/>
        <v>3</v>
      </c>
      <c r="Q335" s="1323"/>
    </row>
    <row r="336" spans="1:17" s="1324" customFormat="1">
      <c r="A336" s="117" t="s">
        <v>1697</v>
      </c>
      <c r="B336" s="118" t="s">
        <v>1808</v>
      </c>
      <c r="C336" s="472">
        <v>3</v>
      </c>
      <c r="D336" s="472"/>
      <c r="E336" s="472"/>
      <c r="F336" s="472"/>
      <c r="G336" s="472"/>
      <c r="H336" s="472"/>
      <c r="I336" s="472"/>
      <c r="J336" s="472"/>
      <c r="K336" s="472"/>
      <c r="L336" s="472"/>
      <c r="M336" s="472"/>
      <c r="N336" s="472"/>
      <c r="O336" s="658">
        <f t="shared" si="10"/>
        <v>3</v>
      </c>
      <c r="P336" s="658">
        <f t="shared" si="11"/>
        <v>3</v>
      </c>
      <c r="Q336" s="1323"/>
    </row>
    <row r="337" spans="1:17" s="1324" customFormat="1">
      <c r="A337" s="117" t="s">
        <v>1859</v>
      </c>
      <c r="B337" s="118" t="s">
        <v>1860</v>
      </c>
      <c r="C337" s="472">
        <v>3</v>
      </c>
      <c r="D337" s="472"/>
      <c r="E337" s="472"/>
      <c r="F337" s="472"/>
      <c r="G337" s="472"/>
      <c r="H337" s="472"/>
      <c r="I337" s="472"/>
      <c r="J337" s="472"/>
      <c r="K337" s="472"/>
      <c r="L337" s="472"/>
      <c r="M337" s="472"/>
      <c r="N337" s="472"/>
      <c r="O337" s="658">
        <f t="shared" si="10"/>
        <v>3</v>
      </c>
      <c r="P337" s="658">
        <f t="shared" si="11"/>
        <v>3</v>
      </c>
      <c r="Q337" s="1323"/>
    </row>
    <row r="338" spans="1:17" s="1324" customFormat="1">
      <c r="A338" s="117" t="s">
        <v>1920</v>
      </c>
      <c r="B338" s="118" t="s">
        <v>1923</v>
      </c>
      <c r="C338" s="472">
        <v>3</v>
      </c>
      <c r="D338" s="472"/>
      <c r="E338" s="472"/>
      <c r="F338" s="472"/>
      <c r="G338" s="472"/>
      <c r="H338" s="472"/>
      <c r="I338" s="472"/>
      <c r="J338" s="472"/>
      <c r="K338" s="472"/>
      <c r="L338" s="472"/>
      <c r="M338" s="472"/>
      <c r="N338" s="472"/>
      <c r="O338" s="658">
        <f t="shared" si="10"/>
        <v>3</v>
      </c>
      <c r="P338" s="658">
        <f t="shared" si="11"/>
        <v>3</v>
      </c>
      <c r="Q338" s="1323"/>
    </row>
    <row r="339" spans="1:17" s="1324" customFormat="1">
      <c r="A339" s="117" t="s">
        <v>1954</v>
      </c>
      <c r="B339" s="118" t="s">
        <v>1955</v>
      </c>
      <c r="C339" s="472">
        <v>3</v>
      </c>
      <c r="D339" s="472"/>
      <c r="E339" s="472"/>
      <c r="F339" s="472"/>
      <c r="G339" s="472"/>
      <c r="H339" s="472"/>
      <c r="I339" s="472"/>
      <c r="J339" s="472"/>
      <c r="K339" s="472"/>
      <c r="L339" s="472"/>
      <c r="M339" s="472"/>
      <c r="N339" s="472"/>
      <c r="O339" s="658">
        <f t="shared" si="10"/>
        <v>3</v>
      </c>
      <c r="P339" s="658">
        <f t="shared" si="11"/>
        <v>3</v>
      </c>
      <c r="Q339" s="1323"/>
    </row>
    <row r="340" spans="1:17" s="1324" customFormat="1">
      <c r="A340" s="117" t="s">
        <v>2055</v>
      </c>
      <c r="B340" s="118" t="s">
        <v>2056</v>
      </c>
      <c r="C340" s="472">
        <v>3</v>
      </c>
      <c r="D340" s="472"/>
      <c r="E340" s="472"/>
      <c r="F340" s="472"/>
      <c r="G340" s="472"/>
      <c r="H340" s="472"/>
      <c r="I340" s="472"/>
      <c r="J340" s="472"/>
      <c r="K340" s="472"/>
      <c r="L340" s="472"/>
      <c r="M340" s="472"/>
      <c r="N340" s="472"/>
      <c r="O340" s="658">
        <f t="shared" si="10"/>
        <v>3</v>
      </c>
      <c r="P340" s="658">
        <f t="shared" si="11"/>
        <v>3</v>
      </c>
      <c r="Q340" s="1323"/>
    </row>
    <row r="341" spans="1:17" s="1324" customFormat="1">
      <c r="A341" s="117" t="s">
        <v>2100</v>
      </c>
      <c r="B341" s="118" t="s">
        <v>2101</v>
      </c>
      <c r="C341" s="472">
        <v>3</v>
      </c>
      <c r="D341" s="472"/>
      <c r="E341" s="472"/>
      <c r="F341" s="472"/>
      <c r="G341" s="472"/>
      <c r="H341" s="472"/>
      <c r="I341" s="472"/>
      <c r="J341" s="472"/>
      <c r="K341" s="472"/>
      <c r="L341" s="472"/>
      <c r="M341" s="472"/>
      <c r="N341" s="472"/>
      <c r="O341" s="658">
        <f t="shared" si="10"/>
        <v>3</v>
      </c>
      <c r="P341" s="658">
        <f t="shared" si="11"/>
        <v>3</v>
      </c>
      <c r="Q341" s="1323"/>
    </row>
    <row r="342" spans="1:17" s="1324" customFormat="1">
      <c r="A342" s="117" t="s">
        <v>2108</v>
      </c>
      <c r="B342" s="118" t="s">
        <v>2109</v>
      </c>
      <c r="C342" s="472">
        <v>3</v>
      </c>
      <c r="D342" s="472"/>
      <c r="E342" s="472"/>
      <c r="F342" s="472"/>
      <c r="G342" s="472"/>
      <c r="H342" s="472"/>
      <c r="I342" s="472"/>
      <c r="J342" s="472"/>
      <c r="K342" s="472"/>
      <c r="L342" s="472"/>
      <c r="M342" s="472"/>
      <c r="N342" s="472"/>
      <c r="O342" s="658">
        <f t="shared" si="10"/>
        <v>3</v>
      </c>
      <c r="P342" s="658">
        <f t="shared" si="11"/>
        <v>3</v>
      </c>
      <c r="Q342" s="1323"/>
    </row>
    <row r="343" spans="1:17" s="1324" customFormat="1">
      <c r="A343" s="117" t="s">
        <v>2224</v>
      </c>
      <c r="B343" s="118" t="s">
        <v>1704</v>
      </c>
      <c r="C343" s="472">
        <v>3</v>
      </c>
      <c r="D343" s="472"/>
      <c r="E343" s="472"/>
      <c r="F343" s="472"/>
      <c r="G343" s="472"/>
      <c r="H343" s="472"/>
      <c r="I343" s="472"/>
      <c r="J343" s="472"/>
      <c r="K343" s="472"/>
      <c r="L343" s="472"/>
      <c r="M343" s="472"/>
      <c r="N343" s="472"/>
      <c r="O343" s="658">
        <f t="shared" si="10"/>
        <v>3</v>
      </c>
      <c r="P343" s="658">
        <f t="shared" si="11"/>
        <v>3</v>
      </c>
      <c r="Q343" s="1323"/>
    </row>
    <row r="344" spans="1:17" s="1324" customFormat="1">
      <c r="A344" s="117" t="s">
        <v>2235</v>
      </c>
      <c r="B344" s="118" t="s">
        <v>2236</v>
      </c>
      <c r="C344" s="472">
        <v>3</v>
      </c>
      <c r="D344" s="472"/>
      <c r="E344" s="472"/>
      <c r="F344" s="472"/>
      <c r="G344" s="472"/>
      <c r="H344" s="472"/>
      <c r="I344" s="472"/>
      <c r="J344" s="472"/>
      <c r="K344" s="472"/>
      <c r="L344" s="472"/>
      <c r="M344" s="472"/>
      <c r="N344" s="472"/>
      <c r="O344" s="658">
        <f t="shared" si="10"/>
        <v>3</v>
      </c>
      <c r="P344" s="658">
        <f t="shared" si="11"/>
        <v>3</v>
      </c>
      <c r="Q344" s="1323"/>
    </row>
    <row r="345" spans="1:17" s="1324" customFormat="1">
      <c r="A345" s="117" t="s">
        <v>2239</v>
      </c>
      <c r="B345" s="118" t="s">
        <v>2240</v>
      </c>
      <c r="C345" s="472">
        <v>3</v>
      </c>
      <c r="D345" s="472"/>
      <c r="E345" s="472"/>
      <c r="F345" s="472"/>
      <c r="G345" s="472"/>
      <c r="H345" s="472"/>
      <c r="I345" s="472"/>
      <c r="J345" s="472"/>
      <c r="K345" s="472"/>
      <c r="L345" s="472"/>
      <c r="M345" s="472"/>
      <c r="N345" s="472"/>
      <c r="O345" s="658">
        <f t="shared" si="10"/>
        <v>3</v>
      </c>
      <c r="P345" s="658">
        <f t="shared" si="11"/>
        <v>3</v>
      </c>
      <c r="Q345" s="1323"/>
    </row>
    <row r="346" spans="1:17" s="1324" customFormat="1">
      <c r="A346" s="117" t="s">
        <v>2244</v>
      </c>
      <c r="B346" s="118" t="s">
        <v>2058</v>
      </c>
      <c r="C346" s="472">
        <v>3</v>
      </c>
      <c r="D346" s="472"/>
      <c r="E346" s="472"/>
      <c r="F346" s="472"/>
      <c r="G346" s="472"/>
      <c r="H346" s="472"/>
      <c r="I346" s="472"/>
      <c r="J346" s="472"/>
      <c r="K346" s="472"/>
      <c r="L346" s="472"/>
      <c r="M346" s="472"/>
      <c r="N346" s="472"/>
      <c r="O346" s="658">
        <f t="shared" si="10"/>
        <v>3</v>
      </c>
      <c r="P346" s="658">
        <f t="shared" si="11"/>
        <v>3</v>
      </c>
      <c r="Q346" s="1323"/>
    </row>
    <row r="347" spans="1:17" s="1324" customFormat="1">
      <c r="A347" s="117" t="s">
        <v>2275</v>
      </c>
      <c r="B347" s="118" t="s">
        <v>2276</v>
      </c>
      <c r="C347" s="472">
        <v>3</v>
      </c>
      <c r="D347" s="472"/>
      <c r="E347" s="472"/>
      <c r="F347" s="472"/>
      <c r="G347" s="472"/>
      <c r="H347" s="472"/>
      <c r="I347" s="472"/>
      <c r="J347" s="472"/>
      <c r="K347" s="472"/>
      <c r="L347" s="472"/>
      <c r="M347" s="472"/>
      <c r="N347" s="472"/>
      <c r="O347" s="658">
        <f t="shared" si="10"/>
        <v>3</v>
      </c>
      <c r="P347" s="658">
        <f t="shared" si="11"/>
        <v>3</v>
      </c>
      <c r="Q347" s="1323"/>
    </row>
    <row r="348" spans="1:17" s="1324" customFormat="1">
      <c r="A348" s="117" t="s">
        <v>2342</v>
      </c>
      <c r="B348" s="118" t="s">
        <v>2205</v>
      </c>
      <c r="C348" s="472">
        <v>3</v>
      </c>
      <c r="D348" s="472"/>
      <c r="E348" s="472"/>
      <c r="F348" s="472"/>
      <c r="G348" s="472"/>
      <c r="H348" s="472"/>
      <c r="I348" s="472"/>
      <c r="J348" s="472"/>
      <c r="K348" s="472"/>
      <c r="L348" s="472"/>
      <c r="M348" s="472"/>
      <c r="N348" s="472"/>
      <c r="O348" s="658">
        <f t="shared" si="10"/>
        <v>3</v>
      </c>
      <c r="P348" s="658">
        <f t="shared" si="11"/>
        <v>3</v>
      </c>
      <c r="Q348" s="1323"/>
    </row>
    <row r="349" spans="1:17" s="1324" customFormat="1">
      <c r="A349" s="117" t="s">
        <v>2342</v>
      </c>
      <c r="B349" s="118" t="s">
        <v>1712</v>
      </c>
      <c r="C349" s="472">
        <v>3</v>
      </c>
      <c r="D349" s="472"/>
      <c r="E349" s="472"/>
      <c r="F349" s="472"/>
      <c r="G349" s="472"/>
      <c r="H349" s="472"/>
      <c r="I349" s="472"/>
      <c r="J349" s="472"/>
      <c r="K349" s="472"/>
      <c r="L349" s="472"/>
      <c r="M349" s="472"/>
      <c r="N349" s="472"/>
      <c r="O349" s="658">
        <f t="shared" si="10"/>
        <v>3</v>
      </c>
      <c r="P349" s="658">
        <f t="shared" si="11"/>
        <v>3</v>
      </c>
      <c r="Q349" s="1323"/>
    </row>
    <row r="350" spans="1:17" s="1324" customFormat="1">
      <c r="A350" s="117" t="s">
        <v>2342</v>
      </c>
      <c r="B350" s="118" t="s">
        <v>2355</v>
      </c>
      <c r="C350" s="472">
        <v>3</v>
      </c>
      <c r="D350" s="472"/>
      <c r="E350" s="472"/>
      <c r="F350" s="472"/>
      <c r="G350" s="472"/>
      <c r="H350" s="472"/>
      <c r="I350" s="472"/>
      <c r="J350" s="472"/>
      <c r="K350" s="472"/>
      <c r="L350" s="472"/>
      <c r="M350" s="472"/>
      <c r="N350" s="472"/>
      <c r="O350" s="658">
        <f t="shared" si="10"/>
        <v>3</v>
      </c>
      <c r="P350" s="658">
        <f t="shared" si="11"/>
        <v>3</v>
      </c>
      <c r="Q350" s="1323"/>
    </row>
    <row r="351" spans="1:17" s="1324" customFormat="1">
      <c r="A351" s="117" t="s">
        <v>2342</v>
      </c>
      <c r="B351" s="118" t="s">
        <v>1710</v>
      </c>
      <c r="C351" s="472">
        <v>3</v>
      </c>
      <c r="D351" s="472"/>
      <c r="E351" s="472"/>
      <c r="F351" s="472"/>
      <c r="G351" s="472"/>
      <c r="H351" s="472"/>
      <c r="I351" s="472"/>
      <c r="J351" s="472"/>
      <c r="K351" s="472"/>
      <c r="L351" s="472"/>
      <c r="M351" s="472"/>
      <c r="N351" s="472"/>
      <c r="O351" s="658">
        <f t="shared" si="10"/>
        <v>3</v>
      </c>
      <c r="P351" s="658">
        <f t="shared" si="11"/>
        <v>3</v>
      </c>
      <c r="Q351" s="1323"/>
    </row>
    <row r="352" spans="1:17" s="1324" customFormat="1">
      <c r="A352" s="117" t="s">
        <v>2342</v>
      </c>
      <c r="B352" s="118" t="s">
        <v>1788</v>
      </c>
      <c r="C352" s="472">
        <v>3</v>
      </c>
      <c r="D352" s="472"/>
      <c r="E352" s="472"/>
      <c r="F352" s="472"/>
      <c r="G352" s="472"/>
      <c r="H352" s="472"/>
      <c r="I352" s="472"/>
      <c r="J352" s="472"/>
      <c r="K352" s="472"/>
      <c r="L352" s="472"/>
      <c r="M352" s="472"/>
      <c r="N352" s="472"/>
      <c r="O352" s="658">
        <f t="shared" si="10"/>
        <v>3</v>
      </c>
      <c r="P352" s="658">
        <f t="shared" si="11"/>
        <v>3</v>
      </c>
      <c r="Q352" s="1323"/>
    </row>
    <row r="353" spans="1:17" s="1324" customFormat="1">
      <c r="A353" s="117" t="s">
        <v>2342</v>
      </c>
      <c r="B353" s="118" t="s">
        <v>2369</v>
      </c>
      <c r="C353" s="472">
        <v>3</v>
      </c>
      <c r="D353" s="472"/>
      <c r="E353" s="472"/>
      <c r="F353" s="472"/>
      <c r="G353" s="472"/>
      <c r="H353" s="472"/>
      <c r="I353" s="472"/>
      <c r="J353" s="472"/>
      <c r="K353" s="472"/>
      <c r="L353" s="472"/>
      <c r="M353" s="472"/>
      <c r="N353" s="472"/>
      <c r="O353" s="658">
        <f t="shared" si="10"/>
        <v>3</v>
      </c>
      <c r="P353" s="658">
        <f t="shared" si="11"/>
        <v>3</v>
      </c>
      <c r="Q353" s="1323"/>
    </row>
    <row r="354" spans="1:17" s="1324" customFormat="1">
      <c r="A354" s="117" t="s">
        <v>2342</v>
      </c>
      <c r="B354" s="118" t="s">
        <v>1696</v>
      </c>
      <c r="C354" s="472">
        <v>3</v>
      </c>
      <c r="D354" s="472"/>
      <c r="E354" s="472"/>
      <c r="F354" s="472"/>
      <c r="G354" s="472"/>
      <c r="H354" s="472"/>
      <c r="I354" s="472"/>
      <c r="J354" s="472"/>
      <c r="K354" s="472"/>
      <c r="L354" s="472"/>
      <c r="M354" s="472"/>
      <c r="N354" s="472"/>
      <c r="O354" s="658">
        <f t="shared" si="10"/>
        <v>3</v>
      </c>
      <c r="P354" s="658">
        <f t="shared" si="11"/>
        <v>3</v>
      </c>
      <c r="Q354" s="1323"/>
    </row>
    <row r="355" spans="1:17" s="1324" customFormat="1">
      <c r="A355" s="117" t="s">
        <v>2342</v>
      </c>
      <c r="B355" s="118" t="s">
        <v>1700</v>
      </c>
      <c r="C355" s="472">
        <v>3</v>
      </c>
      <c r="D355" s="472"/>
      <c r="E355" s="472"/>
      <c r="F355" s="472"/>
      <c r="G355" s="472"/>
      <c r="H355" s="472"/>
      <c r="I355" s="472"/>
      <c r="J355" s="472"/>
      <c r="K355" s="472"/>
      <c r="L355" s="472"/>
      <c r="M355" s="472"/>
      <c r="N355" s="472"/>
      <c r="O355" s="658">
        <f t="shared" si="10"/>
        <v>3</v>
      </c>
      <c r="P355" s="658">
        <f t="shared" si="11"/>
        <v>3</v>
      </c>
      <c r="Q355" s="1323"/>
    </row>
    <row r="356" spans="1:17" s="1324" customFormat="1">
      <c r="A356" s="117" t="s">
        <v>2342</v>
      </c>
      <c r="B356" s="118" t="s">
        <v>2314</v>
      </c>
      <c r="C356" s="472">
        <v>3</v>
      </c>
      <c r="D356" s="472"/>
      <c r="E356" s="472"/>
      <c r="F356" s="472"/>
      <c r="G356" s="472"/>
      <c r="H356" s="472"/>
      <c r="I356" s="472"/>
      <c r="J356" s="472"/>
      <c r="K356" s="472"/>
      <c r="L356" s="472"/>
      <c r="M356" s="472"/>
      <c r="N356" s="472"/>
      <c r="O356" s="658">
        <f t="shared" si="10"/>
        <v>3</v>
      </c>
      <c r="P356" s="658">
        <f t="shared" si="11"/>
        <v>3</v>
      </c>
      <c r="Q356" s="1323"/>
    </row>
    <row r="357" spans="1:17" s="1324" customFormat="1">
      <c r="A357" s="117" t="s">
        <v>2342</v>
      </c>
      <c r="B357" s="118" t="s">
        <v>2390</v>
      </c>
      <c r="C357" s="472">
        <v>3</v>
      </c>
      <c r="D357" s="472"/>
      <c r="E357" s="472"/>
      <c r="F357" s="472"/>
      <c r="G357" s="472"/>
      <c r="H357" s="472"/>
      <c r="I357" s="472"/>
      <c r="J357" s="472"/>
      <c r="K357" s="472"/>
      <c r="L357" s="472"/>
      <c r="M357" s="472"/>
      <c r="N357" s="472"/>
      <c r="O357" s="658">
        <f t="shared" si="10"/>
        <v>3</v>
      </c>
      <c r="P357" s="658">
        <f t="shared" si="11"/>
        <v>3</v>
      </c>
      <c r="Q357" s="1323"/>
    </row>
    <row r="358" spans="1:17" s="1324" customFormat="1">
      <c r="A358" s="117" t="s">
        <v>1777</v>
      </c>
      <c r="B358" s="118" t="s">
        <v>1780</v>
      </c>
      <c r="C358" s="472">
        <v>2</v>
      </c>
      <c r="D358" s="472"/>
      <c r="E358" s="472"/>
      <c r="F358" s="472"/>
      <c r="G358" s="472"/>
      <c r="H358" s="472"/>
      <c r="I358" s="472"/>
      <c r="J358" s="472"/>
      <c r="K358" s="472"/>
      <c r="L358" s="472"/>
      <c r="M358" s="472"/>
      <c r="N358" s="472"/>
      <c r="O358" s="658">
        <f t="shared" si="10"/>
        <v>2</v>
      </c>
      <c r="P358" s="658">
        <f t="shared" si="11"/>
        <v>2</v>
      </c>
      <c r="Q358" s="1323"/>
    </row>
    <row r="359" spans="1:17" s="1324" customFormat="1">
      <c r="A359" s="117" t="s">
        <v>1687</v>
      </c>
      <c r="B359" s="118" t="s">
        <v>1789</v>
      </c>
      <c r="C359" s="472">
        <v>2</v>
      </c>
      <c r="D359" s="472"/>
      <c r="E359" s="472"/>
      <c r="F359" s="472"/>
      <c r="G359" s="472"/>
      <c r="H359" s="472"/>
      <c r="I359" s="472"/>
      <c r="J359" s="472"/>
      <c r="K359" s="472"/>
      <c r="L359" s="472"/>
      <c r="M359" s="472"/>
      <c r="N359" s="472"/>
      <c r="O359" s="658">
        <f t="shared" si="10"/>
        <v>2</v>
      </c>
      <c r="P359" s="658">
        <f t="shared" si="11"/>
        <v>2</v>
      </c>
      <c r="Q359" s="1323"/>
    </row>
    <row r="360" spans="1:17" s="1324" customFormat="1">
      <c r="A360" s="117" t="s">
        <v>1821</v>
      </c>
      <c r="B360" s="118" t="s">
        <v>1822</v>
      </c>
      <c r="C360" s="472">
        <v>2</v>
      </c>
      <c r="D360" s="472"/>
      <c r="E360" s="472"/>
      <c r="F360" s="472"/>
      <c r="G360" s="472"/>
      <c r="H360" s="472"/>
      <c r="I360" s="472"/>
      <c r="J360" s="472"/>
      <c r="K360" s="472"/>
      <c r="L360" s="472"/>
      <c r="M360" s="472"/>
      <c r="N360" s="472"/>
      <c r="O360" s="658">
        <f t="shared" si="10"/>
        <v>2</v>
      </c>
      <c r="P360" s="658">
        <f t="shared" si="11"/>
        <v>2</v>
      </c>
      <c r="Q360" s="1323"/>
    </row>
    <row r="361" spans="1:17" s="1324" customFormat="1">
      <c r="A361" s="117" t="s">
        <v>1715</v>
      </c>
      <c r="B361" s="118" t="s">
        <v>1844</v>
      </c>
      <c r="C361" s="472">
        <v>2</v>
      </c>
      <c r="D361" s="472"/>
      <c r="E361" s="472"/>
      <c r="F361" s="472"/>
      <c r="G361" s="472"/>
      <c r="H361" s="472"/>
      <c r="I361" s="472"/>
      <c r="J361" s="472"/>
      <c r="K361" s="472"/>
      <c r="L361" s="472"/>
      <c r="M361" s="472"/>
      <c r="N361" s="472"/>
      <c r="O361" s="658">
        <f t="shared" si="10"/>
        <v>2</v>
      </c>
      <c r="P361" s="658">
        <f t="shared" si="11"/>
        <v>2</v>
      </c>
      <c r="Q361" s="1323"/>
    </row>
    <row r="362" spans="1:17" s="1324" customFormat="1" ht="31.5">
      <c r="A362" s="117" t="s">
        <v>1856</v>
      </c>
      <c r="B362" s="118" t="s">
        <v>1857</v>
      </c>
      <c r="C362" s="472">
        <v>2</v>
      </c>
      <c r="D362" s="472"/>
      <c r="E362" s="472"/>
      <c r="F362" s="472"/>
      <c r="G362" s="472"/>
      <c r="H362" s="472"/>
      <c r="I362" s="472"/>
      <c r="J362" s="472"/>
      <c r="K362" s="472"/>
      <c r="L362" s="472"/>
      <c r="M362" s="472"/>
      <c r="N362" s="472"/>
      <c r="O362" s="658">
        <f t="shared" si="10"/>
        <v>2</v>
      </c>
      <c r="P362" s="658">
        <f t="shared" si="11"/>
        <v>2</v>
      </c>
      <c r="Q362" s="1323"/>
    </row>
    <row r="363" spans="1:17" s="1324" customFormat="1">
      <c r="A363" s="117" t="s">
        <v>1856</v>
      </c>
      <c r="B363" s="118" t="s">
        <v>1858</v>
      </c>
      <c r="C363" s="472">
        <v>2</v>
      </c>
      <c r="D363" s="472"/>
      <c r="E363" s="472"/>
      <c r="F363" s="472"/>
      <c r="G363" s="472"/>
      <c r="H363" s="472"/>
      <c r="I363" s="472"/>
      <c r="J363" s="472"/>
      <c r="K363" s="472"/>
      <c r="L363" s="472"/>
      <c r="M363" s="472"/>
      <c r="N363" s="472"/>
      <c r="O363" s="658">
        <f t="shared" si="10"/>
        <v>2</v>
      </c>
      <c r="P363" s="658">
        <f t="shared" si="11"/>
        <v>2</v>
      </c>
      <c r="Q363" s="1323"/>
    </row>
    <row r="364" spans="1:17" s="1324" customFormat="1">
      <c r="A364" s="117" t="s">
        <v>1895</v>
      </c>
      <c r="B364" s="118" t="s">
        <v>1896</v>
      </c>
      <c r="C364" s="472">
        <v>2</v>
      </c>
      <c r="D364" s="472"/>
      <c r="E364" s="472"/>
      <c r="F364" s="472"/>
      <c r="G364" s="472"/>
      <c r="H364" s="472"/>
      <c r="I364" s="472"/>
      <c r="J364" s="472"/>
      <c r="K364" s="472"/>
      <c r="L364" s="472"/>
      <c r="M364" s="472"/>
      <c r="N364" s="472"/>
      <c r="O364" s="658">
        <f t="shared" si="10"/>
        <v>2</v>
      </c>
      <c r="P364" s="658">
        <f t="shared" si="11"/>
        <v>2</v>
      </c>
      <c r="Q364" s="1323"/>
    </row>
    <row r="365" spans="1:17" s="1324" customFormat="1">
      <c r="A365" s="117" t="s">
        <v>1905</v>
      </c>
      <c r="B365" s="118" t="s">
        <v>1907</v>
      </c>
      <c r="C365" s="472">
        <v>2</v>
      </c>
      <c r="D365" s="472"/>
      <c r="E365" s="472"/>
      <c r="F365" s="472"/>
      <c r="G365" s="472"/>
      <c r="H365" s="472"/>
      <c r="I365" s="472"/>
      <c r="J365" s="472"/>
      <c r="K365" s="472"/>
      <c r="L365" s="472"/>
      <c r="M365" s="472"/>
      <c r="N365" s="472"/>
      <c r="O365" s="658">
        <f t="shared" si="10"/>
        <v>2</v>
      </c>
      <c r="P365" s="658">
        <f t="shared" si="11"/>
        <v>2</v>
      </c>
      <c r="Q365" s="1323"/>
    </row>
    <row r="366" spans="1:17" s="1324" customFormat="1">
      <c r="A366" s="117" t="s">
        <v>1920</v>
      </c>
      <c r="B366" s="118" t="s">
        <v>1921</v>
      </c>
      <c r="C366" s="472">
        <v>2</v>
      </c>
      <c r="D366" s="472"/>
      <c r="E366" s="472"/>
      <c r="F366" s="472"/>
      <c r="G366" s="472"/>
      <c r="H366" s="472"/>
      <c r="I366" s="472"/>
      <c r="J366" s="472"/>
      <c r="K366" s="472"/>
      <c r="L366" s="472"/>
      <c r="M366" s="472"/>
      <c r="N366" s="472"/>
      <c r="O366" s="658">
        <f t="shared" si="10"/>
        <v>2</v>
      </c>
      <c r="P366" s="658">
        <f t="shared" si="11"/>
        <v>2</v>
      </c>
      <c r="Q366" s="1323"/>
    </row>
    <row r="367" spans="1:17" s="1324" customFormat="1">
      <c r="A367" s="117" t="s">
        <v>1948</v>
      </c>
      <c r="B367" s="118" t="s">
        <v>1949</v>
      </c>
      <c r="C367" s="472">
        <v>2</v>
      </c>
      <c r="D367" s="472"/>
      <c r="E367" s="472"/>
      <c r="F367" s="472"/>
      <c r="G367" s="472"/>
      <c r="H367" s="472"/>
      <c r="I367" s="472"/>
      <c r="J367" s="472"/>
      <c r="K367" s="472"/>
      <c r="L367" s="472"/>
      <c r="M367" s="472"/>
      <c r="N367" s="472"/>
      <c r="O367" s="658">
        <f t="shared" si="10"/>
        <v>2</v>
      </c>
      <c r="P367" s="658">
        <f t="shared" si="11"/>
        <v>2</v>
      </c>
      <c r="Q367" s="1323"/>
    </row>
    <row r="368" spans="1:17" s="1324" customFormat="1">
      <c r="A368" s="117" t="s">
        <v>1960</v>
      </c>
      <c r="B368" s="118" t="s">
        <v>1961</v>
      </c>
      <c r="C368" s="472">
        <v>2</v>
      </c>
      <c r="D368" s="472"/>
      <c r="E368" s="472"/>
      <c r="F368" s="472"/>
      <c r="G368" s="472"/>
      <c r="H368" s="472"/>
      <c r="I368" s="472"/>
      <c r="J368" s="472"/>
      <c r="K368" s="472"/>
      <c r="L368" s="472"/>
      <c r="M368" s="472"/>
      <c r="N368" s="472"/>
      <c r="O368" s="658">
        <f t="shared" si="10"/>
        <v>2</v>
      </c>
      <c r="P368" s="658">
        <f t="shared" si="11"/>
        <v>2</v>
      </c>
      <c r="Q368" s="1323"/>
    </row>
    <row r="369" spans="1:17" s="1324" customFormat="1">
      <c r="A369" s="117" t="s">
        <v>1967</v>
      </c>
      <c r="B369" s="118" t="s">
        <v>1968</v>
      </c>
      <c r="C369" s="472">
        <v>2</v>
      </c>
      <c r="D369" s="472"/>
      <c r="E369" s="472"/>
      <c r="F369" s="472"/>
      <c r="G369" s="472"/>
      <c r="H369" s="472"/>
      <c r="I369" s="472"/>
      <c r="J369" s="472"/>
      <c r="K369" s="472"/>
      <c r="L369" s="472"/>
      <c r="M369" s="472"/>
      <c r="N369" s="472"/>
      <c r="O369" s="658">
        <f t="shared" si="10"/>
        <v>2</v>
      </c>
      <c r="P369" s="658">
        <f t="shared" si="11"/>
        <v>2</v>
      </c>
      <c r="Q369" s="1323"/>
    </row>
    <row r="370" spans="1:17" s="1324" customFormat="1">
      <c r="A370" s="117" t="s">
        <v>1981</v>
      </c>
      <c r="B370" s="118" t="s">
        <v>1982</v>
      </c>
      <c r="C370" s="472">
        <v>2</v>
      </c>
      <c r="D370" s="472"/>
      <c r="E370" s="472"/>
      <c r="F370" s="472"/>
      <c r="G370" s="472"/>
      <c r="H370" s="472"/>
      <c r="I370" s="472"/>
      <c r="J370" s="472"/>
      <c r="K370" s="472"/>
      <c r="L370" s="472"/>
      <c r="M370" s="472"/>
      <c r="N370" s="472"/>
      <c r="O370" s="658">
        <f t="shared" si="10"/>
        <v>2</v>
      </c>
      <c r="P370" s="658">
        <f t="shared" si="11"/>
        <v>2</v>
      </c>
      <c r="Q370" s="1323"/>
    </row>
    <row r="371" spans="1:17" s="1324" customFormat="1">
      <c r="A371" s="117" t="s">
        <v>2001</v>
      </c>
      <c r="B371" s="118" t="s">
        <v>2002</v>
      </c>
      <c r="C371" s="472">
        <v>2</v>
      </c>
      <c r="D371" s="472"/>
      <c r="E371" s="472"/>
      <c r="F371" s="472"/>
      <c r="G371" s="472"/>
      <c r="H371" s="472"/>
      <c r="I371" s="472"/>
      <c r="J371" s="472"/>
      <c r="K371" s="472"/>
      <c r="L371" s="472"/>
      <c r="M371" s="472"/>
      <c r="N371" s="472"/>
      <c r="O371" s="658">
        <f t="shared" si="10"/>
        <v>2</v>
      </c>
      <c r="P371" s="658">
        <f t="shared" si="11"/>
        <v>2</v>
      </c>
      <c r="Q371" s="1323"/>
    </row>
    <row r="372" spans="1:17" s="1324" customFormat="1">
      <c r="A372" s="117" t="s">
        <v>2003</v>
      </c>
      <c r="B372" s="118" t="s">
        <v>2005</v>
      </c>
      <c r="C372" s="472">
        <v>2</v>
      </c>
      <c r="D372" s="472"/>
      <c r="E372" s="472"/>
      <c r="F372" s="472"/>
      <c r="G372" s="472"/>
      <c r="H372" s="472"/>
      <c r="I372" s="472"/>
      <c r="J372" s="472"/>
      <c r="K372" s="472"/>
      <c r="L372" s="472"/>
      <c r="M372" s="472"/>
      <c r="N372" s="472"/>
      <c r="O372" s="658">
        <f t="shared" si="10"/>
        <v>2</v>
      </c>
      <c r="P372" s="658">
        <f t="shared" si="11"/>
        <v>2</v>
      </c>
      <c r="Q372" s="1323"/>
    </row>
    <row r="373" spans="1:17" s="1324" customFormat="1">
      <c r="A373" s="117" t="s">
        <v>2010</v>
      </c>
      <c r="B373" s="118" t="s">
        <v>2011</v>
      </c>
      <c r="C373" s="472">
        <v>2</v>
      </c>
      <c r="D373" s="472"/>
      <c r="E373" s="472"/>
      <c r="F373" s="472"/>
      <c r="G373" s="472"/>
      <c r="H373" s="472"/>
      <c r="I373" s="472"/>
      <c r="J373" s="472"/>
      <c r="K373" s="472"/>
      <c r="L373" s="472"/>
      <c r="M373" s="472"/>
      <c r="N373" s="472"/>
      <c r="O373" s="658">
        <f t="shared" si="10"/>
        <v>2</v>
      </c>
      <c r="P373" s="658">
        <f t="shared" si="11"/>
        <v>2</v>
      </c>
      <c r="Q373" s="1323"/>
    </row>
    <row r="374" spans="1:17" s="1324" customFormat="1">
      <c r="A374" s="117" t="s">
        <v>2027</v>
      </c>
      <c r="B374" s="118" t="s">
        <v>2028</v>
      </c>
      <c r="C374" s="472">
        <v>2</v>
      </c>
      <c r="D374" s="472"/>
      <c r="E374" s="472"/>
      <c r="F374" s="472"/>
      <c r="G374" s="472"/>
      <c r="H374" s="472"/>
      <c r="I374" s="472"/>
      <c r="J374" s="472"/>
      <c r="K374" s="472"/>
      <c r="L374" s="472"/>
      <c r="M374" s="472"/>
      <c r="N374" s="472"/>
      <c r="O374" s="658">
        <f t="shared" si="10"/>
        <v>2</v>
      </c>
      <c r="P374" s="658">
        <f t="shared" si="11"/>
        <v>2</v>
      </c>
      <c r="Q374" s="1323"/>
    </row>
    <row r="375" spans="1:17" s="1324" customFormat="1">
      <c r="A375" s="117" t="s">
        <v>1727</v>
      </c>
      <c r="B375" s="118" t="s">
        <v>2030</v>
      </c>
      <c r="C375" s="472">
        <v>2</v>
      </c>
      <c r="D375" s="472"/>
      <c r="E375" s="472"/>
      <c r="F375" s="472"/>
      <c r="G375" s="472"/>
      <c r="H375" s="472"/>
      <c r="I375" s="472"/>
      <c r="J375" s="472"/>
      <c r="K375" s="472"/>
      <c r="L375" s="472"/>
      <c r="M375" s="472"/>
      <c r="N375" s="472"/>
      <c r="O375" s="658">
        <f t="shared" si="10"/>
        <v>2</v>
      </c>
      <c r="P375" s="658">
        <f t="shared" si="11"/>
        <v>2</v>
      </c>
      <c r="Q375" s="1323"/>
    </row>
    <row r="376" spans="1:17" s="1324" customFormat="1">
      <c r="A376" s="117" t="s">
        <v>2067</v>
      </c>
      <c r="B376" s="118" t="s">
        <v>2068</v>
      </c>
      <c r="C376" s="472">
        <v>2</v>
      </c>
      <c r="D376" s="472"/>
      <c r="E376" s="472"/>
      <c r="F376" s="472"/>
      <c r="G376" s="472"/>
      <c r="H376" s="472"/>
      <c r="I376" s="472"/>
      <c r="J376" s="472"/>
      <c r="K376" s="472"/>
      <c r="L376" s="472"/>
      <c r="M376" s="472"/>
      <c r="N376" s="472"/>
      <c r="O376" s="658">
        <f t="shared" si="10"/>
        <v>2</v>
      </c>
      <c r="P376" s="658">
        <f t="shared" si="11"/>
        <v>2</v>
      </c>
      <c r="Q376" s="1323"/>
    </row>
    <row r="377" spans="1:17" s="1324" customFormat="1">
      <c r="A377" s="117" t="s">
        <v>2079</v>
      </c>
      <c r="B377" s="118" t="s">
        <v>2080</v>
      </c>
      <c r="C377" s="472">
        <v>2</v>
      </c>
      <c r="D377" s="472"/>
      <c r="E377" s="472"/>
      <c r="F377" s="472"/>
      <c r="G377" s="472"/>
      <c r="H377" s="472"/>
      <c r="I377" s="472"/>
      <c r="J377" s="472"/>
      <c r="K377" s="472"/>
      <c r="L377" s="472"/>
      <c r="M377" s="472"/>
      <c r="N377" s="472"/>
      <c r="O377" s="658">
        <f t="shared" si="10"/>
        <v>2</v>
      </c>
      <c r="P377" s="658">
        <f t="shared" si="11"/>
        <v>2</v>
      </c>
      <c r="Q377" s="1323"/>
    </row>
    <row r="378" spans="1:17" s="1324" customFormat="1">
      <c r="A378" s="117" t="s">
        <v>2112</v>
      </c>
      <c r="B378" s="118" t="s">
        <v>2114</v>
      </c>
      <c r="C378" s="472">
        <v>2</v>
      </c>
      <c r="D378" s="472"/>
      <c r="E378" s="472"/>
      <c r="F378" s="472"/>
      <c r="G378" s="472"/>
      <c r="H378" s="472"/>
      <c r="I378" s="472"/>
      <c r="J378" s="472"/>
      <c r="K378" s="472"/>
      <c r="L378" s="472"/>
      <c r="M378" s="472"/>
      <c r="N378" s="472"/>
      <c r="O378" s="658">
        <f t="shared" si="10"/>
        <v>2</v>
      </c>
      <c r="P378" s="658">
        <f t="shared" si="11"/>
        <v>2</v>
      </c>
      <c r="Q378" s="1323"/>
    </row>
    <row r="379" spans="1:17" s="1324" customFormat="1">
      <c r="A379" s="117" t="s">
        <v>2112</v>
      </c>
      <c r="B379" s="118" t="s">
        <v>2115</v>
      </c>
      <c r="C379" s="472">
        <v>2</v>
      </c>
      <c r="D379" s="472"/>
      <c r="E379" s="472"/>
      <c r="F379" s="472"/>
      <c r="G379" s="472"/>
      <c r="H379" s="472"/>
      <c r="I379" s="472"/>
      <c r="J379" s="472"/>
      <c r="K379" s="472"/>
      <c r="L379" s="472"/>
      <c r="M379" s="472"/>
      <c r="N379" s="472"/>
      <c r="O379" s="658">
        <f t="shared" si="10"/>
        <v>2</v>
      </c>
      <c r="P379" s="658">
        <f t="shared" si="11"/>
        <v>2</v>
      </c>
      <c r="Q379" s="1323"/>
    </row>
    <row r="380" spans="1:17" s="1324" customFormat="1">
      <c r="A380" s="117" t="s">
        <v>2122</v>
      </c>
      <c r="B380" s="118" t="s">
        <v>2131</v>
      </c>
      <c r="C380" s="472">
        <v>2</v>
      </c>
      <c r="D380" s="472"/>
      <c r="E380" s="472"/>
      <c r="F380" s="472"/>
      <c r="G380" s="472"/>
      <c r="H380" s="472"/>
      <c r="I380" s="472"/>
      <c r="J380" s="472"/>
      <c r="K380" s="472"/>
      <c r="L380" s="472"/>
      <c r="M380" s="472"/>
      <c r="N380" s="472"/>
      <c r="O380" s="658">
        <f t="shared" si="10"/>
        <v>2</v>
      </c>
      <c r="P380" s="658">
        <f t="shared" si="11"/>
        <v>2</v>
      </c>
      <c r="Q380" s="1323"/>
    </row>
    <row r="381" spans="1:17" s="1324" customFormat="1">
      <c r="A381" s="117" t="s">
        <v>2148</v>
      </c>
      <c r="B381" s="118" t="s">
        <v>2152</v>
      </c>
      <c r="C381" s="472">
        <v>2</v>
      </c>
      <c r="D381" s="472"/>
      <c r="E381" s="472"/>
      <c r="F381" s="472"/>
      <c r="G381" s="472"/>
      <c r="H381" s="472"/>
      <c r="I381" s="472"/>
      <c r="J381" s="472"/>
      <c r="K381" s="472"/>
      <c r="L381" s="472"/>
      <c r="M381" s="472"/>
      <c r="N381" s="472"/>
      <c r="O381" s="658">
        <f t="shared" si="10"/>
        <v>2</v>
      </c>
      <c r="P381" s="658">
        <f t="shared" si="11"/>
        <v>2</v>
      </c>
      <c r="Q381" s="1323"/>
    </row>
    <row r="382" spans="1:17" s="1324" customFormat="1">
      <c r="A382" s="117" t="s">
        <v>2183</v>
      </c>
      <c r="B382" s="118" t="s">
        <v>2184</v>
      </c>
      <c r="C382" s="472">
        <v>2</v>
      </c>
      <c r="D382" s="472"/>
      <c r="E382" s="472"/>
      <c r="F382" s="472"/>
      <c r="G382" s="472"/>
      <c r="H382" s="472"/>
      <c r="I382" s="472"/>
      <c r="J382" s="472"/>
      <c r="K382" s="472"/>
      <c r="L382" s="472"/>
      <c r="M382" s="472"/>
      <c r="N382" s="472"/>
      <c r="O382" s="658">
        <f t="shared" si="10"/>
        <v>2</v>
      </c>
      <c r="P382" s="658">
        <f t="shared" si="11"/>
        <v>2</v>
      </c>
      <c r="Q382" s="1323"/>
    </row>
    <row r="383" spans="1:17" s="1324" customFormat="1">
      <c r="A383" s="117" t="s">
        <v>2200</v>
      </c>
      <c r="B383" s="118" t="s">
        <v>1724</v>
      </c>
      <c r="C383" s="472">
        <v>2</v>
      </c>
      <c r="D383" s="472"/>
      <c r="E383" s="472"/>
      <c r="F383" s="472"/>
      <c r="G383" s="472"/>
      <c r="H383" s="472"/>
      <c r="I383" s="472"/>
      <c r="J383" s="472"/>
      <c r="K383" s="472"/>
      <c r="L383" s="472"/>
      <c r="M383" s="472"/>
      <c r="N383" s="472"/>
      <c r="O383" s="658">
        <f t="shared" si="10"/>
        <v>2</v>
      </c>
      <c r="P383" s="658">
        <f t="shared" si="11"/>
        <v>2</v>
      </c>
      <c r="Q383" s="1323"/>
    </row>
    <row r="384" spans="1:17" s="1324" customFormat="1">
      <c r="A384" s="117" t="s">
        <v>2201</v>
      </c>
      <c r="B384" s="118" t="s">
        <v>2202</v>
      </c>
      <c r="C384" s="472">
        <v>2</v>
      </c>
      <c r="D384" s="472"/>
      <c r="E384" s="472"/>
      <c r="F384" s="472"/>
      <c r="G384" s="472"/>
      <c r="H384" s="472"/>
      <c r="I384" s="472"/>
      <c r="J384" s="472"/>
      <c r="K384" s="472"/>
      <c r="L384" s="472"/>
      <c r="M384" s="472"/>
      <c r="N384" s="472"/>
      <c r="O384" s="658">
        <f t="shared" si="10"/>
        <v>2</v>
      </c>
      <c r="P384" s="658">
        <f t="shared" si="11"/>
        <v>2</v>
      </c>
      <c r="Q384" s="1323"/>
    </row>
    <row r="385" spans="1:17" s="1324" customFormat="1">
      <c r="A385" s="117" t="s">
        <v>2226</v>
      </c>
      <c r="B385" s="118" t="s">
        <v>2227</v>
      </c>
      <c r="C385" s="472">
        <v>2</v>
      </c>
      <c r="D385" s="472"/>
      <c r="E385" s="472"/>
      <c r="F385" s="472"/>
      <c r="G385" s="472"/>
      <c r="H385" s="472"/>
      <c r="I385" s="472"/>
      <c r="J385" s="472"/>
      <c r="K385" s="472"/>
      <c r="L385" s="472"/>
      <c r="M385" s="472"/>
      <c r="N385" s="472"/>
      <c r="O385" s="658">
        <f t="shared" si="10"/>
        <v>2</v>
      </c>
      <c r="P385" s="658">
        <f t="shared" si="11"/>
        <v>2</v>
      </c>
      <c r="Q385" s="1323"/>
    </row>
    <row r="386" spans="1:17" s="1324" customFormat="1">
      <c r="A386" s="117" t="s">
        <v>2259</v>
      </c>
      <c r="B386" s="118" t="s">
        <v>2260</v>
      </c>
      <c r="C386" s="472">
        <v>2</v>
      </c>
      <c r="D386" s="472"/>
      <c r="E386" s="472"/>
      <c r="F386" s="472"/>
      <c r="G386" s="472"/>
      <c r="H386" s="472"/>
      <c r="I386" s="472"/>
      <c r="J386" s="472"/>
      <c r="K386" s="472"/>
      <c r="L386" s="472"/>
      <c r="M386" s="472"/>
      <c r="N386" s="472"/>
      <c r="O386" s="658">
        <f t="shared" si="10"/>
        <v>2</v>
      </c>
      <c r="P386" s="658">
        <f t="shared" si="11"/>
        <v>2</v>
      </c>
      <c r="Q386" s="1323"/>
    </row>
    <row r="387" spans="1:17" s="1324" customFormat="1">
      <c r="A387" s="117" t="s">
        <v>2261</v>
      </c>
      <c r="B387" s="118" t="s">
        <v>2262</v>
      </c>
      <c r="C387" s="472">
        <v>2</v>
      </c>
      <c r="D387" s="472"/>
      <c r="E387" s="472"/>
      <c r="F387" s="472"/>
      <c r="G387" s="472"/>
      <c r="H387" s="472"/>
      <c r="I387" s="472"/>
      <c r="J387" s="472"/>
      <c r="K387" s="472"/>
      <c r="L387" s="472"/>
      <c r="M387" s="472"/>
      <c r="N387" s="472"/>
      <c r="O387" s="658">
        <f t="shared" si="10"/>
        <v>2</v>
      </c>
      <c r="P387" s="658">
        <f t="shared" si="11"/>
        <v>2</v>
      </c>
      <c r="Q387" s="1323"/>
    </row>
    <row r="388" spans="1:17" s="1324" customFormat="1">
      <c r="A388" s="117" t="s">
        <v>2298</v>
      </c>
      <c r="B388" s="118" t="s">
        <v>2300</v>
      </c>
      <c r="C388" s="472">
        <v>2</v>
      </c>
      <c r="D388" s="472"/>
      <c r="E388" s="472"/>
      <c r="F388" s="472"/>
      <c r="G388" s="472"/>
      <c r="H388" s="472"/>
      <c r="I388" s="472"/>
      <c r="J388" s="472"/>
      <c r="K388" s="472"/>
      <c r="L388" s="472"/>
      <c r="M388" s="472"/>
      <c r="N388" s="472"/>
      <c r="O388" s="658">
        <f t="shared" ref="O388:O451" si="12">SUM(C388:N388)</f>
        <v>2</v>
      </c>
      <c r="P388" s="658">
        <f t="shared" ref="P388:P451" si="13">AVERAGE(C388:N388)</f>
        <v>2</v>
      </c>
      <c r="Q388" s="1323"/>
    </row>
    <row r="389" spans="1:17" s="1324" customFormat="1">
      <c r="A389" s="117" t="s">
        <v>2321</v>
      </c>
      <c r="B389" s="118" t="s">
        <v>2322</v>
      </c>
      <c r="C389" s="472">
        <v>2</v>
      </c>
      <c r="D389" s="472"/>
      <c r="E389" s="472"/>
      <c r="F389" s="472"/>
      <c r="G389" s="472"/>
      <c r="H389" s="472"/>
      <c r="I389" s="472"/>
      <c r="J389" s="472"/>
      <c r="K389" s="472"/>
      <c r="L389" s="472"/>
      <c r="M389" s="472"/>
      <c r="N389" s="472"/>
      <c r="O389" s="658">
        <f t="shared" si="12"/>
        <v>2</v>
      </c>
      <c r="P389" s="658">
        <f t="shared" si="13"/>
        <v>2</v>
      </c>
      <c r="Q389" s="1323"/>
    </row>
    <row r="390" spans="1:17" s="1324" customFormat="1" ht="31.5">
      <c r="A390" s="117" t="s">
        <v>2323</v>
      </c>
      <c r="B390" s="118" t="s">
        <v>2324</v>
      </c>
      <c r="C390" s="472">
        <v>2</v>
      </c>
      <c r="D390" s="472"/>
      <c r="E390" s="472"/>
      <c r="F390" s="472"/>
      <c r="G390" s="472"/>
      <c r="H390" s="472"/>
      <c r="I390" s="472"/>
      <c r="J390" s="472"/>
      <c r="K390" s="472"/>
      <c r="L390" s="472"/>
      <c r="M390" s="472"/>
      <c r="N390" s="472"/>
      <c r="O390" s="658">
        <f t="shared" si="12"/>
        <v>2</v>
      </c>
      <c r="P390" s="658">
        <f t="shared" si="13"/>
        <v>2</v>
      </c>
      <c r="Q390" s="1323"/>
    </row>
    <row r="391" spans="1:17" s="1324" customFormat="1">
      <c r="A391" s="117" t="s">
        <v>2326</v>
      </c>
      <c r="B391" s="118" t="s">
        <v>2329</v>
      </c>
      <c r="C391" s="472">
        <v>2</v>
      </c>
      <c r="D391" s="472"/>
      <c r="E391" s="472"/>
      <c r="F391" s="472"/>
      <c r="G391" s="472"/>
      <c r="H391" s="472"/>
      <c r="I391" s="472"/>
      <c r="J391" s="472"/>
      <c r="K391" s="472"/>
      <c r="L391" s="472"/>
      <c r="M391" s="472"/>
      <c r="N391" s="472"/>
      <c r="O391" s="658">
        <f t="shared" si="12"/>
        <v>2</v>
      </c>
      <c r="P391" s="658">
        <f t="shared" si="13"/>
        <v>2</v>
      </c>
      <c r="Q391" s="1323"/>
    </row>
    <row r="392" spans="1:17" s="1324" customFormat="1">
      <c r="A392" s="117" t="s">
        <v>2326</v>
      </c>
      <c r="B392" s="118" t="s">
        <v>2333</v>
      </c>
      <c r="C392" s="472">
        <v>2</v>
      </c>
      <c r="D392" s="472"/>
      <c r="E392" s="472"/>
      <c r="F392" s="472"/>
      <c r="G392" s="472"/>
      <c r="H392" s="472"/>
      <c r="I392" s="472"/>
      <c r="J392" s="472"/>
      <c r="K392" s="472"/>
      <c r="L392" s="472"/>
      <c r="M392" s="472"/>
      <c r="N392" s="472"/>
      <c r="O392" s="658">
        <f t="shared" si="12"/>
        <v>2</v>
      </c>
      <c r="P392" s="658">
        <f t="shared" si="13"/>
        <v>2</v>
      </c>
      <c r="Q392" s="1323"/>
    </row>
    <row r="393" spans="1:17" s="1324" customFormat="1">
      <c r="A393" s="117" t="s">
        <v>2326</v>
      </c>
      <c r="B393" s="118" t="s">
        <v>2338</v>
      </c>
      <c r="C393" s="472">
        <v>2</v>
      </c>
      <c r="D393" s="472"/>
      <c r="E393" s="472"/>
      <c r="F393" s="472"/>
      <c r="G393" s="472"/>
      <c r="H393" s="472"/>
      <c r="I393" s="472"/>
      <c r="J393" s="472"/>
      <c r="K393" s="472"/>
      <c r="L393" s="472"/>
      <c r="M393" s="472"/>
      <c r="N393" s="472"/>
      <c r="O393" s="658">
        <f t="shared" si="12"/>
        <v>2</v>
      </c>
      <c r="P393" s="658">
        <f t="shared" si="13"/>
        <v>2</v>
      </c>
      <c r="Q393" s="1323"/>
    </row>
    <row r="394" spans="1:17" s="1324" customFormat="1">
      <c r="A394" s="117" t="s">
        <v>2342</v>
      </c>
      <c r="B394" s="118" t="s">
        <v>2343</v>
      </c>
      <c r="C394" s="472">
        <v>2</v>
      </c>
      <c r="D394" s="472"/>
      <c r="E394" s="472"/>
      <c r="F394" s="472"/>
      <c r="G394" s="472"/>
      <c r="H394" s="472"/>
      <c r="I394" s="472"/>
      <c r="J394" s="472"/>
      <c r="K394" s="472"/>
      <c r="L394" s="472"/>
      <c r="M394" s="472"/>
      <c r="N394" s="472"/>
      <c r="O394" s="658">
        <f t="shared" si="12"/>
        <v>2</v>
      </c>
      <c r="P394" s="658">
        <f t="shared" si="13"/>
        <v>2</v>
      </c>
      <c r="Q394" s="1323"/>
    </row>
    <row r="395" spans="1:17" s="1324" customFormat="1">
      <c r="A395" s="117" t="s">
        <v>2342</v>
      </c>
      <c r="B395" s="118" t="s">
        <v>2134</v>
      </c>
      <c r="C395" s="472">
        <v>2</v>
      </c>
      <c r="D395" s="472"/>
      <c r="E395" s="472"/>
      <c r="F395" s="472"/>
      <c r="G395" s="472"/>
      <c r="H395" s="472"/>
      <c r="I395" s="472"/>
      <c r="J395" s="472"/>
      <c r="K395" s="472"/>
      <c r="L395" s="472"/>
      <c r="M395" s="472"/>
      <c r="N395" s="472"/>
      <c r="O395" s="658">
        <f t="shared" si="12"/>
        <v>2</v>
      </c>
      <c r="P395" s="658">
        <f t="shared" si="13"/>
        <v>2</v>
      </c>
      <c r="Q395" s="1323"/>
    </row>
    <row r="396" spans="1:17" s="1324" customFormat="1">
      <c r="A396" s="117" t="s">
        <v>2342</v>
      </c>
      <c r="B396" s="118" t="s">
        <v>2350</v>
      </c>
      <c r="C396" s="472">
        <v>2</v>
      </c>
      <c r="D396" s="472"/>
      <c r="E396" s="472"/>
      <c r="F396" s="472"/>
      <c r="G396" s="472"/>
      <c r="H396" s="472"/>
      <c r="I396" s="472"/>
      <c r="J396" s="472"/>
      <c r="K396" s="472"/>
      <c r="L396" s="472"/>
      <c r="M396" s="472"/>
      <c r="N396" s="472"/>
      <c r="O396" s="658">
        <f t="shared" si="12"/>
        <v>2</v>
      </c>
      <c r="P396" s="658">
        <f t="shared" si="13"/>
        <v>2</v>
      </c>
      <c r="Q396" s="1323"/>
    </row>
    <row r="397" spans="1:17" s="1324" customFormat="1">
      <c r="A397" s="117" t="s">
        <v>2342</v>
      </c>
      <c r="B397" s="118" t="s">
        <v>2193</v>
      </c>
      <c r="C397" s="472">
        <v>2</v>
      </c>
      <c r="D397" s="472"/>
      <c r="E397" s="472"/>
      <c r="F397" s="472"/>
      <c r="G397" s="472"/>
      <c r="H397" s="472"/>
      <c r="I397" s="472"/>
      <c r="J397" s="472"/>
      <c r="K397" s="472"/>
      <c r="L397" s="472"/>
      <c r="M397" s="472"/>
      <c r="N397" s="472"/>
      <c r="O397" s="658">
        <f t="shared" si="12"/>
        <v>2</v>
      </c>
      <c r="P397" s="658">
        <f t="shared" si="13"/>
        <v>2</v>
      </c>
      <c r="Q397" s="1323"/>
    </row>
    <row r="398" spans="1:17" s="1324" customFormat="1">
      <c r="A398" s="117" t="s">
        <v>2342</v>
      </c>
      <c r="B398" s="118" t="s">
        <v>2358</v>
      </c>
      <c r="C398" s="472">
        <v>2</v>
      </c>
      <c r="D398" s="472"/>
      <c r="E398" s="472"/>
      <c r="F398" s="472"/>
      <c r="G398" s="472"/>
      <c r="H398" s="472"/>
      <c r="I398" s="472"/>
      <c r="J398" s="472"/>
      <c r="K398" s="472"/>
      <c r="L398" s="472"/>
      <c r="M398" s="472"/>
      <c r="N398" s="472"/>
      <c r="O398" s="658">
        <f t="shared" si="12"/>
        <v>2</v>
      </c>
      <c r="P398" s="658">
        <f t="shared" si="13"/>
        <v>2</v>
      </c>
      <c r="Q398" s="1323"/>
    </row>
    <row r="399" spans="1:17" s="1324" customFormat="1">
      <c r="A399" s="117" t="s">
        <v>2342</v>
      </c>
      <c r="B399" s="118" t="s">
        <v>1992</v>
      </c>
      <c r="C399" s="472">
        <v>2</v>
      </c>
      <c r="D399" s="472"/>
      <c r="E399" s="472"/>
      <c r="F399" s="472"/>
      <c r="G399" s="472"/>
      <c r="H399" s="472"/>
      <c r="I399" s="472"/>
      <c r="J399" s="472"/>
      <c r="K399" s="472"/>
      <c r="L399" s="472"/>
      <c r="M399" s="472"/>
      <c r="N399" s="472"/>
      <c r="O399" s="658">
        <f t="shared" si="12"/>
        <v>2</v>
      </c>
      <c r="P399" s="658">
        <f t="shared" si="13"/>
        <v>2</v>
      </c>
      <c r="Q399" s="1323"/>
    </row>
    <row r="400" spans="1:17" s="1324" customFormat="1">
      <c r="A400" s="117" t="s">
        <v>2342</v>
      </c>
      <c r="B400" s="118" t="s">
        <v>2176</v>
      </c>
      <c r="C400" s="472">
        <v>2</v>
      </c>
      <c r="D400" s="472"/>
      <c r="E400" s="472"/>
      <c r="F400" s="472"/>
      <c r="G400" s="472"/>
      <c r="H400" s="472"/>
      <c r="I400" s="472"/>
      <c r="J400" s="472"/>
      <c r="K400" s="472"/>
      <c r="L400" s="472"/>
      <c r="M400" s="472"/>
      <c r="N400" s="472"/>
      <c r="O400" s="658">
        <f t="shared" si="12"/>
        <v>2</v>
      </c>
      <c r="P400" s="658">
        <f t="shared" si="13"/>
        <v>2</v>
      </c>
      <c r="Q400" s="1323"/>
    </row>
    <row r="401" spans="1:17" s="1324" customFormat="1">
      <c r="A401" s="117" t="s">
        <v>2342</v>
      </c>
      <c r="B401" s="118" t="s">
        <v>2172</v>
      </c>
      <c r="C401" s="472">
        <v>2</v>
      </c>
      <c r="D401" s="472"/>
      <c r="E401" s="472"/>
      <c r="F401" s="472"/>
      <c r="G401" s="472"/>
      <c r="H401" s="472"/>
      <c r="I401" s="472"/>
      <c r="J401" s="472"/>
      <c r="K401" s="472"/>
      <c r="L401" s="472"/>
      <c r="M401" s="472"/>
      <c r="N401" s="472"/>
      <c r="O401" s="658">
        <f t="shared" si="12"/>
        <v>2</v>
      </c>
      <c r="P401" s="658">
        <f t="shared" si="13"/>
        <v>2</v>
      </c>
      <c r="Q401" s="1323"/>
    </row>
    <row r="402" spans="1:17" s="1324" customFormat="1">
      <c r="A402" s="117" t="s">
        <v>2342</v>
      </c>
      <c r="B402" s="118" t="s">
        <v>2368</v>
      </c>
      <c r="C402" s="472">
        <v>2</v>
      </c>
      <c r="D402" s="472"/>
      <c r="E402" s="472"/>
      <c r="F402" s="472"/>
      <c r="G402" s="472"/>
      <c r="H402" s="472"/>
      <c r="I402" s="472"/>
      <c r="J402" s="472"/>
      <c r="K402" s="472"/>
      <c r="L402" s="472"/>
      <c r="M402" s="472"/>
      <c r="N402" s="472"/>
      <c r="O402" s="658">
        <f t="shared" si="12"/>
        <v>2</v>
      </c>
      <c r="P402" s="658">
        <f t="shared" si="13"/>
        <v>2</v>
      </c>
      <c r="Q402" s="1323"/>
    </row>
    <row r="403" spans="1:17" s="1324" customFormat="1">
      <c r="A403" s="117" t="s">
        <v>2342</v>
      </c>
      <c r="B403" s="118" t="s">
        <v>2162</v>
      </c>
      <c r="C403" s="472">
        <v>2</v>
      </c>
      <c r="D403" s="472"/>
      <c r="E403" s="472"/>
      <c r="F403" s="472"/>
      <c r="G403" s="472"/>
      <c r="H403" s="472"/>
      <c r="I403" s="472"/>
      <c r="J403" s="472"/>
      <c r="K403" s="472"/>
      <c r="L403" s="472"/>
      <c r="M403" s="472"/>
      <c r="N403" s="472"/>
      <c r="O403" s="658">
        <f t="shared" si="12"/>
        <v>2</v>
      </c>
      <c r="P403" s="658">
        <f t="shared" si="13"/>
        <v>2</v>
      </c>
      <c r="Q403" s="1323"/>
    </row>
    <row r="404" spans="1:17" s="1324" customFormat="1">
      <c r="A404" s="117" t="s">
        <v>2342</v>
      </c>
      <c r="B404" s="118" t="s">
        <v>2020</v>
      </c>
      <c r="C404" s="472">
        <v>2</v>
      </c>
      <c r="D404" s="472"/>
      <c r="E404" s="472"/>
      <c r="F404" s="472"/>
      <c r="G404" s="472"/>
      <c r="H404" s="472"/>
      <c r="I404" s="472"/>
      <c r="J404" s="472"/>
      <c r="K404" s="472"/>
      <c r="L404" s="472"/>
      <c r="M404" s="472"/>
      <c r="N404" s="472"/>
      <c r="O404" s="658">
        <f t="shared" si="12"/>
        <v>2</v>
      </c>
      <c r="P404" s="658">
        <f t="shared" si="13"/>
        <v>2</v>
      </c>
      <c r="Q404" s="1323"/>
    </row>
    <row r="405" spans="1:17" s="1324" customFormat="1">
      <c r="A405" s="117" t="s">
        <v>2342</v>
      </c>
      <c r="B405" s="118" t="s">
        <v>2370</v>
      </c>
      <c r="C405" s="472">
        <v>2</v>
      </c>
      <c r="D405" s="472"/>
      <c r="E405" s="472"/>
      <c r="F405" s="472"/>
      <c r="G405" s="472"/>
      <c r="H405" s="472"/>
      <c r="I405" s="472"/>
      <c r="J405" s="472"/>
      <c r="K405" s="472"/>
      <c r="L405" s="472"/>
      <c r="M405" s="472"/>
      <c r="N405" s="472"/>
      <c r="O405" s="658">
        <f t="shared" si="12"/>
        <v>2</v>
      </c>
      <c r="P405" s="658">
        <f t="shared" si="13"/>
        <v>2</v>
      </c>
      <c r="Q405" s="1323"/>
    </row>
    <row r="406" spans="1:17" s="1324" customFormat="1">
      <c r="A406" s="117" t="s">
        <v>2342</v>
      </c>
      <c r="B406" s="118" t="s">
        <v>2236</v>
      </c>
      <c r="C406" s="472">
        <v>2</v>
      </c>
      <c r="D406" s="472"/>
      <c r="E406" s="472"/>
      <c r="F406" s="472"/>
      <c r="G406" s="472"/>
      <c r="H406" s="472"/>
      <c r="I406" s="472"/>
      <c r="J406" s="472"/>
      <c r="K406" s="472"/>
      <c r="L406" s="472"/>
      <c r="M406" s="472"/>
      <c r="N406" s="472"/>
      <c r="O406" s="658">
        <f t="shared" si="12"/>
        <v>2</v>
      </c>
      <c r="P406" s="658">
        <f t="shared" si="13"/>
        <v>2</v>
      </c>
      <c r="Q406" s="1323"/>
    </row>
    <row r="407" spans="1:17" s="1324" customFormat="1">
      <c r="A407" s="117" t="s">
        <v>2342</v>
      </c>
      <c r="B407" s="118" t="s">
        <v>2373</v>
      </c>
      <c r="C407" s="472">
        <v>2</v>
      </c>
      <c r="D407" s="472"/>
      <c r="E407" s="472"/>
      <c r="F407" s="472"/>
      <c r="G407" s="472"/>
      <c r="H407" s="472"/>
      <c r="I407" s="472"/>
      <c r="J407" s="472"/>
      <c r="K407" s="472"/>
      <c r="L407" s="472"/>
      <c r="M407" s="472"/>
      <c r="N407" s="472"/>
      <c r="O407" s="658">
        <f t="shared" si="12"/>
        <v>2</v>
      </c>
      <c r="P407" s="658">
        <f t="shared" si="13"/>
        <v>2</v>
      </c>
      <c r="Q407" s="1323"/>
    </row>
    <row r="408" spans="1:17" s="1324" customFormat="1">
      <c r="A408" s="117" t="s">
        <v>2342</v>
      </c>
      <c r="B408" s="118" t="s">
        <v>1809</v>
      </c>
      <c r="C408" s="472">
        <v>2</v>
      </c>
      <c r="D408" s="472"/>
      <c r="E408" s="472"/>
      <c r="F408" s="472"/>
      <c r="G408" s="472"/>
      <c r="H408" s="472"/>
      <c r="I408" s="472"/>
      <c r="J408" s="472"/>
      <c r="K408" s="472"/>
      <c r="L408" s="472"/>
      <c r="M408" s="472"/>
      <c r="N408" s="472"/>
      <c r="O408" s="658">
        <f t="shared" si="12"/>
        <v>2</v>
      </c>
      <c r="P408" s="658">
        <f t="shared" si="13"/>
        <v>2</v>
      </c>
      <c r="Q408" s="1323"/>
    </row>
    <row r="409" spans="1:17" s="1324" customFormat="1">
      <c r="A409" s="117" t="s">
        <v>2342</v>
      </c>
      <c r="B409" s="118" t="s">
        <v>2147</v>
      </c>
      <c r="C409" s="472">
        <v>2</v>
      </c>
      <c r="D409" s="472"/>
      <c r="E409" s="472"/>
      <c r="F409" s="472"/>
      <c r="G409" s="472"/>
      <c r="H409" s="472"/>
      <c r="I409" s="472"/>
      <c r="J409" s="472"/>
      <c r="K409" s="472"/>
      <c r="L409" s="472"/>
      <c r="M409" s="472"/>
      <c r="N409" s="472"/>
      <c r="O409" s="658">
        <f t="shared" si="12"/>
        <v>2</v>
      </c>
      <c r="P409" s="658">
        <f t="shared" si="13"/>
        <v>2</v>
      </c>
      <c r="Q409" s="1323"/>
    </row>
    <row r="410" spans="1:17" s="1324" customFormat="1">
      <c r="A410" s="117" t="s">
        <v>2342</v>
      </c>
      <c r="B410" s="118" t="s">
        <v>2377</v>
      </c>
      <c r="C410" s="472">
        <v>2</v>
      </c>
      <c r="D410" s="472"/>
      <c r="E410" s="472"/>
      <c r="F410" s="472"/>
      <c r="G410" s="472"/>
      <c r="H410" s="472"/>
      <c r="I410" s="472"/>
      <c r="J410" s="472"/>
      <c r="K410" s="472"/>
      <c r="L410" s="472"/>
      <c r="M410" s="472"/>
      <c r="N410" s="472"/>
      <c r="O410" s="658">
        <f t="shared" si="12"/>
        <v>2</v>
      </c>
      <c r="P410" s="658">
        <f t="shared" si="13"/>
        <v>2</v>
      </c>
      <c r="Q410" s="1323"/>
    </row>
    <row r="411" spans="1:17" s="1324" customFormat="1">
      <c r="A411" s="117" t="s">
        <v>2342</v>
      </c>
      <c r="B411" s="118" t="s">
        <v>2381</v>
      </c>
      <c r="C411" s="472">
        <v>2</v>
      </c>
      <c r="D411" s="472"/>
      <c r="E411" s="472"/>
      <c r="F411" s="472"/>
      <c r="G411" s="472"/>
      <c r="H411" s="472"/>
      <c r="I411" s="472"/>
      <c r="J411" s="472"/>
      <c r="K411" s="472"/>
      <c r="L411" s="472"/>
      <c r="M411" s="472"/>
      <c r="N411" s="472"/>
      <c r="O411" s="658">
        <f t="shared" si="12"/>
        <v>2</v>
      </c>
      <c r="P411" s="658">
        <f t="shared" si="13"/>
        <v>2</v>
      </c>
      <c r="Q411" s="1323"/>
    </row>
    <row r="412" spans="1:17" s="1324" customFormat="1">
      <c r="A412" s="117" t="s">
        <v>2342</v>
      </c>
      <c r="B412" s="118" t="s">
        <v>2382</v>
      </c>
      <c r="C412" s="472">
        <v>2</v>
      </c>
      <c r="D412" s="472"/>
      <c r="E412" s="472"/>
      <c r="F412" s="472"/>
      <c r="G412" s="472"/>
      <c r="H412" s="472"/>
      <c r="I412" s="472"/>
      <c r="J412" s="472"/>
      <c r="K412" s="472"/>
      <c r="L412" s="472"/>
      <c r="M412" s="472"/>
      <c r="N412" s="472"/>
      <c r="O412" s="658">
        <f t="shared" si="12"/>
        <v>2</v>
      </c>
      <c r="P412" s="658">
        <f t="shared" si="13"/>
        <v>2</v>
      </c>
      <c r="Q412" s="1323"/>
    </row>
    <row r="413" spans="1:17" s="1324" customFormat="1">
      <c r="A413" s="117" t="s">
        <v>2342</v>
      </c>
      <c r="B413" s="118" t="s">
        <v>2387</v>
      </c>
      <c r="C413" s="472">
        <v>2</v>
      </c>
      <c r="D413" s="472"/>
      <c r="E413" s="472"/>
      <c r="F413" s="472"/>
      <c r="G413" s="472"/>
      <c r="H413" s="472"/>
      <c r="I413" s="472"/>
      <c r="J413" s="472"/>
      <c r="K413" s="472"/>
      <c r="L413" s="472"/>
      <c r="M413" s="472"/>
      <c r="N413" s="472"/>
      <c r="O413" s="658">
        <f t="shared" si="12"/>
        <v>2</v>
      </c>
      <c r="P413" s="658">
        <f t="shared" si="13"/>
        <v>2</v>
      </c>
      <c r="Q413" s="1323"/>
    </row>
    <row r="414" spans="1:17" s="1324" customFormat="1">
      <c r="A414" s="117" t="s">
        <v>2342</v>
      </c>
      <c r="B414" s="118" t="s">
        <v>2388</v>
      </c>
      <c r="C414" s="472">
        <v>2</v>
      </c>
      <c r="D414" s="472"/>
      <c r="E414" s="472"/>
      <c r="F414" s="472"/>
      <c r="G414" s="472"/>
      <c r="H414" s="472"/>
      <c r="I414" s="472"/>
      <c r="J414" s="472"/>
      <c r="K414" s="472"/>
      <c r="L414" s="472"/>
      <c r="M414" s="472"/>
      <c r="N414" s="472"/>
      <c r="O414" s="658">
        <f t="shared" si="12"/>
        <v>2</v>
      </c>
      <c r="P414" s="658">
        <f t="shared" si="13"/>
        <v>2</v>
      </c>
      <c r="Q414" s="1323"/>
    </row>
    <row r="415" spans="1:17" s="1324" customFormat="1">
      <c r="A415" s="117" t="s">
        <v>2342</v>
      </c>
      <c r="B415" s="118" t="s">
        <v>2007</v>
      </c>
      <c r="C415" s="472">
        <v>2</v>
      </c>
      <c r="D415" s="472"/>
      <c r="E415" s="472"/>
      <c r="F415" s="472"/>
      <c r="G415" s="472"/>
      <c r="H415" s="472"/>
      <c r="I415" s="472"/>
      <c r="J415" s="472"/>
      <c r="K415" s="472"/>
      <c r="L415" s="472"/>
      <c r="M415" s="472"/>
      <c r="N415" s="472"/>
      <c r="O415" s="658">
        <f t="shared" si="12"/>
        <v>2</v>
      </c>
      <c r="P415" s="658">
        <f t="shared" si="13"/>
        <v>2</v>
      </c>
      <c r="Q415" s="1323"/>
    </row>
    <row r="416" spans="1:17" s="1324" customFormat="1">
      <c r="A416" s="117" t="s">
        <v>2342</v>
      </c>
      <c r="B416" s="118" t="s">
        <v>2155</v>
      </c>
      <c r="C416" s="472">
        <v>2</v>
      </c>
      <c r="D416" s="472"/>
      <c r="E416" s="472"/>
      <c r="F416" s="472"/>
      <c r="G416" s="472"/>
      <c r="H416" s="472"/>
      <c r="I416" s="472"/>
      <c r="J416" s="472"/>
      <c r="K416" s="472"/>
      <c r="L416" s="472"/>
      <c r="M416" s="472"/>
      <c r="N416" s="472"/>
      <c r="O416" s="658">
        <f t="shared" si="12"/>
        <v>2</v>
      </c>
      <c r="P416" s="658">
        <f t="shared" si="13"/>
        <v>2</v>
      </c>
      <c r="Q416" s="1323"/>
    </row>
    <row r="417" spans="1:17" s="1324" customFormat="1">
      <c r="A417" s="117" t="s">
        <v>2342</v>
      </c>
      <c r="B417" s="118" t="s">
        <v>2258</v>
      </c>
      <c r="C417" s="472">
        <v>2</v>
      </c>
      <c r="D417" s="472"/>
      <c r="E417" s="472"/>
      <c r="F417" s="472"/>
      <c r="G417" s="472"/>
      <c r="H417" s="472"/>
      <c r="I417" s="472"/>
      <c r="J417" s="472"/>
      <c r="K417" s="472"/>
      <c r="L417" s="472"/>
      <c r="M417" s="472"/>
      <c r="N417" s="472"/>
      <c r="O417" s="658">
        <f t="shared" si="12"/>
        <v>2</v>
      </c>
      <c r="P417" s="658">
        <f t="shared" si="13"/>
        <v>2</v>
      </c>
      <c r="Q417" s="1323"/>
    </row>
    <row r="418" spans="1:17" s="1324" customFormat="1">
      <c r="A418" s="117" t="s">
        <v>1781</v>
      </c>
      <c r="B418" s="118" t="s">
        <v>1784</v>
      </c>
      <c r="C418" s="472">
        <v>1</v>
      </c>
      <c r="D418" s="472"/>
      <c r="E418" s="472"/>
      <c r="F418" s="472"/>
      <c r="G418" s="472"/>
      <c r="H418" s="472"/>
      <c r="I418" s="472"/>
      <c r="J418" s="472"/>
      <c r="K418" s="472"/>
      <c r="L418" s="472"/>
      <c r="M418" s="472"/>
      <c r="N418" s="472"/>
      <c r="O418" s="658">
        <f t="shared" si="12"/>
        <v>1</v>
      </c>
      <c r="P418" s="658">
        <f t="shared" si="13"/>
        <v>1</v>
      </c>
      <c r="Q418" s="1323"/>
    </row>
    <row r="419" spans="1:17" s="1324" customFormat="1">
      <c r="A419" s="117" t="s">
        <v>1687</v>
      </c>
      <c r="B419" s="118" t="s">
        <v>1787</v>
      </c>
      <c r="C419" s="472">
        <v>1</v>
      </c>
      <c r="D419" s="472"/>
      <c r="E419" s="472"/>
      <c r="F419" s="472"/>
      <c r="G419" s="472"/>
      <c r="H419" s="472"/>
      <c r="I419" s="472"/>
      <c r="J419" s="472"/>
      <c r="K419" s="472"/>
      <c r="L419" s="472"/>
      <c r="M419" s="472"/>
      <c r="N419" s="472"/>
      <c r="O419" s="658">
        <f t="shared" si="12"/>
        <v>1</v>
      </c>
      <c r="P419" s="658">
        <f t="shared" si="13"/>
        <v>1</v>
      </c>
      <c r="Q419" s="1323"/>
    </row>
    <row r="420" spans="1:17" s="1324" customFormat="1">
      <c r="A420" s="117" t="s">
        <v>1792</v>
      </c>
      <c r="B420" s="118" t="s">
        <v>1793</v>
      </c>
      <c r="C420" s="472">
        <v>1</v>
      </c>
      <c r="D420" s="472"/>
      <c r="E420" s="472"/>
      <c r="F420" s="472"/>
      <c r="G420" s="472"/>
      <c r="H420" s="472"/>
      <c r="I420" s="472"/>
      <c r="J420" s="472"/>
      <c r="K420" s="472"/>
      <c r="L420" s="472"/>
      <c r="M420" s="472"/>
      <c r="N420" s="472"/>
      <c r="O420" s="658">
        <f t="shared" si="12"/>
        <v>1</v>
      </c>
      <c r="P420" s="658">
        <f t="shared" si="13"/>
        <v>1</v>
      </c>
      <c r="Q420" s="1323"/>
    </row>
    <row r="421" spans="1:17" s="1324" customFormat="1">
      <c r="A421" s="117" t="s">
        <v>1701</v>
      </c>
      <c r="B421" s="118" t="s">
        <v>1814</v>
      </c>
      <c r="C421" s="472">
        <v>1</v>
      </c>
      <c r="D421" s="472"/>
      <c r="E421" s="472"/>
      <c r="F421" s="472"/>
      <c r="G421" s="472"/>
      <c r="H421" s="472"/>
      <c r="I421" s="472"/>
      <c r="J421" s="472"/>
      <c r="K421" s="472"/>
      <c r="L421" s="472"/>
      <c r="M421" s="472"/>
      <c r="N421" s="472"/>
      <c r="O421" s="658">
        <f t="shared" si="12"/>
        <v>1</v>
      </c>
      <c r="P421" s="658">
        <f t="shared" si="13"/>
        <v>1</v>
      </c>
      <c r="Q421" s="1323"/>
    </row>
    <row r="422" spans="1:17" s="1324" customFormat="1">
      <c r="A422" s="117" t="s">
        <v>1701</v>
      </c>
      <c r="B422" s="118" t="s">
        <v>1815</v>
      </c>
      <c r="C422" s="472">
        <v>1</v>
      </c>
      <c r="D422" s="472"/>
      <c r="E422" s="472"/>
      <c r="F422" s="472"/>
      <c r="G422" s="472"/>
      <c r="H422" s="472"/>
      <c r="I422" s="472"/>
      <c r="J422" s="472"/>
      <c r="K422" s="472"/>
      <c r="L422" s="472"/>
      <c r="M422" s="472"/>
      <c r="N422" s="472"/>
      <c r="O422" s="658">
        <f t="shared" si="12"/>
        <v>1</v>
      </c>
      <c r="P422" s="658">
        <f t="shared" si="13"/>
        <v>1</v>
      </c>
      <c r="Q422" s="1323"/>
    </row>
    <row r="423" spans="1:17" s="1324" customFormat="1">
      <c r="A423" s="117" t="s">
        <v>1701</v>
      </c>
      <c r="B423" s="118" t="s">
        <v>1816</v>
      </c>
      <c r="C423" s="472">
        <v>1</v>
      </c>
      <c r="D423" s="472"/>
      <c r="E423" s="472"/>
      <c r="F423" s="472"/>
      <c r="G423" s="472"/>
      <c r="H423" s="472"/>
      <c r="I423" s="472"/>
      <c r="J423" s="472"/>
      <c r="K423" s="472"/>
      <c r="L423" s="472"/>
      <c r="M423" s="472"/>
      <c r="N423" s="472"/>
      <c r="O423" s="658">
        <f t="shared" si="12"/>
        <v>1</v>
      </c>
      <c r="P423" s="658">
        <f t="shared" si="13"/>
        <v>1</v>
      </c>
      <c r="Q423" s="1323"/>
    </row>
    <row r="424" spans="1:17" s="1324" customFormat="1">
      <c r="A424" s="117" t="s">
        <v>1703</v>
      </c>
      <c r="B424" s="118" t="s">
        <v>1831</v>
      </c>
      <c r="C424" s="472">
        <v>1</v>
      </c>
      <c r="D424" s="472"/>
      <c r="E424" s="472"/>
      <c r="F424" s="472"/>
      <c r="G424" s="472"/>
      <c r="H424" s="472"/>
      <c r="I424" s="472"/>
      <c r="J424" s="472"/>
      <c r="K424" s="472"/>
      <c r="L424" s="472"/>
      <c r="M424" s="472"/>
      <c r="N424" s="472"/>
      <c r="O424" s="658">
        <f t="shared" si="12"/>
        <v>1</v>
      </c>
      <c r="P424" s="658">
        <f t="shared" si="13"/>
        <v>1</v>
      </c>
      <c r="Q424" s="1323"/>
    </row>
    <row r="425" spans="1:17" s="1324" customFormat="1">
      <c r="A425" s="117" t="s">
        <v>1705</v>
      </c>
      <c r="B425" s="118" t="s">
        <v>1832</v>
      </c>
      <c r="C425" s="472">
        <v>1</v>
      </c>
      <c r="D425" s="472"/>
      <c r="E425" s="472"/>
      <c r="F425" s="472"/>
      <c r="G425" s="472"/>
      <c r="H425" s="472"/>
      <c r="I425" s="472"/>
      <c r="J425" s="472"/>
      <c r="K425" s="472"/>
      <c r="L425" s="472"/>
      <c r="M425" s="472"/>
      <c r="N425" s="472"/>
      <c r="O425" s="658">
        <f t="shared" si="12"/>
        <v>1</v>
      </c>
      <c r="P425" s="658">
        <f t="shared" si="13"/>
        <v>1</v>
      </c>
      <c r="Q425" s="1323"/>
    </row>
    <row r="426" spans="1:17" s="1324" customFormat="1">
      <c r="A426" s="117" t="s">
        <v>1705</v>
      </c>
      <c r="B426" s="118" t="s">
        <v>1833</v>
      </c>
      <c r="C426" s="472">
        <v>1</v>
      </c>
      <c r="D426" s="472"/>
      <c r="E426" s="472"/>
      <c r="F426" s="472"/>
      <c r="G426" s="472"/>
      <c r="H426" s="472"/>
      <c r="I426" s="472"/>
      <c r="J426" s="472"/>
      <c r="K426" s="472"/>
      <c r="L426" s="472"/>
      <c r="M426" s="472"/>
      <c r="N426" s="472"/>
      <c r="O426" s="658">
        <f t="shared" si="12"/>
        <v>1</v>
      </c>
      <c r="P426" s="658">
        <f t="shared" si="13"/>
        <v>1</v>
      </c>
      <c r="Q426" s="1323"/>
    </row>
    <row r="427" spans="1:17" s="1324" customFormat="1">
      <c r="A427" s="117" t="s">
        <v>1705</v>
      </c>
      <c r="B427" s="118" t="s">
        <v>1834</v>
      </c>
      <c r="C427" s="472">
        <v>1</v>
      </c>
      <c r="D427" s="472"/>
      <c r="E427" s="472"/>
      <c r="F427" s="472"/>
      <c r="G427" s="472"/>
      <c r="H427" s="472"/>
      <c r="I427" s="472"/>
      <c r="J427" s="472"/>
      <c r="K427" s="472"/>
      <c r="L427" s="472"/>
      <c r="M427" s="472"/>
      <c r="N427" s="472"/>
      <c r="O427" s="658">
        <f t="shared" si="12"/>
        <v>1</v>
      </c>
      <c r="P427" s="658">
        <f t="shared" si="13"/>
        <v>1</v>
      </c>
      <c r="Q427" s="1323"/>
    </row>
    <row r="428" spans="1:17" s="1324" customFormat="1">
      <c r="A428" s="117" t="s">
        <v>1707</v>
      </c>
      <c r="B428" s="118" t="s">
        <v>1837</v>
      </c>
      <c r="C428" s="472">
        <v>1</v>
      </c>
      <c r="D428" s="472"/>
      <c r="E428" s="472"/>
      <c r="F428" s="472"/>
      <c r="G428" s="472"/>
      <c r="H428" s="472"/>
      <c r="I428" s="472"/>
      <c r="J428" s="472"/>
      <c r="K428" s="472"/>
      <c r="L428" s="472"/>
      <c r="M428" s="472"/>
      <c r="N428" s="472"/>
      <c r="O428" s="658">
        <f t="shared" si="12"/>
        <v>1</v>
      </c>
      <c r="P428" s="658">
        <f t="shared" si="13"/>
        <v>1</v>
      </c>
      <c r="Q428" s="1323"/>
    </row>
    <row r="429" spans="1:17" s="1324" customFormat="1">
      <c r="A429" s="117" t="s">
        <v>1707</v>
      </c>
      <c r="B429" s="118" t="s">
        <v>1838</v>
      </c>
      <c r="C429" s="472">
        <v>1</v>
      </c>
      <c r="D429" s="472"/>
      <c r="E429" s="472"/>
      <c r="F429" s="472"/>
      <c r="G429" s="472"/>
      <c r="H429" s="472"/>
      <c r="I429" s="472"/>
      <c r="J429" s="472"/>
      <c r="K429" s="472"/>
      <c r="L429" s="472"/>
      <c r="M429" s="472"/>
      <c r="N429" s="472"/>
      <c r="O429" s="658">
        <f t="shared" si="12"/>
        <v>1</v>
      </c>
      <c r="P429" s="658">
        <f t="shared" si="13"/>
        <v>1</v>
      </c>
      <c r="Q429" s="1323"/>
    </row>
    <row r="430" spans="1:17" s="1324" customFormat="1">
      <c r="A430" s="117" t="s">
        <v>1707</v>
      </c>
      <c r="B430" s="118" t="s">
        <v>1841</v>
      </c>
      <c r="C430" s="472">
        <v>1</v>
      </c>
      <c r="D430" s="472"/>
      <c r="E430" s="472"/>
      <c r="F430" s="472"/>
      <c r="G430" s="472"/>
      <c r="H430" s="472"/>
      <c r="I430" s="472"/>
      <c r="J430" s="472"/>
      <c r="K430" s="472"/>
      <c r="L430" s="472"/>
      <c r="M430" s="472"/>
      <c r="N430" s="472"/>
      <c r="O430" s="658">
        <f t="shared" si="12"/>
        <v>1</v>
      </c>
      <c r="P430" s="658">
        <f t="shared" si="13"/>
        <v>1</v>
      </c>
      <c r="Q430" s="1323"/>
    </row>
    <row r="431" spans="1:17" s="1324" customFormat="1">
      <c r="A431" s="117" t="s">
        <v>1711</v>
      </c>
      <c r="B431" s="118" t="s">
        <v>1842</v>
      </c>
      <c r="C431" s="472">
        <v>1</v>
      </c>
      <c r="D431" s="472"/>
      <c r="E431" s="472"/>
      <c r="F431" s="472"/>
      <c r="G431" s="472"/>
      <c r="H431" s="472"/>
      <c r="I431" s="472"/>
      <c r="J431" s="472"/>
      <c r="K431" s="472"/>
      <c r="L431" s="472"/>
      <c r="M431" s="472"/>
      <c r="N431" s="472"/>
      <c r="O431" s="658">
        <f t="shared" si="12"/>
        <v>1</v>
      </c>
      <c r="P431" s="658">
        <f t="shared" si="13"/>
        <v>1</v>
      </c>
      <c r="Q431" s="1323"/>
    </row>
    <row r="432" spans="1:17" s="1324" customFormat="1">
      <c r="A432" s="117" t="s">
        <v>1713</v>
      </c>
      <c r="B432" s="118" t="s">
        <v>1843</v>
      </c>
      <c r="C432" s="472">
        <v>1</v>
      </c>
      <c r="D432" s="472"/>
      <c r="E432" s="472"/>
      <c r="F432" s="472"/>
      <c r="G432" s="472"/>
      <c r="H432" s="472"/>
      <c r="I432" s="472"/>
      <c r="J432" s="472"/>
      <c r="K432" s="472"/>
      <c r="L432" s="472"/>
      <c r="M432" s="472"/>
      <c r="N432" s="472"/>
      <c r="O432" s="658">
        <f t="shared" si="12"/>
        <v>1</v>
      </c>
      <c r="P432" s="658">
        <f t="shared" si="13"/>
        <v>1</v>
      </c>
      <c r="Q432" s="1323"/>
    </row>
    <row r="433" spans="1:17" s="1324" customFormat="1">
      <c r="A433" s="117" t="s">
        <v>1715</v>
      </c>
      <c r="B433" s="118" t="s">
        <v>1845</v>
      </c>
      <c r="C433" s="472">
        <v>1</v>
      </c>
      <c r="D433" s="472"/>
      <c r="E433" s="472"/>
      <c r="F433" s="472"/>
      <c r="G433" s="472"/>
      <c r="H433" s="472"/>
      <c r="I433" s="472"/>
      <c r="J433" s="472"/>
      <c r="K433" s="472"/>
      <c r="L433" s="472"/>
      <c r="M433" s="472"/>
      <c r="N433" s="472"/>
      <c r="O433" s="658">
        <f t="shared" si="12"/>
        <v>1</v>
      </c>
      <c r="P433" s="658">
        <f t="shared" si="13"/>
        <v>1</v>
      </c>
      <c r="Q433" s="1323"/>
    </row>
    <row r="434" spans="1:17" s="1324" customFormat="1">
      <c r="A434" s="117" t="s">
        <v>1715</v>
      </c>
      <c r="B434" s="118" t="s">
        <v>1846</v>
      </c>
      <c r="C434" s="472">
        <v>1</v>
      </c>
      <c r="D434" s="472"/>
      <c r="E434" s="472"/>
      <c r="F434" s="472"/>
      <c r="G434" s="472"/>
      <c r="H434" s="472"/>
      <c r="I434" s="472"/>
      <c r="J434" s="472"/>
      <c r="K434" s="472"/>
      <c r="L434" s="472"/>
      <c r="M434" s="472"/>
      <c r="N434" s="472"/>
      <c r="O434" s="658">
        <f t="shared" si="12"/>
        <v>1</v>
      </c>
      <c r="P434" s="658">
        <f t="shared" si="13"/>
        <v>1</v>
      </c>
      <c r="Q434" s="1323"/>
    </row>
    <row r="435" spans="1:17" s="1324" customFormat="1">
      <c r="A435" s="117" t="s">
        <v>1861</v>
      </c>
      <c r="B435" s="118" t="s">
        <v>1863</v>
      </c>
      <c r="C435" s="472">
        <v>1</v>
      </c>
      <c r="D435" s="472"/>
      <c r="E435" s="472"/>
      <c r="F435" s="472"/>
      <c r="G435" s="472"/>
      <c r="H435" s="472"/>
      <c r="I435" s="472"/>
      <c r="J435" s="472"/>
      <c r="K435" s="472"/>
      <c r="L435" s="472"/>
      <c r="M435" s="472"/>
      <c r="N435" s="472"/>
      <c r="O435" s="658">
        <f t="shared" si="12"/>
        <v>1</v>
      </c>
      <c r="P435" s="658">
        <f t="shared" si="13"/>
        <v>1</v>
      </c>
      <c r="Q435" s="1323"/>
    </row>
    <row r="436" spans="1:17" s="1324" customFormat="1">
      <c r="A436" s="117" t="s">
        <v>1864</v>
      </c>
      <c r="B436" s="118" t="s">
        <v>1865</v>
      </c>
      <c r="C436" s="472">
        <v>1</v>
      </c>
      <c r="D436" s="472"/>
      <c r="E436" s="472"/>
      <c r="F436" s="472"/>
      <c r="G436" s="472"/>
      <c r="H436" s="472"/>
      <c r="I436" s="472"/>
      <c r="J436" s="472"/>
      <c r="K436" s="472"/>
      <c r="L436" s="472"/>
      <c r="M436" s="472"/>
      <c r="N436" s="472"/>
      <c r="O436" s="658">
        <f t="shared" si="12"/>
        <v>1</v>
      </c>
      <c r="P436" s="658">
        <f t="shared" si="13"/>
        <v>1</v>
      </c>
      <c r="Q436" s="1323"/>
    </row>
    <row r="437" spans="1:17" s="1324" customFormat="1">
      <c r="A437" s="117" t="s">
        <v>1872</v>
      </c>
      <c r="B437" s="118" t="s">
        <v>1873</v>
      </c>
      <c r="C437" s="472">
        <v>1</v>
      </c>
      <c r="D437" s="472"/>
      <c r="E437" s="472"/>
      <c r="F437" s="472"/>
      <c r="G437" s="472"/>
      <c r="H437" s="472"/>
      <c r="I437" s="472"/>
      <c r="J437" s="472"/>
      <c r="K437" s="472"/>
      <c r="L437" s="472"/>
      <c r="M437" s="472"/>
      <c r="N437" s="472"/>
      <c r="O437" s="658">
        <f t="shared" si="12"/>
        <v>1</v>
      </c>
      <c r="P437" s="658">
        <f t="shared" si="13"/>
        <v>1</v>
      </c>
      <c r="Q437" s="1323"/>
    </row>
    <row r="438" spans="1:17" s="1324" customFormat="1">
      <c r="A438" s="117" t="s">
        <v>1874</v>
      </c>
      <c r="B438" s="118" t="s">
        <v>1875</v>
      </c>
      <c r="C438" s="472">
        <v>1</v>
      </c>
      <c r="D438" s="472"/>
      <c r="E438" s="472"/>
      <c r="F438" s="472"/>
      <c r="G438" s="472"/>
      <c r="H438" s="472"/>
      <c r="I438" s="472"/>
      <c r="J438" s="472"/>
      <c r="K438" s="472"/>
      <c r="L438" s="472"/>
      <c r="M438" s="472"/>
      <c r="N438" s="472"/>
      <c r="O438" s="658">
        <f t="shared" si="12"/>
        <v>1</v>
      </c>
      <c r="P438" s="658">
        <f t="shared" si="13"/>
        <v>1</v>
      </c>
      <c r="Q438" s="1323"/>
    </row>
    <row r="439" spans="1:17" s="1324" customFormat="1">
      <c r="A439" s="117" t="s">
        <v>1932</v>
      </c>
      <c r="B439" s="118" t="s">
        <v>1933</v>
      </c>
      <c r="C439" s="472">
        <v>1</v>
      </c>
      <c r="D439" s="472"/>
      <c r="E439" s="472"/>
      <c r="F439" s="472"/>
      <c r="G439" s="472"/>
      <c r="H439" s="472"/>
      <c r="I439" s="472"/>
      <c r="J439" s="472"/>
      <c r="K439" s="472"/>
      <c r="L439" s="472"/>
      <c r="M439" s="472"/>
      <c r="N439" s="472"/>
      <c r="O439" s="658">
        <f t="shared" si="12"/>
        <v>1</v>
      </c>
      <c r="P439" s="658">
        <f t="shared" si="13"/>
        <v>1</v>
      </c>
      <c r="Q439" s="1323"/>
    </row>
    <row r="440" spans="1:17" s="1324" customFormat="1">
      <c r="A440" s="117" t="s">
        <v>1954</v>
      </c>
      <c r="B440" s="118" t="s">
        <v>1956</v>
      </c>
      <c r="C440" s="472">
        <v>1</v>
      </c>
      <c r="D440" s="472"/>
      <c r="E440" s="472"/>
      <c r="F440" s="472"/>
      <c r="G440" s="472"/>
      <c r="H440" s="472"/>
      <c r="I440" s="472"/>
      <c r="J440" s="472"/>
      <c r="K440" s="472"/>
      <c r="L440" s="472"/>
      <c r="M440" s="472"/>
      <c r="N440" s="472"/>
      <c r="O440" s="658">
        <f t="shared" si="12"/>
        <v>1</v>
      </c>
      <c r="P440" s="658">
        <f t="shared" si="13"/>
        <v>1</v>
      </c>
      <c r="Q440" s="1323"/>
    </row>
    <row r="441" spans="1:17" s="1324" customFormat="1">
      <c r="A441" s="117" t="s">
        <v>1989</v>
      </c>
      <c r="B441" s="118" t="s">
        <v>1990</v>
      </c>
      <c r="C441" s="472">
        <v>1</v>
      </c>
      <c r="D441" s="472"/>
      <c r="E441" s="472"/>
      <c r="F441" s="472"/>
      <c r="G441" s="472"/>
      <c r="H441" s="472"/>
      <c r="I441" s="472"/>
      <c r="J441" s="472"/>
      <c r="K441" s="472"/>
      <c r="L441" s="472"/>
      <c r="M441" s="472"/>
      <c r="N441" s="472"/>
      <c r="O441" s="658">
        <f t="shared" si="12"/>
        <v>1</v>
      </c>
      <c r="P441" s="658">
        <f t="shared" si="13"/>
        <v>1</v>
      </c>
      <c r="Q441" s="1323"/>
    </row>
    <row r="442" spans="1:17" s="1324" customFormat="1">
      <c r="A442" s="117" t="s">
        <v>2012</v>
      </c>
      <c r="B442" s="118" t="s">
        <v>2013</v>
      </c>
      <c r="C442" s="472">
        <v>1</v>
      </c>
      <c r="D442" s="472"/>
      <c r="E442" s="472"/>
      <c r="F442" s="472"/>
      <c r="G442" s="472"/>
      <c r="H442" s="472"/>
      <c r="I442" s="472"/>
      <c r="J442" s="472"/>
      <c r="K442" s="472"/>
      <c r="L442" s="472"/>
      <c r="M442" s="472"/>
      <c r="N442" s="472"/>
      <c r="O442" s="658">
        <f t="shared" si="12"/>
        <v>1</v>
      </c>
      <c r="P442" s="658">
        <f t="shared" si="13"/>
        <v>1</v>
      </c>
      <c r="Q442" s="1323"/>
    </row>
    <row r="443" spans="1:17" s="1324" customFormat="1">
      <c r="A443" s="117" t="s">
        <v>2033</v>
      </c>
      <c r="B443" s="118" t="s">
        <v>2034</v>
      </c>
      <c r="C443" s="472">
        <v>1</v>
      </c>
      <c r="D443" s="472"/>
      <c r="E443" s="472"/>
      <c r="F443" s="472"/>
      <c r="G443" s="472"/>
      <c r="H443" s="472"/>
      <c r="I443" s="472"/>
      <c r="J443" s="472"/>
      <c r="K443" s="472"/>
      <c r="L443" s="472"/>
      <c r="M443" s="472"/>
      <c r="N443" s="472"/>
      <c r="O443" s="658">
        <f t="shared" si="12"/>
        <v>1</v>
      </c>
      <c r="P443" s="658">
        <f t="shared" si="13"/>
        <v>1</v>
      </c>
      <c r="Q443" s="1323"/>
    </row>
    <row r="444" spans="1:17" s="1324" customFormat="1">
      <c r="A444" s="117" t="s">
        <v>2051</v>
      </c>
      <c r="B444" s="118" t="s">
        <v>2052</v>
      </c>
      <c r="C444" s="472">
        <v>1</v>
      </c>
      <c r="D444" s="472"/>
      <c r="E444" s="472"/>
      <c r="F444" s="472"/>
      <c r="G444" s="472"/>
      <c r="H444" s="472"/>
      <c r="I444" s="472"/>
      <c r="J444" s="472"/>
      <c r="K444" s="472"/>
      <c r="L444" s="472"/>
      <c r="M444" s="472"/>
      <c r="N444" s="472"/>
      <c r="O444" s="658">
        <f t="shared" si="12"/>
        <v>1</v>
      </c>
      <c r="P444" s="658">
        <f t="shared" si="13"/>
        <v>1</v>
      </c>
      <c r="Q444" s="1323"/>
    </row>
    <row r="445" spans="1:17" s="1324" customFormat="1">
      <c r="A445" s="117" t="s">
        <v>2059</v>
      </c>
      <c r="B445" s="118" t="s">
        <v>2060</v>
      </c>
      <c r="C445" s="472">
        <v>1</v>
      </c>
      <c r="D445" s="472"/>
      <c r="E445" s="472"/>
      <c r="F445" s="472"/>
      <c r="G445" s="472"/>
      <c r="H445" s="472"/>
      <c r="I445" s="472"/>
      <c r="J445" s="472"/>
      <c r="K445" s="472"/>
      <c r="L445" s="472"/>
      <c r="M445" s="472"/>
      <c r="N445" s="472"/>
      <c r="O445" s="658">
        <f t="shared" si="12"/>
        <v>1</v>
      </c>
      <c r="P445" s="658">
        <f t="shared" si="13"/>
        <v>1</v>
      </c>
      <c r="Q445" s="1323"/>
    </row>
    <row r="446" spans="1:17" s="1324" customFormat="1">
      <c r="A446" s="117" t="s">
        <v>2070</v>
      </c>
      <c r="B446" s="118" t="s">
        <v>2072</v>
      </c>
      <c r="C446" s="472">
        <v>1</v>
      </c>
      <c r="D446" s="472"/>
      <c r="E446" s="472"/>
      <c r="F446" s="472"/>
      <c r="G446" s="472"/>
      <c r="H446" s="472"/>
      <c r="I446" s="472"/>
      <c r="J446" s="472"/>
      <c r="K446" s="472"/>
      <c r="L446" s="472"/>
      <c r="M446" s="472"/>
      <c r="N446" s="472"/>
      <c r="O446" s="658">
        <f t="shared" si="12"/>
        <v>1</v>
      </c>
      <c r="P446" s="658">
        <f t="shared" si="13"/>
        <v>1</v>
      </c>
      <c r="Q446" s="1323"/>
    </row>
    <row r="447" spans="1:17" s="1324" customFormat="1">
      <c r="A447" s="117" t="s">
        <v>2070</v>
      </c>
      <c r="B447" s="118" t="s">
        <v>2073</v>
      </c>
      <c r="C447" s="472">
        <v>1</v>
      </c>
      <c r="D447" s="472"/>
      <c r="E447" s="472"/>
      <c r="F447" s="472"/>
      <c r="G447" s="472"/>
      <c r="H447" s="472"/>
      <c r="I447" s="472"/>
      <c r="J447" s="472"/>
      <c r="K447" s="472"/>
      <c r="L447" s="472"/>
      <c r="M447" s="472"/>
      <c r="N447" s="472"/>
      <c r="O447" s="658">
        <f t="shared" si="12"/>
        <v>1</v>
      </c>
      <c r="P447" s="658">
        <f t="shared" si="13"/>
        <v>1</v>
      </c>
      <c r="Q447" s="1323"/>
    </row>
    <row r="448" spans="1:17" s="1324" customFormat="1">
      <c r="A448" s="117" t="s">
        <v>2070</v>
      </c>
      <c r="B448" s="118" t="s">
        <v>2074</v>
      </c>
      <c r="C448" s="472">
        <v>1</v>
      </c>
      <c r="D448" s="472"/>
      <c r="E448" s="472"/>
      <c r="F448" s="472"/>
      <c r="G448" s="472"/>
      <c r="H448" s="472"/>
      <c r="I448" s="472"/>
      <c r="J448" s="472"/>
      <c r="K448" s="472"/>
      <c r="L448" s="472"/>
      <c r="M448" s="472"/>
      <c r="N448" s="472"/>
      <c r="O448" s="658">
        <f t="shared" si="12"/>
        <v>1</v>
      </c>
      <c r="P448" s="658">
        <f t="shared" si="13"/>
        <v>1</v>
      </c>
      <c r="Q448" s="1323"/>
    </row>
    <row r="449" spans="1:17" s="1324" customFormat="1">
      <c r="A449" s="117" t="s">
        <v>2097</v>
      </c>
      <c r="B449" s="118" t="s">
        <v>2099</v>
      </c>
      <c r="C449" s="472">
        <v>1</v>
      </c>
      <c r="D449" s="472"/>
      <c r="E449" s="472"/>
      <c r="F449" s="472"/>
      <c r="G449" s="472"/>
      <c r="H449" s="472"/>
      <c r="I449" s="472"/>
      <c r="J449" s="472"/>
      <c r="K449" s="472"/>
      <c r="L449" s="472"/>
      <c r="M449" s="472"/>
      <c r="N449" s="472"/>
      <c r="O449" s="658">
        <f t="shared" si="12"/>
        <v>1</v>
      </c>
      <c r="P449" s="658">
        <f t="shared" si="13"/>
        <v>1</v>
      </c>
      <c r="Q449" s="1323"/>
    </row>
    <row r="450" spans="1:17" s="1324" customFormat="1">
      <c r="A450" s="117" t="s">
        <v>2122</v>
      </c>
      <c r="B450" s="118" t="s">
        <v>2124</v>
      </c>
      <c r="C450" s="472">
        <v>1</v>
      </c>
      <c r="D450" s="472"/>
      <c r="E450" s="472"/>
      <c r="F450" s="472"/>
      <c r="G450" s="472"/>
      <c r="H450" s="472"/>
      <c r="I450" s="472"/>
      <c r="J450" s="472"/>
      <c r="K450" s="472"/>
      <c r="L450" s="472"/>
      <c r="M450" s="472"/>
      <c r="N450" s="472"/>
      <c r="O450" s="658">
        <f t="shared" si="12"/>
        <v>1</v>
      </c>
      <c r="P450" s="658">
        <f t="shared" si="13"/>
        <v>1</v>
      </c>
      <c r="Q450" s="1323"/>
    </row>
    <row r="451" spans="1:17" s="1324" customFormat="1">
      <c r="A451" s="117" t="s">
        <v>2135</v>
      </c>
      <c r="B451" s="118" t="s">
        <v>2138</v>
      </c>
      <c r="C451" s="472">
        <v>1</v>
      </c>
      <c r="D451" s="472"/>
      <c r="E451" s="472"/>
      <c r="F451" s="472"/>
      <c r="G451" s="472"/>
      <c r="H451" s="472"/>
      <c r="I451" s="472"/>
      <c r="J451" s="472"/>
      <c r="K451" s="472"/>
      <c r="L451" s="472"/>
      <c r="M451" s="472"/>
      <c r="N451" s="472"/>
      <c r="O451" s="658">
        <f t="shared" si="12"/>
        <v>1</v>
      </c>
      <c r="P451" s="658">
        <f t="shared" si="13"/>
        <v>1</v>
      </c>
      <c r="Q451" s="1323"/>
    </row>
    <row r="452" spans="1:17" s="1324" customFormat="1">
      <c r="A452" s="117" t="s">
        <v>2167</v>
      </c>
      <c r="B452" s="118" t="s">
        <v>2168</v>
      </c>
      <c r="C452" s="472">
        <v>1</v>
      </c>
      <c r="D452" s="472"/>
      <c r="E452" s="472"/>
      <c r="F452" s="472"/>
      <c r="G452" s="472"/>
      <c r="H452" s="472"/>
      <c r="I452" s="472"/>
      <c r="J452" s="472"/>
      <c r="K452" s="472"/>
      <c r="L452" s="472"/>
      <c r="M452" s="472"/>
      <c r="N452" s="472"/>
      <c r="O452" s="658">
        <f t="shared" ref="O452:O515" si="14">SUM(C452:N452)</f>
        <v>1</v>
      </c>
      <c r="P452" s="658">
        <f t="shared" ref="P452:P515" si="15">AVERAGE(C452:N452)</f>
        <v>1</v>
      </c>
      <c r="Q452" s="1323"/>
    </row>
    <row r="453" spans="1:17" s="1324" customFormat="1">
      <c r="A453" s="117" t="s">
        <v>2204</v>
      </c>
      <c r="B453" s="118" t="s">
        <v>2205</v>
      </c>
      <c r="C453" s="472">
        <v>1</v>
      </c>
      <c r="D453" s="472"/>
      <c r="E453" s="472"/>
      <c r="F453" s="472"/>
      <c r="G453" s="472"/>
      <c r="H453" s="472"/>
      <c r="I453" s="472"/>
      <c r="J453" s="472"/>
      <c r="K453" s="472"/>
      <c r="L453" s="472"/>
      <c r="M453" s="472"/>
      <c r="N453" s="472"/>
      <c r="O453" s="658">
        <f t="shared" si="14"/>
        <v>1</v>
      </c>
      <c r="P453" s="658">
        <f t="shared" si="15"/>
        <v>1</v>
      </c>
      <c r="Q453" s="1323"/>
    </row>
    <row r="454" spans="1:17" s="1324" customFormat="1">
      <c r="A454" s="117" t="s">
        <v>2216</v>
      </c>
      <c r="B454" s="118" t="s">
        <v>1797</v>
      </c>
      <c r="C454" s="472">
        <v>1</v>
      </c>
      <c r="D454" s="472"/>
      <c r="E454" s="472"/>
      <c r="F454" s="472"/>
      <c r="G454" s="472"/>
      <c r="H454" s="472"/>
      <c r="I454" s="472"/>
      <c r="J454" s="472"/>
      <c r="K454" s="472"/>
      <c r="L454" s="472"/>
      <c r="M454" s="472"/>
      <c r="N454" s="472"/>
      <c r="O454" s="658">
        <f t="shared" si="14"/>
        <v>1</v>
      </c>
      <c r="P454" s="658">
        <f t="shared" si="15"/>
        <v>1</v>
      </c>
      <c r="Q454" s="1323"/>
    </row>
    <row r="455" spans="1:17" s="1324" customFormat="1">
      <c r="A455" s="117" t="s">
        <v>2220</v>
      </c>
      <c r="B455" s="118" t="s">
        <v>1700</v>
      </c>
      <c r="C455" s="472">
        <v>1</v>
      </c>
      <c r="D455" s="472"/>
      <c r="E455" s="472"/>
      <c r="F455" s="472"/>
      <c r="G455" s="472"/>
      <c r="H455" s="472"/>
      <c r="I455" s="472"/>
      <c r="J455" s="472"/>
      <c r="K455" s="472"/>
      <c r="L455" s="472"/>
      <c r="M455" s="472"/>
      <c r="N455" s="472"/>
      <c r="O455" s="658">
        <f t="shared" si="14"/>
        <v>1</v>
      </c>
      <c r="P455" s="658">
        <f t="shared" si="15"/>
        <v>1</v>
      </c>
      <c r="Q455" s="1323"/>
    </row>
    <row r="456" spans="1:17" s="1324" customFormat="1">
      <c r="A456" s="117" t="s">
        <v>2221</v>
      </c>
      <c r="B456" s="118" t="s">
        <v>1853</v>
      </c>
      <c r="C456" s="472">
        <v>1</v>
      </c>
      <c r="D456" s="472"/>
      <c r="E456" s="472"/>
      <c r="F456" s="472"/>
      <c r="G456" s="472"/>
      <c r="H456" s="472"/>
      <c r="I456" s="472"/>
      <c r="J456" s="472"/>
      <c r="K456" s="472"/>
      <c r="L456" s="472"/>
      <c r="M456" s="472"/>
      <c r="N456" s="472"/>
      <c r="O456" s="658">
        <f t="shared" si="14"/>
        <v>1</v>
      </c>
      <c r="P456" s="658">
        <f t="shared" si="15"/>
        <v>1</v>
      </c>
      <c r="Q456" s="1323"/>
    </row>
    <row r="457" spans="1:17" s="1324" customFormat="1">
      <c r="A457" s="117" t="s">
        <v>2231</v>
      </c>
      <c r="B457" s="118" t="s">
        <v>2007</v>
      </c>
      <c r="C457" s="472">
        <v>1</v>
      </c>
      <c r="D457" s="472"/>
      <c r="E457" s="472"/>
      <c r="F457" s="472"/>
      <c r="G457" s="472"/>
      <c r="H457" s="472"/>
      <c r="I457" s="472"/>
      <c r="J457" s="472"/>
      <c r="K457" s="472"/>
      <c r="L457" s="472"/>
      <c r="M457" s="472"/>
      <c r="N457" s="472"/>
      <c r="O457" s="658">
        <f t="shared" si="14"/>
        <v>1</v>
      </c>
      <c r="P457" s="658">
        <f t="shared" si="15"/>
        <v>1</v>
      </c>
      <c r="Q457" s="1323"/>
    </row>
    <row r="458" spans="1:17" s="1324" customFormat="1">
      <c r="A458" s="117" t="s">
        <v>2241</v>
      </c>
      <c r="B458" s="118" t="s">
        <v>1726</v>
      </c>
      <c r="C458" s="472">
        <v>1</v>
      </c>
      <c r="D458" s="472"/>
      <c r="E458" s="472"/>
      <c r="F458" s="472"/>
      <c r="G458" s="472"/>
      <c r="H458" s="472"/>
      <c r="I458" s="472"/>
      <c r="J458" s="472"/>
      <c r="K458" s="472"/>
      <c r="L458" s="472"/>
      <c r="M458" s="472"/>
      <c r="N458" s="472"/>
      <c r="O458" s="658">
        <f t="shared" si="14"/>
        <v>1</v>
      </c>
      <c r="P458" s="658">
        <f t="shared" si="15"/>
        <v>1</v>
      </c>
      <c r="Q458" s="1323"/>
    </row>
    <row r="459" spans="1:17" s="1324" customFormat="1">
      <c r="A459" s="117" t="s">
        <v>2242</v>
      </c>
      <c r="B459" s="118" t="s">
        <v>2039</v>
      </c>
      <c r="C459" s="472">
        <v>1</v>
      </c>
      <c r="D459" s="472"/>
      <c r="E459" s="472"/>
      <c r="F459" s="472"/>
      <c r="G459" s="472"/>
      <c r="H459" s="472"/>
      <c r="I459" s="472"/>
      <c r="J459" s="472"/>
      <c r="K459" s="472"/>
      <c r="L459" s="472"/>
      <c r="M459" s="472"/>
      <c r="N459" s="472"/>
      <c r="O459" s="658">
        <f t="shared" si="14"/>
        <v>1</v>
      </c>
      <c r="P459" s="658">
        <f t="shared" si="15"/>
        <v>1</v>
      </c>
      <c r="Q459" s="1323"/>
    </row>
    <row r="460" spans="1:17" s="1324" customFormat="1">
      <c r="A460" s="117" t="s">
        <v>2243</v>
      </c>
      <c r="B460" s="118" t="s">
        <v>1728</v>
      </c>
      <c r="C460" s="472">
        <v>1</v>
      </c>
      <c r="D460" s="472"/>
      <c r="E460" s="472"/>
      <c r="F460" s="472"/>
      <c r="G460" s="472"/>
      <c r="H460" s="472"/>
      <c r="I460" s="472"/>
      <c r="J460" s="472"/>
      <c r="K460" s="472"/>
      <c r="L460" s="472"/>
      <c r="M460" s="472"/>
      <c r="N460" s="472"/>
      <c r="O460" s="658">
        <f t="shared" si="14"/>
        <v>1</v>
      </c>
      <c r="P460" s="658">
        <f t="shared" si="15"/>
        <v>1</v>
      </c>
      <c r="Q460" s="1323"/>
    </row>
    <row r="461" spans="1:17" s="1324" customFormat="1">
      <c r="A461" s="117" t="s">
        <v>2245</v>
      </c>
      <c r="B461" s="118" t="s">
        <v>2093</v>
      </c>
      <c r="C461" s="472">
        <v>1</v>
      </c>
      <c r="D461" s="472"/>
      <c r="E461" s="472"/>
      <c r="F461" s="472"/>
      <c r="G461" s="472"/>
      <c r="H461" s="472"/>
      <c r="I461" s="472"/>
      <c r="J461" s="472"/>
      <c r="K461" s="472"/>
      <c r="L461" s="472"/>
      <c r="M461" s="472"/>
      <c r="N461" s="472"/>
      <c r="O461" s="658">
        <f t="shared" si="14"/>
        <v>1</v>
      </c>
      <c r="P461" s="658">
        <f t="shared" si="15"/>
        <v>1</v>
      </c>
      <c r="Q461" s="1323"/>
    </row>
    <row r="462" spans="1:17" s="1324" customFormat="1">
      <c r="A462" s="117" t="s">
        <v>2246</v>
      </c>
      <c r="B462" s="118" t="s">
        <v>2066</v>
      </c>
      <c r="C462" s="472">
        <v>1</v>
      </c>
      <c r="D462" s="472"/>
      <c r="E462" s="472"/>
      <c r="F462" s="472"/>
      <c r="G462" s="472"/>
      <c r="H462" s="472"/>
      <c r="I462" s="472"/>
      <c r="J462" s="472"/>
      <c r="K462" s="472"/>
      <c r="L462" s="472"/>
      <c r="M462" s="472"/>
      <c r="N462" s="472"/>
      <c r="O462" s="658">
        <f t="shared" si="14"/>
        <v>1</v>
      </c>
      <c r="P462" s="658">
        <f t="shared" si="15"/>
        <v>1</v>
      </c>
      <c r="Q462" s="1323"/>
    </row>
    <row r="463" spans="1:17" s="1324" customFormat="1">
      <c r="A463" s="117" t="s">
        <v>2247</v>
      </c>
      <c r="B463" s="118" t="s">
        <v>2095</v>
      </c>
      <c r="C463" s="472">
        <v>1</v>
      </c>
      <c r="D463" s="472"/>
      <c r="E463" s="472"/>
      <c r="F463" s="472"/>
      <c r="G463" s="472"/>
      <c r="H463" s="472"/>
      <c r="I463" s="472"/>
      <c r="J463" s="472"/>
      <c r="K463" s="472"/>
      <c r="L463" s="472"/>
      <c r="M463" s="472"/>
      <c r="N463" s="472"/>
      <c r="O463" s="658">
        <f t="shared" si="14"/>
        <v>1</v>
      </c>
      <c r="P463" s="658">
        <f t="shared" si="15"/>
        <v>1</v>
      </c>
      <c r="Q463" s="1323"/>
    </row>
    <row r="464" spans="1:17" s="1324" customFormat="1">
      <c r="A464" s="117" t="s">
        <v>2250</v>
      </c>
      <c r="B464" s="118" t="s">
        <v>2251</v>
      </c>
      <c r="C464" s="472">
        <v>1</v>
      </c>
      <c r="D464" s="472"/>
      <c r="E464" s="472"/>
      <c r="F464" s="472"/>
      <c r="G464" s="472"/>
      <c r="H464" s="472"/>
      <c r="I464" s="472"/>
      <c r="J464" s="472"/>
      <c r="K464" s="472"/>
      <c r="L464" s="472"/>
      <c r="M464" s="472"/>
      <c r="N464" s="472"/>
      <c r="O464" s="658">
        <f t="shared" si="14"/>
        <v>1</v>
      </c>
      <c r="P464" s="658">
        <f t="shared" si="15"/>
        <v>1</v>
      </c>
      <c r="Q464" s="1323"/>
    </row>
    <row r="465" spans="1:17" s="1324" customFormat="1">
      <c r="A465" s="117" t="s">
        <v>2255</v>
      </c>
      <c r="B465" s="118" t="s">
        <v>2256</v>
      </c>
      <c r="C465" s="472">
        <v>1</v>
      </c>
      <c r="D465" s="472"/>
      <c r="E465" s="472"/>
      <c r="F465" s="472"/>
      <c r="G465" s="472"/>
      <c r="H465" s="472"/>
      <c r="I465" s="472"/>
      <c r="J465" s="472"/>
      <c r="K465" s="472"/>
      <c r="L465" s="472"/>
      <c r="M465" s="472"/>
      <c r="N465" s="472"/>
      <c r="O465" s="658">
        <f t="shared" si="14"/>
        <v>1</v>
      </c>
      <c r="P465" s="658">
        <f t="shared" si="15"/>
        <v>1</v>
      </c>
      <c r="Q465" s="1323"/>
    </row>
    <row r="466" spans="1:17" s="1324" customFormat="1">
      <c r="A466" s="117" t="s">
        <v>2263</v>
      </c>
      <c r="B466" s="118" t="s">
        <v>2264</v>
      </c>
      <c r="C466" s="472">
        <v>1</v>
      </c>
      <c r="D466" s="472"/>
      <c r="E466" s="472"/>
      <c r="F466" s="472"/>
      <c r="G466" s="472"/>
      <c r="H466" s="472"/>
      <c r="I466" s="472"/>
      <c r="J466" s="472"/>
      <c r="K466" s="472"/>
      <c r="L466" s="472"/>
      <c r="M466" s="472"/>
      <c r="N466" s="472"/>
      <c r="O466" s="658">
        <f t="shared" si="14"/>
        <v>1</v>
      </c>
      <c r="P466" s="658">
        <f t="shared" si="15"/>
        <v>1</v>
      </c>
      <c r="Q466" s="1323"/>
    </row>
    <row r="467" spans="1:17" s="1324" customFormat="1">
      <c r="A467" s="117" t="s">
        <v>2269</v>
      </c>
      <c r="B467" s="118" t="s">
        <v>2270</v>
      </c>
      <c r="C467" s="472">
        <v>1</v>
      </c>
      <c r="D467" s="472"/>
      <c r="E467" s="472"/>
      <c r="F467" s="472"/>
      <c r="G467" s="472"/>
      <c r="H467" s="472"/>
      <c r="I467" s="472"/>
      <c r="J467" s="472"/>
      <c r="K467" s="472"/>
      <c r="L467" s="472"/>
      <c r="M467" s="472"/>
      <c r="N467" s="472"/>
      <c r="O467" s="658">
        <f t="shared" si="14"/>
        <v>1</v>
      </c>
      <c r="P467" s="658">
        <f t="shared" si="15"/>
        <v>1</v>
      </c>
      <c r="Q467" s="1323"/>
    </row>
    <row r="468" spans="1:17" s="1324" customFormat="1">
      <c r="A468" s="117" t="s">
        <v>2271</v>
      </c>
      <c r="B468" s="118" t="s">
        <v>2272</v>
      </c>
      <c r="C468" s="472">
        <v>1</v>
      </c>
      <c r="D468" s="472"/>
      <c r="E468" s="472"/>
      <c r="F468" s="472"/>
      <c r="G468" s="472"/>
      <c r="H468" s="472"/>
      <c r="I468" s="472"/>
      <c r="J468" s="472"/>
      <c r="K468" s="472"/>
      <c r="L468" s="472"/>
      <c r="M468" s="472"/>
      <c r="N468" s="472"/>
      <c r="O468" s="658">
        <f t="shared" si="14"/>
        <v>1</v>
      </c>
      <c r="P468" s="658">
        <f t="shared" si="15"/>
        <v>1</v>
      </c>
      <c r="Q468" s="1323"/>
    </row>
    <row r="469" spans="1:17" s="1324" customFormat="1">
      <c r="A469" s="117" t="s">
        <v>2277</v>
      </c>
      <c r="B469" s="118" t="s">
        <v>2278</v>
      </c>
      <c r="C469" s="472">
        <v>1</v>
      </c>
      <c r="D469" s="472"/>
      <c r="E469" s="472"/>
      <c r="F469" s="472"/>
      <c r="G469" s="472"/>
      <c r="H469" s="472"/>
      <c r="I469" s="472"/>
      <c r="J469" s="472"/>
      <c r="K469" s="472"/>
      <c r="L469" s="472"/>
      <c r="M469" s="472"/>
      <c r="N469" s="472"/>
      <c r="O469" s="658">
        <f t="shared" si="14"/>
        <v>1</v>
      </c>
      <c r="P469" s="658">
        <f t="shared" si="15"/>
        <v>1</v>
      </c>
      <c r="Q469" s="1323"/>
    </row>
    <row r="470" spans="1:17" s="1324" customFormat="1">
      <c r="A470" s="117" t="s">
        <v>2283</v>
      </c>
      <c r="B470" s="118" t="s">
        <v>2284</v>
      </c>
      <c r="C470" s="472">
        <v>1</v>
      </c>
      <c r="D470" s="472"/>
      <c r="E470" s="472"/>
      <c r="F470" s="472"/>
      <c r="G470" s="472"/>
      <c r="H470" s="472"/>
      <c r="I470" s="472"/>
      <c r="J470" s="472"/>
      <c r="K470" s="472"/>
      <c r="L470" s="472"/>
      <c r="M470" s="472"/>
      <c r="N470" s="472"/>
      <c r="O470" s="658">
        <f t="shared" si="14"/>
        <v>1</v>
      </c>
      <c r="P470" s="658">
        <f t="shared" si="15"/>
        <v>1</v>
      </c>
      <c r="Q470" s="1323"/>
    </row>
    <row r="471" spans="1:17" s="1324" customFormat="1">
      <c r="A471" s="117" t="s">
        <v>2285</v>
      </c>
      <c r="B471" s="118" t="s">
        <v>2287</v>
      </c>
      <c r="C471" s="472">
        <v>1</v>
      </c>
      <c r="D471" s="472"/>
      <c r="E471" s="472"/>
      <c r="F471" s="472"/>
      <c r="G471" s="472"/>
      <c r="H471" s="472"/>
      <c r="I471" s="472"/>
      <c r="J471" s="472"/>
      <c r="K471" s="472"/>
      <c r="L471" s="472"/>
      <c r="M471" s="472"/>
      <c r="N471" s="472"/>
      <c r="O471" s="658">
        <f t="shared" si="14"/>
        <v>1</v>
      </c>
      <c r="P471" s="658">
        <f t="shared" si="15"/>
        <v>1</v>
      </c>
      <c r="Q471" s="1323"/>
    </row>
    <row r="472" spans="1:17" s="1324" customFormat="1">
      <c r="A472" s="117" t="s">
        <v>2285</v>
      </c>
      <c r="B472" s="118" t="s">
        <v>2288</v>
      </c>
      <c r="C472" s="472">
        <v>1</v>
      </c>
      <c r="D472" s="472"/>
      <c r="E472" s="472"/>
      <c r="F472" s="472"/>
      <c r="G472" s="472"/>
      <c r="H472" s="472"/>
      <c r="I472" s="472"/>
      <c r="J472" s="472"/>
      <c r="K472" s="472"/>
      <c r="L472" s="472"/>
      <c r="M472" s="472"/>
      <c r="N472" s="472"/>
      <c r="O472" s="658">
        <f t="shared" si="14"/>
        <v>1</v>
      </c>
      <c r="P472" s="658">
        <f t="shared" si="15"/>
        <v>1</v>
      </c>
      <c r="Q472" s="1323"/>
    </row>
    <row r="473" spans="1:17" s="1324" customFormat="1">
      <c r="A473" s="117" t="s">
        <v>2285</v>
      </c>
      <c r="B473" s="118" t="s">
        <v>2289</v>
      </c>
      <c r="C473" s="472">
        <v>1</v>
      </c>
      <c r="D473" s="472"/>
      <c r="E473" s="472"/>
      <c r="F473" s="472"/>
      <c r="G473" s="472"/>
      <c r="H473" s="472"/>
      <c r="I473" s="472"/>
      <c r="J473" s="472"/>
      <c r="K473" s="472"/>
      <c r="L473" s="472"/>
      <c r="M473" s="472"/>
      <c r="N473" s="472"/>
      <c r="O473" s="658">
        <f t="shared" si="14"/>
        <v>1</v>
      </c>
      <c r="P473" s="658">
        <f t="shared" si="15"/>
        <v>1</v>
      </c>
      <c r="Q473" s="1323"/>
    </row>
    <row r="474" spans="1:17" s="1324" customFormat="1">
      <c r="A474" s="117" t="s">
        <v>2304</v>
      </c>
      <c r="B474" s="118" t="s">
        <v>2305</v>
      </c>
      <c r="C474" s="472">
        <v>1</v>
      </c>
      <c r="D474" s="472"/>
      <c r="E474" s="472"/>
      <c r="F474" s="472"/>
      <c r="G474" s="472"/>
      <c r="H474" s="472"/>
      <c r="I474" s="472"/>
      <c r="J474" s="472"/>
      <c r="K474" s="472"/>
      <c r="L474" s="472"/>
      <c r="M474" s="472"/>
      <c r="N474" s="472"/>
      <c r="O474" s="658">
        <f t="shared" si="14"/>
        <v>1</v>
      </c>
      <c r="P474" s="658">
        <f t="shared" si="15"/>
        <v>1</v>
      </c>
      <c r="Q474" s="1323"/>
    </row>
    <row r="475" spans="1:17" s="1324" customFormat="1">
      <c r="A475" s="117" t="s">
        <v>2304</v>
      </c>
      <c r="B475" s="118" t="s">
        <v>2307</v>
      </c>
      <c r="C475" s="472">
        <v>1</v>
      </c>
      <c r="D475" s="472"/>
      <c r="E475" s="472"/>
      <c r="F475" s="472"/>
      <c r="G475" s="472"/>
      <c r="H475" s="472"/>
      <c r="I475" s="472"/>
      <c r="J475" s="472"/>
      <c r="K475" s="472"/>
      <c r="L475" s="472"/>
      <c r="M475" s="472"/>
      <c r="N475" s="472"/>
      <c r="O475" s="658">
        <f t="shared" si="14"/>
        <v>1</v>
      </c>
      <c r="P475" s="658">
        <f t="shared" si="15"/>
        <v>1</v>
      </c>
      <c r="Q475" s="1323"/>
    </row>
    <row r="476" spans="1:17" s="1324" customFormat="1">
      <c r="A476" s="117" t="s">
        <v>2319</v>
      </c>
      <c r="B476" s="118" t="s">
        <v>2320</v>
      </c>
      <c r="C476" s="472">
        <v>1</v>
      </c>
      <c r="D476" s="472"/>
      <c r="E476" s="472"/>
      <c r="F476" s="472"/>
      <c r="G476" s="472"/>
      <c r="H476" s="472"/>
      <c r="I476" s="472"/>
      <c r="J476" s="472"/>
      <c r="K476" s="472"/>
      <c r="L476" s="472"/>
      <c r="M476" s="472"/>
      <c r="N476" s="472"/>
      <c r="O476" s="658">
        <f t="shared" si="14"/>
        <v>1</v>
      </c>
      <c r="P476" s="658">
        <f t="shared" si="15"/>
        <v>1</v>
      </c>
      <c r="Q476" s="1323"/>
    </row>
    <row r="477" spans="1:17" s="1324" customFormat="1">
      <c r="A477" s="117" t="s">
        <v>2326</v>
      </c>
      <c r="B477" s="118" t="s">
        <v>2328</v>
      </c>
      <c r="C477" s="472">
        <v>1</v>
      </c>
      <c r="D477" s="472"/>
      <c r="E477" s="472"/>
      <c r="F477" s="472"/>
      <c r="G477" s="472"/>
      <c r="H477" s="472"/>
      <c r="I477" s="472"/>
      <c r="J477" s="472"/>
      <c r="K477" s="472"/>
      <c r="L477" s="472"/>
      <c r="M477" s="472"/>
      <c r="N477" s="472"/>
      <c r="O477" s="658">
        <f t="shared" si="14"/>
        <v>1</v>
      </c>
      <c r="P477" s="658">
        <f t="shared" si="15"/>
        <v>1</v>
      </c>
      <c r="Q477" s="1323"/>
    </row>
    <row r="478" spans="1:17" s="1324" customFormat="1">
      <c r="A478" s="117" t="s">
        <v>2326</v>
      </c>
      <c r="B478" s="118" t="s">
        <v>2330</v>
      </c>
      <c r="C478" s="472">
        <v>1</v>
      </c>
      <c r="D478" s="472"/>
      <c r="E478" s="472"/>
      <c r="F478" s="472"/>
      <c r="G478" s="472"/>
      <c r="H478" s="472"/>
      <c r="I478" s="472"/>
      <c r="J478" s="472"/>
      <c r="K478" s="472"/>
      <c r="L478" s="472"/>
      <c r="M478" s="472"/>
      <c r="N478" s="472"/>
      <c r="O478" s="658">
        <f t="shared" si="14"/>
        <v>1</v>
      </c>
      <c r="P478" s="658">
        <f t="shared" si="15"/>
        <v>1</v>
      </c>
      <c r="Q478" s="1323"/>
    </row>
    <row r="479" spans="1:17" s="1324" customFormat="1">
      <c r="A479" s="117" t="s">
        <v>2326</v>
      </c>
      <c r="B479" s="118" t="s">
        <v>2334</v>
      </c>
      <c r="C479" s="472">
        <v>1</v>
      </c>
      <c r="D479" s="472"/>
      <c r="E479" s="472"/>
      <c r="F479" s="472"/>
      <c r="G479" s="472"/>
      <c r="H479" s="472"/>
      <c r="I479" s="472"/>
      <c r="J479" s="472"/>
      <c r="K479" s="472"/>
      <c r="L479" s="472"/>
      <c r="M479" s="472"/>
      <c r="N479" s="472"/>
      <c r="O479" s="658">
        <f t="shared" si="14"/>
        <v>1</v>
      </c>
      <c r="P479" s="658">
        <f t="shared" si="15"/>
        <v>1</v>
      </c>
      <c r="Q479" s="1323"/>
    </row>
    <row r="480" spans="1:17" s="1324" customFormat="1">
      <c r="A480" s="117" t="s">
        <v>2326</v>
      </c>
      <c r="B480" s="118" t="s">
        <v>2335</v>
      </c>
      <c r="C480" s="472">
        <v>1</v>
      </c>
      <c r="D480" s="472"/>
      <c r="E480" s="472"/>
      <c r="F480" s="472"/>
      <c r="G480" s="472"/>
      <c r="H480" s="472"/>
      <c r="I480" s="472"/>
      <c r="J480" s="472"/>
      <c r="K480" s="472"/>
      <c r="L480" s="472"/>
      <c r="M480" s="472"/>
      <c r="N480" s="472"/>
      <c r="O480" s="658">
        <f t="shared" si="14"/>
        <v>1</v>
      </c>
      <c r="P480" s="658">
        <f t="shared" si="15"/>
        <v>1</v>
      </c>
      <c r="Q480" s="1323"/>
    </row>
    <row r="481" spans="1:17" s="1324" customFormat="1">
      <c r="A481" s="117" t="s">
        <v>2326</v>
      </c>
      <c r="B481" s="118" t="s">
        <v>2336</v>
      </c>
      <c r="C481" s="472">
        <v>1</v>
      </c>
      <c r="D481" s="472"/>
      <c r="E481" s="472"/>
      <c r="F481" s="472"/>
      <c r="G481" s="472"/>
      <c r="H481" s="472"/>
      <c r="I481" s="472"/>
      <c r="J481" s="472"/>
      <c r="K481" s="472"/>
      <c r="L481" s="472"/>
      <c r="M481" s="472"/>
      <c r="N481" s="472"/>
      <c r="O481" s="658">
        <f t="shared" si="14"/>
        <v>1</v>
      </c>
      <c r="P481" s="658">
        <f t="shared" si="15"/>
        <v>1</v>
      </c>
      <c r="Q481" s="1323"/>
    </row>
    <row r="482" spans="1:17" s="1324" customFormat="1">
      <c r="A482" s="117" t="s">
        <v>2326</v>
      </c>
      <c r="B482" s="118" t="s">
        <v>2339</v>
      </c>
      <c r="C482" s="472">
        <v>1</v>
      </c>
      <c r="D482" s="472"/>
      <c r="E482" s="472"/>
      <c r="F482" s="472"/>
      <c r="G482" s="472"/>
      <c r="H482" s="472"/>
      <c r="I482" s="472"/>
      <c r="J482" s="472"/>
      <c r="K482" s="472"/>
      <c r="L482" s="472"/>
      <c r="M482" s="472"/>
      <c r="N482" s="472"/>
      <c r="O482" s="658">
        <f t="shared" si="14"/>
        <v>1</v>
      </c>
      <c r="P482" s="658">
        <f t="shared" si="15"/>
        <v>1</v>
      </c>
      <c r="Q482" s="1323"/>
    </row>
    <row r="483" spans="1:17" s="1324" customFormat="1">
      <c r="A483" s="117" t="s">
        <v>2342</v>
      </c>
      <c r="B483" s="118" t="s">
        <v>2129</v>
      </c>
      <c r="C483" s="472">
        <v>1</v>
      </c>
      <c r="D483" s="472"/>
      <c r="E483" s="472"/>
      <c r="F483" s="472"/>
      <c r="G483" s="472"/>
      <c r="H483" s="472"/>
      <c r="I483" s="472"/>
      <c r="J483" s="472"/>
      <c r="K483" s="472"/>
      <c r="L483" s="472"/>
      <c r="M483" s="472"/>
      <c r="N483" s="472"/>
      <c r="O483" s="658">
        <f t="shared" si="14"/>
        <v>1</v>
      </c>
      <c r="P483" s="658">
        <f t="shared" si="15"/>
        <v>1</v>
      </c>
      <c r="Q483" s="1323"/>
    </row>
    <row r="484" spans="1:17" s="1324" customFormat="1">
      <c r="A484" s="117" t="s">
        <v>2342</v>
      </c>
      <c r="B484" s="118" t="s">
        <v>2130</v>
      </c>
      <c r="C484" s="472">
        <v>1</v>
      </c>
      <c r="D484" s="472"/>
      <c r="E484" s="472"/>
      <c r="F484" s="472"/>
      <c r="G484" s="472"/>
      <c r="H484" s="472"/>
      <c r="I484" s="472"/>
      <c r="J484" s="472"/>
      <c r="K484" s="472"/>
      <c r="L484" s="472"/>
      <c r="M484" s="472"/>
      <c r="N484" s="472"/>
      <c r="O484" s="658">
        <f t="shared" si="14"/>
        <v>1</v>
      </c>
      <c r="P484" s="658">
        <f t="shared" si="15"/>
        <v>1</v>
      </c>
      <c r="Q484" s="1323"/>
    </row>
    <row r="485" spans="1:17" s="1324" customFormat="1">
      <c r="A485" s="117" t="s">
        <v>2342</v>
      </c>
      <c r="B485" s="118" t="s">
        <v>2136</v>
      </c>
      <c r="C485" s="472">
        <v>1</v>
      </c>
      <c r="D485" s="472"/>
      <c r="E485" s="472"/>
      <c r="F485" s="472"/>
      <c r="G485" s="472"/>
      <c r="H485" s="472"/>
      <c r="I485" s="472"/>
      <c r="J485" s="472"/>
      <c r="K485" s="472"/>
      <c r="L485" s="472"/>
      <c r="M485" s="472"/>
      <c r="N485" s="472"/>
      <c r="O485" s="658">
        <f t="shared" si="14"/>
        <v>1</v>
      </c>
      <c r="P485" s="658">
        <f t="shared" si="15"/>
        <v>1</v>
      </c>
      <c r="Q485" s="1323"/>
    </row>
    <row r="486" spans="1:17" s="1324" customFormat="1">
      <c r="A486" s="117" t="s">
        <v>2342</v>
      </c>
      <c r="B486" s="118" t="s">
        <v>2348</v>
      </c>
      <c r="C486" s="472">
        <v>1</v>
      </c>
      <c r="D486" s="472"/>
      <c r="E486" s="472"/>
      <c r="F486" s="472"/>
      <c r="G486" s="472"/>
      <c r="H486" s="472"/>
      <c r="I486" s="472"/>
      <c r="J486" s="472"/>
      <c r="K486" s="472"/>
      <c r="L486" s="472"/>
      <c r="M486" s="472"/>
      <c r="N486" s="472"/>
      <c r="O486" s="658">
        <f t="shared" si="14"/>
        <v>1</v>
      </c>
      <c r="P486" s="658">
        <f t="shared" si="15"/>
        <v>1</v>
      </c>
      <c r="Q486" s="1323"/>
    </row>
    <row r="487" spans="1:17" s="1324" customFormat="1">
      <c r="A487" s="117" t="s">
        <v>2342</v>
      </c>
      <c r="B487" s="118" t="s">
        <v>1806</v>
      </c>
      <c r="C487" s="472">
        <v>1</v>
      </c>
      <c r="D487" s="472"/>
      <c r="E487" s="472"/>
      <c r="F487" s="472"/>
      <c r="G487" s="472"/>
      <c r="H487" s="472"/>
      <c r="I487" s="472"/>
      <c r="J487" s="472"/>
      <c r="K487" s="472"/>
      <c r="L487" s="472"/>
      <c r="M487" s="472"/>
      <c r="N487" s="472"/>
      <c r="O487" s="658">
        <f t="shared" si="14"/>
        <v>1</v>
      </c>
      <c r="P487" s="658">
        <f t="shared" si="15"/>
        <v>1</v>
      </c>
      <c r="Q487" s="1323"/>
    </row>
    <row r="488" spans="1:17" s="1324" customFormat="1">
      <c r="A488" s="117" t="s">
        <v>2342</v>
      </c>
      <c r="B488" s="118" t="s">
        <v>2286</v>
      </c>
      <c r="C488" s="472">
        <v>1</v>
      </c>
      <c r="D488" s="472"/>
      <c r="E488" s="472"/>
      <c r="F488" s="472"/>
      <c r="G488" s="472"/>
      <c r="H488" s="472"/>
      <c r="I488" s="472"/>
      <c r="J488" s="472"/>
      <c r="K488" s="472"/>
      <c r="L488" s="472"/>
      <c r="M488" s="472"/>
      <c r="N488" s="472"/>
      <c r="O488" s="658">
        <f t="shared" si="14"/>
        <v>1</v>
      </c>
      <c r="P488" s="658">
        <f t="shared" si="15"/>
        <v>1</v>
      </c>
      <c r="Q488" s="1323"/>
    </row>
    <row r="489" spans="1:17" s="1324" customFormat="1">
      <c r="A489" s="117" t="s">
        <v>2342</v>
      </c>
      <c r="B489" s="118" t="s">
        <v>2195</v>
      </c>
      <c r="C489" s="472">
        <v>1</v>
      </c>
      <c r="D489" s="472"/>
      <c r="E489" s="472"/>
      <c r="F489" s="472"/>
      <c r="G489" s="472"/>
      <c r="H489" s="472"/>
      <c r="I489" s="472"/>
      <c r="J489" s="472"/>
      <c r="K489" s="472"/>
      <c r="L489" s="472"/>
      <c r="M489" s="472"/>
      <c r="N489" s="472"/>
      <c r="O489" s="658">
        <f t="shared" si="14"/>
        <v>1</v>
      </c>
      <c r="P489" s="658">
        <f t="shared" si="15"/>
        <v>1</v>
      </c>
      <c r="Q489" s="1323"/>
    </row>
    <row r="490" spans="1:17" s="1324" customFormat="1">
      <c r="A490" s="117" t="s">
        <v>2342</v>
      </c>
      <c r="B490" s="118" t="s">
        <v>2353</v>
      </c>
      <c r="C490" s="472">
        <v>1</v>
      </c>
      <c r="D490" s="472"/>
      <c r="E490" s="472"/>
      <c r="F490" s="472"/>
      <c r="G490" s="472"/>
      <c r="H490" s="472"/>
      <c r="I490" s="472"/>
      <c r="J490" s="472"/>
      <c r="K490" s="472"/>
      <c r="L490" s="472"/>
      <c r="M490" s="472"/>
      <c r="N490" s="472"/>
      <c r="O490" s="658">
        <f t="shared" si="14"/>
        <v>1</v>
      </c>
      <c r="P490" s="658">
        <f t="shared" si="15"/>
        <v>1</v>
      </c>
      <c r="Q490" s="1323"/>
    </row>
    <row r="491" spans="1:17" s="1324" customFormat="1">
      <c r="A491" s="117" t="s">
        <v>2342</v>
      </c>
      <c r="B491" s="118" t="s">
        <v>2137</v>
      </c>
      <c r="C491" s="472">
        <v>1</v>
      </c>
      <c r="D491" s="472"/>
      <c r="E491" s="472"/>
      <c r="F491" s="472"/>
      <c r="G491" s="472"/>
      <c r="H491" s="472"/>
      <c r="I491" s="472"/>
      <c r="J491" s="472"/>
      <c r="K491" s="472"/>
      <c r="L491" s="472"/>
      <c r="M491" s="472"/>
      <c r="N491" s="472"/>
      <c r="O491" s="658">
        <f t="shared" si="14"/>
        <v>1</v>
      </c>
      <c r="P491" s="658">
        <f t="shared" si="15"/>
        <v>1</v>
      </c>
      <c r="Q491" s="1323"/>
    </row>
    <row r="492" spans="1:17" s="1324" customFormat="1">
      <c r="A492" s="117" t="s">
        <v>2342</v>
      </c>
      <c r="B492" s="118" t="s">
        <v>2138</v>
      </c>
      <c r="C492" s="472">
        <v>1</v>
      </c>
      <c r="D492" s="472"/>
      <c r="E492" s="472"/>
      <c r="F492" s="472"/>
      <c r="G492" s="472"/>
      <c r="H492" s="472"/>
      <c r="I492" s="472"/>
      <c r="J492" s="472"/>
      <c r="K492" s="472"/>
      <c r="L492" s="472"/>
      <c r="M492" s="472"/>
      <c r="N492" s="472"/>
      <c r="O492" s="658">
        <f t="shared" si="14"/>
        <v>1</v>
      </c>
      <c r="P492" s="658">
        <f t="shared" si="15"/>
        <v>1</v>
      </c>
      <c r="Q492" s="1323"/>
    </row>
    <row r="493" spans="1:17" s="1324" customFormat="1">
      <c r="A493" s="117" t="s">
        <v>2342</v>
      </c>
      <c r="B493" s="118" t="s">
        <v>2058</v>
      </c>
      <c r="C493" s="472">
        <v>1</v>
      </c>
      <c r="D493" s="472"/>
      <c r="E493" s="472"/>
      <c r="F493" s="472"/>
      <c r="G493" s="472"/>
      <c r="H493" s="472"/>
      <c r="I493" s="472"/>
      <c r="J493" s="472"/>
      <c r="K493" s="472"/>
      <c r="L493" s="472"/>
      <c r="M493" s="472"/>
      <c r="N493" s="472"/>
      <c r="O493" s="658">
        <f t="shared" si="14"/>
        <v>1</v>
      </c>
      <c r="P493" s="658">
        <f t="shared" si="15"/>
        <v>1</v>
      </c>
      <c r="Q493" s="1323"/>
    </row>
    <row r="494" spans="1:17" s="1324" customFormat="1">
      <c r="A494" s="117" t="s">
        <v>2342</v>
      </c>
      <c r="B494" s="118" t="s">
        <v>2208</v>
      </c>
      <c r="C494" s="472">
        <v>1</v>
      </c>
      <c r="D494" s="472"/>
      <c r="E494" s="472"/>
      <c r="F494" s="472"/>
      <c r="G494" s="472"/>
      <c r="H494" s="472"/>
      <c r="I494" s="472"/>
      <c r="J494" s="472"/>
      <c r="K494" s="472"/>
      <c r="L494" s="472"/>
      <c r="M494" s="472"/>
      <c r="N494" s="472"/>
      <c r="O494" s="658">
        <f t="shared" si="14"/>
        <v>1</v>
      </c>
      <c r="P494" s="658">
        <f t="shared" si="15"/>
        <v>1</v>
      </c>
      <c r="Q494" s="1323"/>
    </row>
    <row r="495" spans="1:17" s="1324" customFormat="1">
      <c r="A495" s="117" t="s">
        <v>2342</v>
      </c>
      <c r="B495" s="118" t="s">
        <v>1770</v>
      </c>
      <c r="C495" s="472">
        <v>1</v>
      </c>
      <c r="D495" s="472"/>
      <c r="E495" s="472"/>
      <c r="F495" s="472"/>
      <c r="G495" s="472"/>
      <c r="H495" s="472"/>
      <c r="I495" s="472"/>
      <c r="J495" s="472"/>
      <c r="K495" s="472"/>
      <c r="L495" s="472"/>
      <c r="M495" s="472"/>
      <c r="N495" s="472"/>
      <c r="O495" s="658">
        <f t="shared" si="14"/>
        <v>1</v>
      </c>
      <c r="P495" s="658">
        <f t="shared" si="15"/>
        <v>1</v>
      </c>
      <c r="Q495" s="1323"/>
    </row>
    <row r="496" spans="1:17" s="1324" customFormat="1">
      <c r="A496" s="117" t="s">
        <v>2342</v>
      </c>
      <c r="B496" s="118" t="s">
        <v>2180</v>
      </c>
      <c r="C496" s="472">
        <v>1</v>
      </c>
      <c r="D496" s="472"/>
      <c r="E496" s="472"/>
      <c r="F496" s="472"/>
      <c r="G496" s="472"/>
      <c r="H496" s="472"/>
      <c r="I496" s="472"/>
      <c r="J496" s="472"/>
      <c r="K496" s="472"/>
      <c r="L496" s="472"/>
      <c r="M496" s="472"/>
      <c r="N496" s="472"/>
      <c r="O496" s="658">
        <f t="shared" si="14"/>
        <v>1</v>
      </c>
      <c r="P496" s="658">
        <f t="shared" si="15"/>
        <v>1</v>
      </c>
      <c r="Q496" s="1323"/>
    </row>
    <row r="497" spans="1:17" s="1324" customFormat="1">
      <c r="A497" s="117" t="s">
        <v>2342</v>
      </c>
      <c r="B497" s="118" t="s">
        <v>1879</v>
      </c>
      <c r="C497" s="472">
        <v>1</v>
      </c>
      <c r="D497" s="472"/>
      <c r="E497" s="472"/>
      <c r="F497" s="472"/>
      <c r="G497" s="472"/>
      <c r="H497" s="472"/>
      <c r="I497" s="472"/>
      <c r="J497" s="472"/>
      <c r="K497" s="472"/>
      <c r="L497" s="472"/>
      <c r="M497" s="472"/>
      <c r="N497" s="472"/>
      <c r="O497" s="658">
        <f t="shared" si="14"/>
        <v>1</v>
      </c>
      <c r="P497" s="658">
        <f t="shared" si="15"/>
        <v>1</v>
      </c>
      <c r="Q497" s="1323"/>
    </row>
    <row r="498" spans="1:17" s="1324" customFormat="1">
      <c r="A498" s="117" t="s">
        <v>2342</v>
      </c>
      <c r="B498" s="118" t="s">
        <v>1690</v>
      </c>
      <c r="C498" s="472">
        <v>1</v>
      </c>
      <c r="D498" s="472"/>
      <c r="E498" s="472"/>
      <c r="F498" s="472"/>
      <c r="G498" s="472"/>
      <c r="H498" s="472"/>
      <c r="I498" s="472"/>
      <c r="J498" s="472"/>
      <c r="K498" s="472"/>
      <c r="L498" s="472"/>
      <c r="M498" s="472"/>
      <c r="N498" s="472"/>
      <c r="O498" s="658">
        <f t="shared" si="14"/>
        <v>1</v>
      </c>
      <c r="P498" s="658">
        <f t="shared" si="15"/>
        <v>1</v>
      </c>
      <c r="Q498" s="1323"/>
    </row>
    <row r="499" spans="1:17" s="1324" customFormat="1">
      <c r="A499" s="117" t="s">
        <v>2342</v>
      </c>
      <c r="B499" s="118" t="s">
        <v>1692</v>
      </c>
      <c r="C499" s="472">
        <v>1</v>
      </c>
      <c r="D499" s="472"/>
      <c r="E499" s="472"/>
      <c r="F499" s="472"/>
      <c r="G499" s="472"/>
      <c r="H499" s="472"/>
      <c r="I499" s="472"/>
      <c r="J499" s="472"/>
      <c r="K499" s="472"/>
      <c r="L499" s="472"/>
      <c r="M499" s="472"/>
      <c r="N499" s="472"/>
      <c r="O499" s="658">
        <f t="shared" si="14"/>
        <v>1</v>
      </c>
      <c r="P499" s="658">
        <f t="shared" si="15"/>
        <v>1</v>
      </c>
      <c r="Q499" s="1323"/>
    </row>
    <row r="500" spans="1:17" s="1324" customFormat="1">
      <c r="A500" s="117" t="s">
        <v>2342</v>
      </c>
      <c r="B500" s="118" t="s">
        <v>1694</v>
      </c>
      <c r="C500" s="472">
        <v>1</v>
      </c>
      <c r="D500" s="472"/>
      <c r="E500" s="472"/>
      <c r="F500" s="472"/>
      <c r="G500" s="472"/>
      <c r="H500" s="472"/>
      <c r="I500" s="472"/>
      <c r="J500" s="472"/>
      <c r="K500" s="472"/>
      <c r="L500" s="472"/>
      <c r="M500" s="472"/>
      <c r="N500" s="472"/>
      <c r="O500" s="658">
        <f t="shared" si="14"/>
        <v>1</v>
      </c>
      <c r="P500" s="658">
        <f t="shared" si="15"/>
        <v>1</v>
      </c>
      <c r="Q500" s="1323"/>
    </row>
    <row r="501" spans="1:17" s="1324" customFormat="1">
      <c r="A501" s="117" t="s">
        <v>2342</v>
      </c>
      <c r="B501" s="118" t="s">
        <v>1729</v>
      </c>
      <c r="C501" s="472">
        <v>1</v>
      </c>
      <c r="D501" s="472"/>
      <c r="E501" s="472"/>
      <c r="F501" s="472"/>
      <c r="G501" s="472"/>
      <c r="H501" s="472"/>
      <c r="I501" s="472"/>
      <c r="J501" s="472"/>
      <c r="K501" s="472"/>
      <c r="L501" s="472"/>
      <c r="M501" s="472"/>
      <c r="N501" s="472"/>
      <c r="O501" s="658">
        <f t="shared" si="14"/>
        <v>1</v>
      </c>
      <c r="P501" s="658">
        <f t="shared" si="15"/>
        <v>1</v>
      </c>
      <c r="Q501" s="1323"/>
    </row>
    <row r="502" spans="1:17" s="1324" customFormat="1">
      <c r="A502" s="117" t="s">
        <v>2342</v>
      </c>
      <c r="B502" s="118" t="s">
        <v>2362</v>
      </c>
      <c r="C502" s="472">
        <v>1</v>
      </c>
      <c r="D502" s="472"/>
      <c r="E502" s="472"/>
      <c r="F502" s="472"/>
      <c r="G502" s="472"/>
      <c r="H502" s="472"/>
      <c r="I502" s="472"/>
      <c r="J502" s="472"/>
      <c r="K502" s="472"/>
      <c r="L502" s="472"/>
      <c r="M502" s="472"/>
      <c r="N502" s="472"/>
      <c r="O502" s="658">
        <f t="shared" si="14"/>
        <v>1</v>
      </c>
      <c r="P502" s="658">
        <f t="shared" si="15"/>
        <v>1</v>
      </c>
      <c r="Q502" s="1323"/>
    </row>
    <row r="503" spans="1:17" s="1324" customFormat="1">
      <c r="A503" s="117" t="s">
        <v>2342</v>
      </c>
      <c r="B503" s="118" t="s">
        <v>2363</v>
      </c>
      <c r="C503" s="472">
        <v>1</v>
      </c>
      <c r="D503" s="472"/>
      <c r="E503" s="472"/>
      <c r="F503" s="472"/>
      <c r="G503" s="472"/>
      <c r="H503" s="472"/>
      <c r="I503" s="472"/>
      <c r="J503" s="472"/>
      <c r="K503" s="472"/>
      <c r="L503" s="472"/>
      <c r="M503" s="472"/>
      <c r="N503" s="472"/>
      <c r="O503" s="658">
        <f t="shared" si="14"/>
        <v>1</v>
      </c>
      <c r="P503" s="658">
        <f t="shared" si="15"/>
        <v>1</v>
      </c>
      <c r="Q503" s="1323"/>
    </row>
    <row r="504" spans="1:17" s="1324" customFormat="1">
      <c r="A504" s="117" t="s">
        <v>2342</v>
      </c>
      <c r="B504" s="118" t="s">
        <v>1896</v>
      </c>
      <c r="C504" s="472">
        <v>1</v>
      </c>
      <c r="D504" s="472"/>
      <c r="E504" s="472"/>
      <c r="F504" s="472"/>
      <c r="G504" s="472"/>
      <c r="H504" s="472"/>
      <c r="I504" s="472"/>
      <c r="J504" s="472"/>
      <c r="K504" s="472"/>
      <c r="L504" s="472"/>
      <c r="M504" s="472"/>
      <c r="N504" s="472"/>
      <c r="O504" s="658">
        <f t="shared" si="14"/>
        <v>1</v>
      </c>
      <c r="P504" s="658">
        <f t="shared" si="15"/>
        <v>1</v>
      </c>
      <c r="Q504" s="1323"/>
    </row>
    <row r="505" spans="1:17" s="1324" customFormat="1">
      <c r="A505" s="117" t="s">
        <v>2342</v>
      </c>
      <c r="B505" s="118" t="s">
        <v>2159</v>
      </c>
      <c r="C505" s="472">
        <v>1</v>
      </c>
      <c r="D505" s="472"/>
      <c r="E505" s="472"/>
      <c r="F505" s="472"/>
      <c r="G505" s="472"/>
      <c r="H505" s="472"/>
      <c r="I505" s="472"/>
      <c r="J505" s="472"/>
      <c r="K505" s="472"/>
      <c r="L505" s="472"/>
      <c r="M505" s="472"/>
      <c r="N505" s="472"/>
      <c r="O505" s="658">
        <f t="shared" si="14"/>
        <v>1</v>
      </c>
      <c r="P505" s="658">
        <f t="shared" si="15"/>
        <v>1</v>
      </c>
      <c r="Q505" s="1323"/>
    </row>
    <row r="506" spans="1:17" s="1324" customFormat="1">
      <c r="A506" s="117" t="s">
        <v>2342</v>
      </c>
      <c r="B506" s="118" t="s">
        <v>2157</v>
      </c>
      <c r="C506" s="472">
        <v>1</v>
      </c>
      <c r="D506" s="472"/>
      <c r="E506" s="472"/>
      <c r="F506" s="472"/>
      <c r="G506" s="472"/>
      <c r="H506" s="472"/>
      <c r="I506" s="472"/>
      <c r="J506" s="472"/>
      <c r="K506" s="472"/>
      <c r="L506" s="472"/>
      <c r="M506" s="472"/>
      <c r="N506" s="472"/>
      <c r="O506" s="658">
        <f t="shared" si="14"/>
        <v>1</v>
      </c>
      <c r="P506" s="658">
        <f t="shared" si="15"/>
        <v>1</v>
      </c>
      <c r="Q506" s="1323"/>
    </row>
    <row r="507" spans="1:17" s="1324" customFormat="1">
      <c r="A507" s="117" t="s">
        <v>2342</v>
      </c>
      <c r="B507" s="118" t="s">
        <v>2364</v>
      </c>
      <c r="C507" s="472">
        <v>1</v>
      </c>
      <c r="D507" s="472"/>
      <c r="E507" s="472"/>
      <c r="F507" s="472"/>
      <c r="G507" s="472"/>
      <c r="H507" s="472"/>
      <c r="I507" s="472"/>
      <c r="J507" s="472"/>
      <c r="K507" s="472"/>
      <c r="L507" s="472"/>
      <c r="M507" s="472"/>
      <c r="N507" s="472"/>
      <c r="O507" s="658">
        <f t="shared" si="14"/>
        <v>1</v>
      </c>
      <c r="P507" s="658">
        <f t="shared" si="15"/>
        <v>1</v>
      </c>
      <c r="Q507" s="1323"/>
    </row>
    <row r="508" spans="1:17" s="1324" customFormat="1">
      <c r="A508" s="117" t="s">
        <v>2342</v>
      </c>
      <c r="B508" s="118" t="s">
        <v>2365</v>
      </c>
      <c r="C508" s="472">
        <v>1</v>
      </c>
      <c r="D508" s="472"/>
      <c r="E508" s="472"/>
      <c r="F508" s="472"/>
      <c r="G508" s="472"/>
      <c r="H508" s="472"/>
      <c r="I508" s="472"/>
      <c r="J508" s="472"/>
      <c r="K508" s="472"/>
      <c r="L508" s="472"/>
      <c r="M508" s="472"/>
      <c r="N508" s="472"/>
      <c r="O508" s="658">
        <f t="shared" si="14"/>
        <v>1</v>
      </c>
      <c r="P508" s="658">
        <f t="shared" si="15"/>
        <v>1</v>
      </c>
      <c r="Q508" s="1323"/>
    </row>
    <row r="509" spans="1:17" s="1324" customFormat="1">
      <c r="A509" s="117" t="s">
        <v>2342</v>
      </c>
      <c r="B509" s="118" t="s">
        <v>2013</v>
      </c>
      <c r="C509" s="472">
        <v>1</v>
      </c>
      <c r="D509" s="472"/>
      <c r="E509" s="472"/>
      <c r="F509" s="472"/>
      <c r="G509" s="472"/>
      <c r="H509" s="472"/>
      <c r="I509" s="472"/>
      <c r="J509" s="472"/>
      <c r="K509" s="472"/>
      <c r="L509" s="472"/>
      <c r="M509" s="472"/>
      <c r="N509" s="472"/>
      <c r="O509" s="658">
        <f t="shared" si="14"/>
        <v>1</v>
      </c>
      <c r="P509" s="658">
        <f t="shared" si="15"/>
        <v>1</v>
      </c>
      <c r="Q509" s="1323"/>
    </row>
    <row r="510" spans="1:17" s="1324" customFormat="1">
      <c r="A510" s="117" t="s">
        <v>2342</v>
      </c>
      <c r="B510" s="118" t="s">
        <v>2308</v>
      </c>
      <c r="C510" s="472">
        <v>1</v>
      </c>
      <c r="D510" s="472"/>
      <c r="E510" s="472"/>
      <c r="F510" s="472"/>
      <c r="G510" s="472"/>
      <c r="H510" s="472"/>
      <c r="I510" s="472"/>
      <c r="J510" s="472"/>
      <c r="K510" s="472"/>
      <c r="L510" s="472"/>
      <c r="M510" s="472"/>
      <c r="N510" s="472"/>
      <c r="O510" s="658">
        <f t="shared" si="14"/>
        <v>1</v>
      </c>
      <c r="P510" s="658">
        <f t="shared" si="15"/>
        <v>1</v>
      </c>
      <c r="Q510" s="1323"/>
    </row>
    <row r="511" spans="1:17" s="1324" customFormat="1">
      <c r="A511" s="117" t="s">
        <v>2342</v>
      </c>
      <c r="B511" s="118" t="s">
        <v>2371</v>
      </c>
      <c r="C511" s="472">
        <v>1</v>
      </c>
      <c r="D511" s="472"/>
      <c r="E511" s="472"/>
      <c r="F511" s="472"/>
      <c r="G511" s="472"/>
      <c r="H511" s="472"/>
      <c r="I511" s="472"/>
      <c r="J511" s="472"/>
      <c r="K511" s="472"/>
      <c r="L511" s="472"/>
      <c r="M511" s="472"/>
      <c r="N511" s="472"/>
      <c r="O511" s="658">
        <f t="shared" si="14"/>
        <v>1</v>
      </c>
      <c r="P511" s="658">
        <f t="shared" si="15"/>
        <v>1</v>
      </c>
      <c r="Q511" s="1323"/>
    </row>
    <row r="512" spans="1:17" s="1324" customFormat="1">
      <c r="A512" s="117" t="s">
        <v>2342</v>
      </c>
      <c r="B512" s="118" t="s">
        <v>1804</v>
      </c>
      <c r="C512" s="472">
        <v>1</v>
      </c>
      <c r="D512" s="472"/>
      <c r="E512" s="472"/>
      <c r="F512" s="472"/>
      <c r="G512" s="472"/>
      <c r="H512" s="472"/>
      <c r="I512" s="472"/>
      <c r="J512" s="472"/>
      <c r="K512" s="472"/>
      <c r="L512" s="472"/>
      <c r="M512" s="472"/>
      <c r="N512" s="472"/>
      <c r="O512" s="658">
        <f t="shared" si="14"/>
        <v>1</v>
      </c>
      <c r="P512" s="658">
        <f t="shared" si="15"/>
        <v>1</v>
      </c>
      <c r="Q512" s="1323"/>
    </row>
    <row r="513" spans="1:17" s="1324" customFormat="1">
      <c r="A513" s="117" t="s">
        <v>2342</v>
      </c>
      <c r="B513" s="118" t="s">
        <v>2372</v>
      </c>
      <c r="C513" s="472">
        <v>1</v>
      </c>
      <c r="D513" s="472"/>
      <c r="E513" s="472"/>
      <c r="F513" s="472"/>
      <c r="G513" s="472"/>
      <c r="H513" s="472"/>
      <c r="I513" s="472"/>
      <c r="J513" s="472"/>
      <c r="K513" s="472"/>
      <c r="L513" s="472"/>
      <c r="M513" s="472"/>
      <c r="N513" s="472"/>
      <c r="O513" s="658">
        <f t="shared" si="14"/>
        <v>1</v>
      </c>
      <c r="P513" s="658">
        <f t="shared" si="15"/>
        <v>1</v>
      </c>
      <c r="Q513" s="1323"/>
    </row>
    <row r="514" spans="1:17" s="1324" customFormat="1">
      <c r="A514" s="117" t="s">
        <v>2342</v>
      </c>
      <c r="B514" s="118" t="s">
        <v>2105</v>
      </c>
      <c r="C514" s="472">
        <v>1</v>
      </c>
      <c r="D514" s="472"/>
      <c r="E514" s="472"/>
      <c r="F514" s="472"/>
      <c r="G514" s="472"/>
      <c r="H514" s="472"/>
      <c r="I514" s="472"/>
      <c r="J514" s="472"/>
      <c r="K514" s="472"/>
      <c r="L514" s="472"/>
      <c r="M514" s="472"/>
      <c r="N514" s="472"/>
      <c r="O514" s="658">
        <f t="shared" si="14"/>
        <v>1</v>
      </c>
      <c r="P514" s="658">
        <f t="shared" si="15"/>
        <v>1</v>
      </c>
      <c r="Q514" s="1323"/>
    </row>
    <row r="515" spans="1:17" s="1324" customFormat="1">
      <c r="A515" s="117" t="s">
        <v>2342</v>
      </c>
      <c r="B515" s="118" t="s">
        <v>1817</v>
      </c>
      <c r="C515" s="472">
        <v>1</v>
      </c>
      <c r="D515" s="472"/>
      <c r="E515" s="472"/>
      <c r="F515" s="472"/>
      <c r="G515" s="472"/>
      <c r="H515" s="472"/>
      <c r="I515" s="472"/>
      <c r="J515" s="472"/>
      <c r="K515" s="472"/>
      <c r="L515" s="472"/>
      <c r="M515" s="472"/>
      <c r="N515" s="472"/>
      <c r="O515" s="658">
        <f t="shared" si="14"/>
        <v>1</v>
      </c>
      <c r="P515" s="658">
        <f t="shared" si="15"/>
        <v>1</v>
      </c>
      <c r="Q515" s="1323"/>
    </row>
    <row r="516" spans="1:17" s="1324" customFormat="1">
      <c r="A516" s="117" t="s">
        <v>2342</v>
      </c>
      <c r="B516" s="118" t="s">
        <v>2188</v>
      </c>
      <c r="C516" s="472">
        <v>1</v>
      </c>
      <c r="D516" s="472"/>
      <c r="E516" s="472"/>
      <c r="F516" s="472"/>
      <c r="G516" s="472"/>
      <c r="H516" s="472"/>
      <c r="I516" s="472"/>
      <c r="J516" s="472"/>
      <c r="K516" s="472"/>
      <c r="L516" s="472"/>
      <c r="M516" s="472"/>
      <c r="N516" s="472"/>
      <c r="O516" s="658">
        <f t="shared" ref="O516:O539" si="16">SUM(C516:N516)</f>
        <v>1</v>
      </c>
      <c r="P516" s="658">
        <f t="shared" ref="P516:P579" si="17">AVERAGE(C516:N516)</f>
        <v>1</v>
      </c>
      <c r="Q516" s="1323"/>
    </row>
    <row r="517" spans="1:17" s="1324" customFormat="1">
      <c r="A517" s="117" t="s">
        <v>2342</v>
      </c>
      <c r="B517" s="118" t="s">
        <v>2189</v>
      </c>
      <c r="C517" s="472">
        <v>1</v>
      </c>
      <c r="D517" s="472"/>
      <c r="E517" s="472"/>
      <c r="F517" s="472"/>
      <c r="G517" s="472"/>
      <c r="H517" s="472"/>
      <c r="I517" s="472"/>
      <c r="J517" s="472"/>
      <c r="K517" s="472"/>
      <c r="L517" s="472"/>
      <c r="M517" s="472"/>
      <c r="N517" s="472"/>
      <c r="O517" s="658">
        <f t="shared" si="16"/>
        <v>1</v>
      </c>
      <c r="P517" s="658">
        <f t="shared" si="17"/>
        <v>1</v>
      </c>
      <c r="Q517" s="1323"/>
    </row>
    <row r="518" spans="1:17" s="1324" customFormat="1">
      <c r="A518" s="117" t="s">
        <v>2342</v>
      </c>
      <c r="B518" s="118" t="s">
        <v>2166</v>
      </c>
      <c r="C518" s="472">
        <v>1</v>
      </c>
      <c r="D518" s="472"/>
      <c r="E518" s="472"/>
      <c r="F518" s="472"/>
      <c r="G518" s="472"/>
      <c r="H518" s="472"/>
      <c r="I518" s="472"/>
      <c r="J518" s="472"/>
      <c r="K518" s="472"/>
      <c r="L518" s="472"/>
      <c r="M518" s="472"/>
      <c r="N518" s="472"/>
      <c r="O518" s="658">
        <f t="shared" si="16"/>
        <v>1</v>
      </c>
      <c r="P518" s="658">
        <f t="shared" si="17"/>
        <v>1</v>
      </c>
      <c r="Q518" s="1323"/>
    </row>
    <row r="519" spans="1:17" s="1324" customFormat="1">
      <c r="A519" s="117" t="s">
        <v>2342</v>
      </c>
      <c r="B519" s="118" t="s">
        <v>2374</v>
      </c>
      <c r="C519" s="472">
        <v>1</v>
      </c>
      <c r="D519" s="472"/>
      <c r="E519" s="472"/>
      <c r="F519" s="472"/>
      <c r="G519" s="472"/>
      <c r="H519" s="472"/>
      <c r="I519" s="472"/>
      <c r="J519" s="472"/>
      <c r="K519" s="472"/>
      <c r="L519" s="472"/>
      <c r="M519" s="472"/>
      <c r="N519" s="472"/>
      <c r="O519" s="658">
        <f t="shared" si="16"/>
        <v>1</v>
      </c>
      <c r="P519" s="658">
        <f t="shared" si="17"/>
        <v>1</v>
      </c>
      <c r="Q519" s="1323"/>
    </row>
    <row r="520" spans="1:17" s="1324" customFormat="1">
      <c r="A520" s="117" t="s">
        <v>2342</v>
      </c>
      <c r="B520" s="118" t="s">
        <v>2375</v>
      </c>
      <c r="C520" s="472">
        <v>1</v>
      </c>
      <c r="D520" s="472"/>
      <c r="E520" s="472"/>
      <c r="F520" s="472"/>
      <c r="G520" s="472"/>
      <c r="H520" s="472"/>
      <c r="I520" s="472"/>
      <c r="J520" s="472"/>
      <c r="K520" s="472"/>
      <c r="L520" s="472"/>
      <c r="M520" s="472"/>
      <c r="N520" s="472"/>
      <c r="O520" s="658">
        <f t="shared" si="16"/>
        <v>1</v>
      </c>
      <c r="P520" s="658">
        <f t="shared" si="17"/>
        <v>1</v>
      </c>
      <c r="Q520" s="1323"/>
    </row>
    <row r="521" spans="1:17" s="1324" customFormat="1">
      <c r="A521" s="117" t="s">
        <v>2342</v>
      </c>
      <c r="B521" s="118" t="s">
        <v>2378</v>
      </c>
      <c r="C521" s="472">
        <v>1</v>
      </c>
      <c r="D521" s="472"/>
      <c r="E521" s="472"/>
      <c r="F521" s="472"/>
      <c r="G521" s="472"/>
      <c r="H521" s="472"/>
      <c r="I521" s="472"/>
      <c r="J521" s="472"/>
      <c r="K521" s="472"/>
      <c r="L521" s="472"/>
      <c r="M521" s="472"/>
      <c r="N521" s="472"/>
      <c r="O521" s="658">
        <f t="shared" si="16"/>
        <v>1</v>
      </c>
      <c r="P521" s="658">
        <f t="shared" si="17"/>
        <v>1</v>
      </c>
      <c r="Q521" s="1323"/>
    </row>
    <row r="522" spans="1:17" s="1324" customFormat="1">
      <c r="A522" s="117" t="s">
        <v>2342</v>
      </c>
      <c r="B522" s="118" t="s">
        <v>2379</v>
      </c>
      <c r="C522" s="472">
        <v>1</v>
      </c>
      <c r="D522" s="472"/>
      <c r="E522" s="472"/>
      <c r="F522" s="472"/>
      <c r="G522" s="472"/>
      <c r="H522" s="472"/>
      <c r="I522" s="472"/>
      <c r="J522" s="472"/>
      <c r="K522" s="472"/>
      <c r="L522" s="472"/>
      <c r="M522" s="472"/>
      <c r="N522" s="472"/>
      <c r="O522" s="658">
        <f t="shared" si="16"/>
        <v>1</v>
      </c>
      <c r="P522" s="658">
        <f t="shared" si="17"/>
        <v>1</v>
      </c>
      <c r="Q522" s="1323"/>
    </row>
    <row r="523" spans="1:17" s="1324" customFormat="1">
      <c r="A523" s="117" t="s">
        <v>2342</v>
      </c>
      <c r="B523" s="118" t="s">
        <v>1970</v>
      </c>
      <c r="C523" s="472">
        <v>1</v>
      </c>
      <c r="D523" s="472"/>
      <c r="E523" s="472"/>
      <c r="F523" s="472"/>
      <c r="G523" s="472"/>
      <c r="H523" s="472"/>
      <c r="I523" s="472"/>
      <c r="J523" s="472"/>
      <c r="K523" s="472"/>
      <c r="L523" s="472"/>
      <c r="M523" s="472"/>
      <c r="N523" s="472"/>
      <c r="O523" s="658">
        <f t="shared" si="16"/>
        <v>1</v>
      </c>
      <c r="P523" s="658">
        <f t="shared" si="17"/>
        <v>1</v>
      </c>
      <c r="Q523" s="1323"/>
    </row>
    <row r="524" spans="1:17" s="1324" customFormat="1" ht="31.5">
      <c r="A524" s="117" t="s">
        <v>2342</v>
      </c>
      <c r="B524" s="118" t="s">
        <v>1909</v>
      </c>
      <c r="C524" s="472">
        <v>1</v>
      </c>
      <c r="D524" s="472"/>
      <c r="E524" s="472"/>
      <c r="F524" s="472"/>
      <c r="G524" s="472"/>
      <c r="H524" s="472"/>
      <c r="I524" s="472"/>
      <c r="J524" s="472"/>
      <c r="K524" s="472"/>
      <c r="L524" s="472"/>
      <c r="M524" s="472"/>
      <c r="N524" s="472"/>
      <c r="O524" s="658">
        <f t="shared" si="16"/>
        <v>1</v>
      </c>
      <c r="P524" s="658">
        <f t="shared" si="17"/>
        <v>1</v>
      </c>
      <c r="Q524" s="1323"/>
    </row>
    <row r="525" spans="1:17" s="1324" customFormat="1">
      <c r="A525" s="117" t="s">
        <v>2342</v>
      </c>
      <c r="B525" s="118" t="s">
        <v>1910</v>
      </c>
      <c r="C525" s="472">
        <v>1</v>
      </c>
      <c r="D525" s="472"/>
      <c r="E525" s="472"/>
      <c r="F525" s="472"/>
      <c r="G525" s="472"/>
      <c r="H525" s="472"/>
      <c r="I525" s="472"/>
      <c r="J525" s="472"/>
      <c r="K525" s="472"/>
      <c r="L525" s="472"/>
      <c r="M525" s="472"/>
      <c r="N525" s="472"/>
      <c r="O525" s="658">
        <f t="shared" si="16"/>
        <v>1</v>
      </c>
      <c r="P525" s="658">
        <f t="shared" si="17"/>
        <v>1</v>
      </c>
      <c r="Q525" s="1323"/>
    </row>
    <row r="526" spans="1:17" s="1324" customFormat="1">
      <c r="A526" s="117" t="s">
        <v>2342</v>
      </c>
      <c r="B526" s="118" t="s">
        <v>1907</v>
      </c>
      <c r="C526" s="472">
        <v>1</v>
      </c>
      <c r="D526" s="472"/>
      <c r="E526" s="472"/>
      <c r="F526" s="472"/>
      <c r="G526" s="472"/>
      <c r="H526" s="472"/>
      <c r="I526" s="472"/>
      <c r="J526" s="472"/>
      <c r="K526" s="472"/>
      <c r="L526" s="472"/>
      <c r="M526" s="472"/>
      <c r="N526" s="472"/>
      <c r="O526" s="658">
        <f t="shared" si="16"/>
        <v>1</v>
      </c>
      <c r="P526" s="658">
        <f t="shared" si="17"/>
        <v>1</v>
      </c>
      <c r="Q526" s="1323"/>
    </row>
    <row r="527" spans="1:17" s="1324" customFormat="1">
      <c r="A527" s="117" t="s">
        <v>2342</v>
      </c>
      <c r="B527" s="118" t="s">
        <v>1771</v>
      </c>
      <c r="C527" s="472">
        <v>1</v>
      </c>
      <c r="D527" s="472"/>
      <c r="E527" s="472"/>
      <c r="F527" s="472"/>
      <c r="G527" s="472"/>
      <c r="H527" s="472"/>
      <c r="I527" s="472"/>
      <c r="J527" s="472"/>
      <c r="K527" s="472"/>
      <c r="L527" s="472"/>
      <c r="M527" s="472"/>
      <c r="N527" s="472"/>
      <c r="O527" s="658">
        <f t="shared" si="16"/>
        <v>1</v>
      </c>
      <c r="P527" s="658">
        <f t="shared" si="17"/>
        <v>1</v>
      </c>
      <c r="Q527" s="1323"/>
    </row>
    <row r="528" spans="1:17" s="1324" customFormat="1">
      <c r="A528" s="117" t="s">
        <v>2342</v>
      </c>
      <c r="B528" s="118" t="s">
        <v>1802</v>
      </c>
      <c r="C528" s="472">
        <v>1</v>
      </c>
      <c r="D528" s="472"/>
      <c r="E528" s="472"/>
      <c r="F528" s="472"/>
      <c r="G528" s="472"/>
      <c r="H528" s="472"/>
      <c r="I528" s="472"/>
      <c r="J528" s="472"/>
      <c r="K528" s="472"/>
      <c r="L528" s="472"/>
      <c r="M528" s="472"/>
      <c r="N528" s="472"/>
      <c r="O528" s="658">
        <f t="shared" si="16"/>
        <v>1</v>
      </c>
      <c r="P528" s="658">
        <f t="shared" si="17"/>
        <v>1</v>
      </c>
      <c r="Q528" s="1323"/>
    </row>
    <row r="529" spans="1:17" s="1324" customFormat="1">
      <c r="A529" s="117" t="s">
        <v>2342</v>
      </c>
      <c r="B529" s="118" t="s">
        <v>2384</v>
      </c>
      <c r="C529" s="472">
        <v>1</v>
      </c>
      <c r="D529" s="472"/>
      <c r="E529" s="472"/>
      <c r="F529" s="472"/>
      <c r="G529" s="472"/>
      <c r="H529" s="472"/>
      <c r="I529" s="472"/>
      <c r="J529" s="472"/>
      <c r="K529" s="472"/>
      <c r="L529" s="472"/>
      <c r="M529" s="472"/>
      <c r="N529" s="472"/>
      <c r="O529" s="658">
        <f t="shared" si="16"/>
        <v>1</v>
      </c>
      <c r="P529" s="658">
        <f t="shared" si="17"/>
        <v>1</v>
      </c>
      <c r="Q529" s="1323"/>
    </row>
    <row r="530" spans="1:17" s="1324" customFormat="1">
      <c r="A530" s="117" t="s">
        <v>2342</v>
      </c>
      <c r="B530" s="118" t="s">
        <v>2385</v>
      </c>
      <c r="C530" s="472">
        <v>1</v>
      </c>
      <c r="D530" s="472"/>
      <c r="E530" s="472"/>
      <c r="F530" s="472"/>
      <c r="G530" s="472"/>
      <c r="H530" s="472"/>
      <c r="I530" s="472"/>
      <c r="J530" s="472"/>
      <c r="K530" s="472"/>
      <c r="L530" s="472"/>
      <c r="M530" s="472"/>
      <c r="N530" s="472"/>
      <c r="O530" s="658">
        <f t="shared" si="16"/>
        <v>1</v>
      </c>
      <c r="P530" s="658">
        <f t="shared" si="17"/>
        <v>1</v>
      </c>
      <c r="Q530" s="1323"/>
    </row>
    <row r="531" spans="1:17" s="1324" customFormat="1">
      <c r="A531" s="117" t="s">
        <v>2342</v>
      </c>
      <c r="B531" s="118" t="s">
        <v>2168</v>
      </c>
      <c r="C531" s="472">
        <v>1</v>
      </c>
      <c r="D531" s="472"/>
      <c r="E531" s="472"/>
      <c r="F531" s="472"/>
      <c r="G531" s="472"/>
      <c r="H531" s="472"/>
      <c r="I531" s="472"/>
      <c r="J531" s="472"/>
      <c r="K531" s="472"/>
      <c r="L531" s="472"/>
      <c r="M531" s="472"/>
      <c r="N531" s="472"/>
      <c r="O531" s="658">
        <f t="shared" si="16"/>
        <v>1</v>
      </c>
      <c r="P531" s="658">
        <f t="shared" si="17"/>
        <v>1</v>
      </c>
      <c r="Q531" s="1323"/>
    </row>
    <row r="532" spans="1:17" s="1324" customFormat="1">
      <c r="A532" s="117" t="s">
        <v>2342</v>
      </c>
      <c r="B532" s="118" t="s">
        <v>2386</v>
      </c>
      <c r="C532" s="472">
        <v>1</v>
      </c>
      <c r="D532" s="472"/>
      <c r="E532" s="472"/>
      <c r="F532" s="472"/>
      <c r="G532" s="472"/>
      <c r="H532" s="472"/>
      <c r="I532" s="472"/>
      <c r="J532" s="472"/>
      <c r="K532" s="472"/>
      <c r="L532" s="472"/>
      <c r="M532" s="472"/>
      <c r="N532" s="472"/>
      <c r="O532" s="658">
        <f t="shared" si="16"/>
        <v>1</v>
      </c>
      <c r="P532" s="658">
        <f t="shared" si="17"/>
        <v>1</v>
      </c>
      <c r="Q532" s="1323"/>
    </row>
    <row r="533" spans="1:17" s="1324" customFormat="1">
      <c r="A533" s="117" t="s">
        <v>2342</v>
      </c>
      <c r="B533" s="118" t="s">
        <v>2389</v>
      </c>
      <c r="C533" s="472">
        <v>1</v>
      </c>
      <c r="D533" s="472"/>
      <c r="E533" s="472"/>
      <c r="F533" s="472"/>
      <c r="G533" s="472"/>
      <c r="H533" s="472"/>
      <c r="I533" s="472"/>
      <c r="J533" s="472"/>
      <c r="K533" s="472"/>
      <c r="L533" s="472"/>
      <c r="M533" s="472"/>
      <c r="N533" s="472"/>
      <c r="O533" s="658">
        <f t="shared" si="16"/>
        <v>1</v>
      </c>
      <c r="P533" s="658">
        <f t="shared" si="17"/>
        <v>1</v>
      </c>
      <c r="Q533" s="1323"/>
    </row>
    <row r="534" spans="1:17" s="1324" customFormat="1">
      <c r="A534" s="117" t="s">
        <v>2342</v>
      </c>
      <c r="B534" s="118" t="s">
        <v>2391</v>
      </c>
      <c r="C534" s="472">
        <v>1</v>
      </c>
      <c r="D534" s="472"/>
      <c r="E534" s="472"/>
      <c r="F534" s="472"/>
      <c r="G534" s="472"/>
      <c r="H534" s="472"/>
      <c r="I534" s="472"/>
      <c r="J534" s="472"/>
      <c r="K534" s="472"/>
      <c r="L534" s="472"/>
      <c r="M534" s="472"/>
      <c r="N534" s="472"/>
      <c r="O534" s="658">
        <f t="shared" si="16"/>
        <v>1</v>
      </c>
      <c r="P534" s="658">
        <f t="shared" si="17"/>
        <v>1</v>
      </c>
      <c r="Q534" s="1323"/>
    </row>
    <row r="535" spans="1:17" s="1324" customFormat="1">
      <c r="A535" s="117" t="s">
        <v>2342</v>
      </c>
      <c r="B535" s="118" t="s">
        <v>1714</v>
      </c>
      <c r="C535" s="472">
        <v>1</v>
      </c>
      <c r="D535" s="472"/>
      <c r="E535" s="472"/>
      <c r="F535" s="472"/>
      <c r="G535" s="472"/>
      <c r="H535" s="472"/>
      <c r="I535" s="472"/>
      <c r="J535" s="472"/>
      <c r="K535" s="472"/>
      <c r="L535" s="472"/>
      <c r="M535" s="472"/>
      <c r="N535" s="472"/>
      <c r="O535" s="658">
        <f t="shared" si="16"/>
        <v>1</v>
      </c>
      <c r="P535" s="658">
        <f t="shared" si="17"/>
        <v>1</v>
      </c>
      <c r="Q535" s="1323"/>
    </row>
    <row r="536" spans="1:17" s="1324" customFormat="1">
      <c r="A536" s="117" t="s">
        <v>2342</v>
      </c>
      <c r="B536" s="118" t="s">
        <v>1844</v>
      </c>
      <c r="C536" s="472">
        <v>1</v>
      </c>
      <c r="D536" s="472"/>
      <c r="E536" s="472"/>
      <c r="F536" s="472"/>
      <c r="G536" s="472"/>
      <c r="H536" s="472"/>
      <c r="I536" s="472"/>
      <c r="J536" s="472"/>
      <c r="K536" s="472"/>
      <c r="L536" s="472"/>
      <c r="M536" s="472"/>
      <c r="N536" s="472"/>
      <c r="O536" s="658">
        <f t="shared" si="16"/>
        <v>1</v>
      </c>
      <c r="P536" s="658">
        <f t="shared" si="17"/>
        <v>1</v>
      </c>
      <c r="Q536" s="1323"/>
    </row>
    <row r="537" spans="1:17" s="1324" customFormat="1">
      <c r="A537" s="117" t="s">
        <v>2342</v>
      </c>
      <c r="B537" s="118" t="s">
        <v>2392</v>
      </c>
      <c r="C537" s="472">
        <v>1</v>
      </c>
      <c r="D537" s="472"/>
      <c r="E537" s="472"/>
      <c r="F537" s="472"/>
      <c r="G537" s="472"/>
      <c r="H537" s="472"/>
      <c r="I537" s="472"/>
      <c r="J537" s="472"/>
      <c r="K537" s="472"/>
      <c r="L537" s="472"/>
      <c r="M537" s="472"/>
      <c r="N537" s="472"/>
      <c r="O537" s="658">
        <f t="shared" si="16"/>
        <v>1</v>
      </c>
      <c r="P537" s="658">
        <f t="shared" si="17"/>
        <v>1</v>
      </c>
      <c r="Q537" s="1323"/>
    </row>
    <row r="538" spans="1:17" s="1324" customFormat="1">
      <c r="A538" s="117" t="s">
        <v>2342</v>
      </c>
      <c r="B538" s="118" t="s">
        <v>1999</v>
      </c>
      <c r="C538" s="472">
        <v>1</v>
      </c>
      <c r="D538" s="472"/>
      <c r="E538" s="472"/>
      <c r="F538" s="472"/>
      <c r="G538" s="472"/>
      <c r="H538" s="472"/>
      <c r="I538" s="472"/>
      <c r="J538" s="472"/>
      <c r="K538" s="472"/>
      <c r="L538" s="472"/>
      <c r="M538" s="472"/>
      <c r="N538" s="472"/>
      <c r="O538" s="658">
        <f t="shared" si="16"/>
        <v>1</v>
      </c>
      <c r="P538" s="658">
        <f t="shared" si="17"/>
        <v>1</v>
      </c>
      <c r="Q538" s="1323"/>
    </row>
    <row r="539" spans="1:17" s="1324" customFormat="1" ht="16.5" thickBot="1">
      <c r="A539" s="117" t="s">
        <v>2342</v>
      </c>
      <c r="B539" s="118" t="s">
        <v>1850</v>
      </c>
      <c r="C539" s="472">
        <v>1</v>
      </c>
      <c r="D539" s="472"/>
      <c r="E539" s="472"/>
      <c r="F539" s="472"/>
      <c r="G539" s="472"/>
      <c r="H539" s="472"/>
      <c r="I539" s="472"/>
      <c r="J539" s="472"/>
      <c r="K539" s="472"/>
      <c r="L539" s="472"/>
      <c r="M539" s="472"/>
      <c r="N539" s="472"/>
      <c r="O539" s="658">
        <f t="shared" si="16"/>
        <v>1</v>
      </c>
      <c r="P539" s="658">
        <f t="shared" si="17"/>
        <v>1</v>
      </c>
      <c r="Q539" s="1323"/>
    </row>
    <row r="540" spans="1:17" s="1324" customFormat="1" hidden="1">
      <c r="A540" s="117"/>
      <c r="B540" s="118"/>
      <c r="C540" s="472"/>
      <c r="D540" s="472"/>
      <c r="E540" s="472"/>
      <c r="F540" s="472"/>
      <c r="G540" s="472"/>
      <c r="H540" s="472"/>
      <c r="I540" s="472"/>
      <c r="J540" s="472"/>
      <c r="K540" s="472"/>
      <c r="L540" s="472"/>
      <c r="M540" s="472"/>
      <c r="N540" s="472"/>
      <c r="O540" s="658">
        <f t="shared" ref="O540:O579" si="18">SUM(C540:N540)</f>
        <v>0</v>
      </c>
      <c r="P540" s="658" t="e">
        <f t="shared" si="17"/>
        <v>#DIV/0!</v>
      </c>
      <c r="Q540" s="1323"/>
    </row>
    <row r="541" spans="1:17" s="1324" customFormat="1" hidden="1">
      <c r="A541" s="117"/>
      <c r="B541" s="118"/>
      <c r="C541" s="472"/>
      <c r="D541" s="472"/>
      <c r="E541" s="472"/>
      <c r="F541" s="472"/>
      <c r="G541" s="472"/>
      <c r="H541" s="472"/>
      <c r="I541" s="472"/>
      <c r="J541" s="472"/>
      <c r="K541" s="472"/>
      <c r="L541" s="472"/>
      <c r="M541" s="472"/>
      <c r="N541" s="472"/>
      <c r="O541" s="658">
        <f t="shared" si="18"/>
        <v>0</v>
      </c>
      <c r="P541" s="658" t="e">
        <f t="shared" si="17"/>
        <v>#DIV/0!</v>
      </c>
      <c r="Q541" s="1323"/>
    </row>
    <row r="542" spans="1:17" s="1324" customFormat="1" hidden="1">
      <c r="A542" s="117"/>
      <c r="B542" s="118"/>
      <c r="C542" s="472"/>
      <c r="D542" s="472"/>
      <c r="E542" s="472"/>
      <c r="F542" s="472"/>
      <c r="G542" s="472"/>
      <c r="H542" s="472"/>
      <c r="I542" s="472"/>
      <c r="J542" s="472"/>
      <c r="K542" s="472"/>
      <c r="L542" s="472"/>
      <c r="M542" s="472"/>
      <c r="N542" s="472"/>
      <c r="O542" s="658">
        <f t="shared" si="18"/>
        <v>0</v>
      </c>
      <c r="P542" s="658" t="e">
        <f t="shared" si="17"/>
        <v>#DIV/0!</v>
      </c>
      <c r="Q542" s="1323"/>
    </row>
    <row r="543" spans="1:17" s="1324" customFormat="1" hidden="1">
      <c r="A543" s="117"/>
      <c r="B543" s="118"/>
      <c r="C543" s="472"/>
      <c r="D543" s="472"/>
      <c r="E543" s="472"/>
      <c r="F543" s="472"/>
      <c r="G543" s="472"/>
      <c r="H543" s="472"/>
      <c r="I543" s="472"/>
      <c r="J543" s="472"/>
      <c r="K543" s="472"/>
      <c r="L543" s="472"/>
      <c r="M543" s="472"/>
      <c r="N543" s="472"/>
      <c r="O543" s="658">
        <f t="shared" si="18"/>
        <v>0</v>
      </c>
      <c r="P543" s="658" t="e">
        <f t="shared" si="17"/>
        <v>#DIV/0!</v>
      </c>
      <c r="Q543" s="1323"/>
    </row>
    <row r="544" spans="1:17" s="1324" customFormat="1" hidden="1">
      <c r="A544" s="117"/>
      <c r="B544" s="118"/>
      <c r="C544" s="472"/>
      <c r="D544" s="472"/>
      <c r="E544" s="472"/>
      <c r="F544" s="472"/>
      <c r="G544" s="472"/>
      <c r="H544" s="472"/>
      <c r="I544" s="472"/>
      <c r="J544" s="472"/>
      <c r="K544" s="472"/>
      <c r="L544" s="472"/>
      <c r="M544" s="472"/>
      <c r="N544" s="472"/>
      <c r="O544" s="658">
        <f t="shared" si="18"/>
        <v>0</v>
      </c>
      <c r="P544" s="658" t="e">
        <f t="shared" si="17"/>
        <v>#DIV/0!</v>
      </c>
      <c r="Q544" s="1323"/>
    </row>
    <row r="545" spans="1:17" s="1324" customFormat="1" hidden="1">
      <c r="A545" s="117"/>
      <c r="B545" s="118"/>
      <c r="C545" s="472"/>
      <c r="D545" s="472"/>
      <c r="E545" s="472"/>
      <c r="F545" s="472"/>
      <c r="G545" s="472"/>
      <c r="H545" s="472"/>
      <c r="I545" s="472"/>
      <c r="J545" s="472"/>
      <c r="K545" s="472"/>
      <c r="L545" s="472"/>
      <c r="M545" s="472"/>
      <c r="N545" s="472"/>
      <c r="O545" s="658">
        <f t="shared" si="18"/>
        <v>0</v>
      </c>
      <c r="P545" s="658" t="e">
        <f t="shared" si="17"/>
        <v>#DIV/0!</v>
      </c>
      <c r="Q545" s="1323"/>
    </row>
    <row r="546" spans="1:17" s="1324" customFormat="1" hidden="1">
      <c r="A546" s="117"/>
      <c r="B546" s="118"/>
      <c r="C546" s="472"/>
      <c r="D546" s="472"/>
      <c r="E546" s="472"/>
      <c r="F546" s="472"/>
      <c r="G546" s="472"/>
      <c r="H546" s="472"/>
      <c r="I546" s="472"/>
      <c r="J546" s="472"/>
      <c r="K546" s="472"/>
      <c r="L546" s="472"/>
      <c r="M546" s="472"/>
      <c r="N546" s="472"/>
      <c r="O546" s="658">
        <f t="shared" si="18"/>
        <v>0</v>
      </c>
      <c r="P546" s="658" t="e">
        <f t="shared" si="17"/>
        <v>#DIV/0!</v>
      </c>
      <c r="Q546" s="1323"/>
    </row>
    <row r="547" spans="1:17" s="1324" customFormat="1" hidden="1">
      <c r="A547" s="117"/>
      <c r="B547" s="118"/>
      <c r="C547" s="472"/>
      <c r="D547" s="472"/>
      <c r="E547" s="472"/>
      <c r="F547" s="472"/>
      <c r="G547" s="472"/>
      <c r="H547" s="472"/>
      <c r="I547" s="472"/>
      <c r="J547" s="472"/>
      <c r="K547" s="472"/>
      <c r="L547" s="472"/>
      <c r="M547" s="472"/>
      <c r="N547" s="472"/>
      <c r="O547" s="658">
        <f t="shared" si="18"/>
        <v>0</v>
      </c>
      <c r="P547" s="658" t="e">
        <f t="shared" si="17"/>
        <v>#DIV/0!</v>
      </c>
      <c r="Q547" s="1323"/>
    </row>
    <row r="548" spans="1:17" s="1324" customFormat="1" hidden="1">
      <c r="A548" s="117"/>
      <c r="B548" s="118"/>
      <c r="C548" s="472"/>
      <c r="D548" s="472"/>
      <c r="E548" s="472"/>
      <c r="F548" s="472"/>
      <c r="G548" s="472"/>
      <c r="H548" s="472"/>
      <c r="I548" s="472"/>
      <c r="J548" s="472"/>
      <c r="K548" s="472"/>
      <c r="L548" s="472"/>
      <c r="M548" s="472"/>
      <c r="N548" s="472"/>
      <c r="O548" s="658">
        <f t="shared" si="18"/>
        <v>0</v>
      </c>
      <c r="P548" s="658" t="e">
        <f t="shared" si="17"/>
        <v>#DIV/0!</v>
      </c>
      <c r="Q548" s="1323"/>
    </row>
    <row r="549" spans="1:17" s="1324" customFormat="1" hidden="1">
      <c r="A549" s="117"/>
      <c r="B549" s="118"/>
      <c r="C549" s="472"/>
      <c r="D549" s="472"/>
      <c r="E549" s="472"/>
      <c r="F549" s="472"/>
      <c r="G549" s="472"/>
      <c r="H549" s="472"/>
      <c r="I549" s="472"/>
      <c r="J549" s="472"/>
      <c r="K549" s="472"/>
      <c r="L549" s="472"/>
      <c r="M549" s="472"/>
      <c r="N549" s="472"/>
      <c r="O549" s="658">
        <f t="shared" si="18"/>
        <v>0</v>
      </c>
      <c r="P549" s="658" t="e">
        <f t="shared" si="17"/>
        <v>#DIV/0!</v>
      </c>
      <c r="Q549" s="1323"/>
    </row>
    <row r="550" spans="1:17" s="1324" customFormat="1" hidden="1">
      <c r="A550" s="117"/>
      <c r="B550" s="118"/>
      <c r="C550" s="472"/>
      <c r="D550" s="472"/>
      <c r="E550" s="472"/>
      <c r="F550" s="472"/>
      <c r="G550" s="472"/>
      <c r="H550" s="472"/>
      <c r="I550" s="472"/>
      <c r="J550" s="472"/>
      <c r="K550" s="472"/>
      <c r="L550" s="472"/>
      <c r="M550" s="472"/>
      <c r="N550" s="472"/>
      <c r="O550" s="658">
        <f t="shared" si="18"/>
        <v>0</v>
      </c>
      <c r="P550" s="658" t="e">
        <f t="shared" si="17"/>
        <v>#DIV/0!</v>
      </c>
      <c r="Q550" s="1323"/>
    </row>
    <row r="551" spans="1:17" s="1324" customFormat="1" hidden="1">
      <c r="A551" s="117"/>
      <c r="B551" s="118"/>
      <c r="C551" s="472"/>
      <c r="D551" s="472"/>
      <c r="E551" s="472"/>
      <c r="F551" s="472"/>
      <c r="G551" s="472"/>
      <c r="H551" s="472"/>
      <c r="I551" s="472"/>
      <c r="J551" s="472"/>
      <c r="K551" s="472"/>
      <c r="L551" s="472"/>
      <c r="M551" s="472"/>
      <c r="N551" s="472"/>
      <c r="O551" s="658">
        <f t="shared" si="18"/>
        <v>0</v>
      </c>
      <c r="P551" s="658" t="e">
        <f t="shared" si="17"/>
        <v>#DIV/0!</v>
      </c>
      <c r="Q551" s="1323"/>
    </row>
    <row r="552" spans="1:17" s="1324" customFormat="1" hidden="1">
      <c r="A552" s="117"/>
      <c r="B552" s="118"/>
      <c r="C552" s="472"/>
      <c r="D552" s="472"/>
      <c r="E552" s="472"/>
      <c r="F552" s="472"/>
      <c r="G552" s="472"/>
      <c r="H552" s="472"/>
      <c r="I552" s="472"/>
      <c r="J552" s="472"/>
      <c r="K552" s="472"/>
      <c r="L552" s="472"/>
      <c r="M552" s="472"/>
      <c r="N552" s="472"/>
      <c r="O552" s="658">
        <f t="shared" si="18"/>
        <v>0</v>
      </c>
      <c r="P552" s="658" t="e">
        <f t="shared" si="17"/>
        <v>#DIV/0!</v>
      </c>
      <c r="Q552" s="1323"/>
    </row>
    <row r="553" spans="1:17" s="1324" customFormat="1" hidden="1">
      <c r="A553" s="117"/>
      <c r="B553" s="118"/>
      <c r="C553" s="472"/>
      <c r="D553" s="472"/>
      <c r="E553" s="472"/>
      <c r="F553" s="472"/>
      <c r="G553" s="472"/>
      <c r="H553" s="472"/>
      <c r="I553" s="472"/>
      <c r="J553" s="472"/>
      <c r="K553" s="472"/>
      <c r="L553" s="472"/>
      <c r="M553" s="472"/>
      <c r="N553" s="472"/>
      <c r="O553" s="658">
        <f t="shared" si="18"/>
        <v>0</v>
      </c>
      <c r="P553" s="658" t="e">
        <f t="shared" si="17"/>
        <v>#DIV/0!</v>
      </c>
      <c r="Q553" s="1323"/>
    </row>
    <row r="554" spans="1:17" s="1324" customFormat="1" hidden="1">
      <c r="A554" s="117"/>
      <c r="B554" s="118"/>
      <c r="C554" s="472"/>
      <c r="D554" s="472"/>
      <c r="E554" s="472"/>
      <c r="F554" s="472"/>
      <c r="G554" s="472"/>
      <c r="H554" s="472"/>
      <c r="I554" s="472"/>
      <c r="J554" s="472"/>
      <c r="K554" s="472"/>
      <c r="L554" s="472"/>
      <c r="M554" s="472"/>
      <c r="N554" s="472"/>
      <c r="O554" s="658">
        <f t="shared" si="18"/>
        <v>0</v>
      </c>
      <c r="P554" s="658" t="e">
        <f t="shared" si="17"/>
        <v>#DIV/0!</v>
      </c>
      <c r="Q554" s="1323"/>
    </row>
    <row r="555" spans="1:17" s="1324" customFormat="1" hidden="1">
      <c r="A555" s="117"/>
      <c r="B555" s="118"/>
      <c r="C555" s="472"/>
      <c r="D555" s="472"/>
      <c r="E555" s="472"/>
      <c r="F555" s="472"/>
      <c r="G555" s="472"/>
      <c r="H555" s="472"/>
      <c r="I555" s="472"/>
      <c r="J555" s="472"/>
      <c r="K555" s="472"/>
      <c r="L555" s="472"/>
      <c r="M555" s="472"/>
      <c r="N555" s="472"/>
      <c r="O555" s="658">
        <f t="shared" si="18"/>
        <v>0</v>
      </c>
      <c r="P555" s="658" t="e">
        <f t="shared" si="17"/>
        <v>#DIV/0!</v>
      </c>
      <c r="Q555" s="1323"/>
    </row>
    <row r="556" spans="1:17" s="1324" customFormat="1" hidden="1">
      <c r="A556" s="117"/>
      <c r="B556" s="118"/>
      <c r="C556" s="472"/>
      <c r="D556" s="472"/>
      <c r="E556" s="472"/>
      <c r="F556" s="472"/>
      <c r="G556" s="472"/>
      <c r="H556" s="472"/>
      <c r="I556" s="472"/>
      <c r="J556" s="472"/>
      <c r="K556" s="472"/>
      <c r="L556" s="472"/>
      <c r="M556" s="472"/>
      <c r="N556" s="472"/>
      <c r="O556" s="658">
        <f t="shared" si="18"/>
        <v>0</v>
      </c>
      <c r="P556" s="658" t="e">
        <f t="shared" si="17"/>
        <v>#DIV/0!</v>
      </c>
      <c r="Q556" s="1323"/>
    </row>
    <row r="557" spans="1:17" s="1324" customFormat="1" hidden="1">
      <c r="A557" s="117"/>
      <c r="B557" s="118"/>
      <c r="C557" s="472"/>
      <c r="D557" s="472"/>
      <c r="E557" s="472"/>
      <c r="F557" s="472"/>
      <c r="G557" s="472"/>
      <c r="H557" s="472"/>
      <c r="I557" s="472"/>
      <c r="J557" s="472"/>
      <c r="K557" s="472"/>
      <c r="L557" s="472"/>
      <c r="M557" s="472"/>
      <c r="N557" s="472"/>
      <c r="O557" s="658">
        <f t="shared" si="18"/>
        <v>0</v>
      </c>
      <c r="P557" s="658" t="e">
        <f t="shared" si="17"/>
        <v>#DIV/0!</v>
      </c>
      <c r="Q557" s="1323"/>
    </row>
    <row r="558" spans="1:17" s="1324" customFormat="1" hidden="1">
      <c r="A558" s="117"/>
      <c r="B558" s="118"/>
      <c r="C558" s="472"/>
      <c r="D558" s="472"/>
      <c r="E558" s="472"/>
      <c r="F558" s="472"/>
      <c r="G558" s="472"/>
      <c r="H558" s="472"/>
      <c r="I558" s="472"/>
      <c r="J558" s="472"/>
      <c r="K558" s="472"/>
      <c r="L558" s="472"/>
      <c r="M558" s="472"/>
      <c r="N558" s="472"/>
      <c r="O558" s="658">
        <f t="shared" si="18"/>
        <v>0</v>
      </c>
      <c r="P558" s="658" t="e">
        <f t="shared" si="17"/>
        <v>#DIV/0!</v>
      </c>
      <c r="Q558" s="1323"/>
    </row>
    <row r="559" spans="1:17" s="1324" customFormat="1" hidden="1">
      <c r="A559" s="117"/>
      <c r="B559" s="118"/>
      <c r="C559" s="472"/>
      <c r="D559" s="472"/>
      <c r="E559" s="472"/>
      <c r="F559" s="472"/>
      <c r="G559" s="472"/>
      <c r="H559" s="472"/>
      <c r="I559" s="472"/>
      <c r="J559" s="472"/>
      <c r="K559" s="472"/>
      <c r="L559" s="472"/>
      <c r="M559" s="472"/>
      <c r="N559" s="472"/>
      <c r="O559" s="658">
        <f t="shared" si="18"/>
        <v>0</v>
      </c>
      <c r="P559" s="658" t="e">
        <f t="shared" si="17"/>
        <v>#DIV/0!</v>
      </c>
      <c r="Q559" s="1323"/>
    </row>
    <row r="560" spans="1:17" s="1324" customFormat="1" hidden="1">
      <c r="A560" s="117"/>
      <c r="B560" s="118"/>
      <c r="C560" s="472"/>
      <c r="D560" s="472"/>
      <c r="E560" s="472"/>
      <c r="F560" s="472"/>
      <c r="G560" s="472"/>
      <c r="H560" s="472"/>
      <c r="I560" s="472"/>
      <c r="J560" s="472"/>
      <c r="K560" s="472"/>
      <c r="L560" s="472"/>
      <c r="M560" s="472"/>
      <c r="N560" s="472"/>
      <c r="O560" s="658">
        <f t="shared" si="18"/>
        <v>0</v>
      </c>
      <c r="P560" s="658" t="e">
        <f t="shared" si="17"/>
        <v>#DIV/0!</v>
      </c>
      <c r="Q560" s="1323"/>
    </row>
    <row r="561" spans="1:17" s="1324" customFormat="1" hidden="1">
      <c r="A561" s="117"/>
      <c r="B561" s="118"/>
      <c r="C561" s="472"/>
      <c r="D561" s="472"/>
      <c r="E561" s="472"/>
      <c r="F561" s="472"/>
      <c r="G561" s="472"/>
      <c r="H561" s="472"/>
      <c r="I561" s="472"/>
      <c r="J561" s="472"/>
      <c r="K561" s="472"/>
      <c r="L561" s="472"/>
      <c r="M561" s="472"/>
      <c r="N561" s="472"/>
      <c r="O561" s="658">
        <f t="shared" si="18"/>
        <v>0</v>
      </c>
      <c r="P561" s="658" t="e">
        <f t="shared" si="17"/>
        <v>#DIV/0!</v>
      </c>
      <c r="Q561" s="1323"/>
    </row>
    <row r="562" spans="1:17" s="1324" customFormat="1" hidden="1">
      <c r="A562" s="117"/>
      <c r="B562" s="118"/>
      <c r="C562" s="472"/>
      <c r="D562" s="472"/>
      <c r="E562" s="472"/>
      <c r="F562" s="472"/>
      <c r="G562" s="472"/>
      <c r="H562" s="472"/>
      <c r="I562" s="472"/>
      <c r="J562" s="472"/>
      <c r="K562" s="472"/>
      <c r="L562" s="472"/>
      <c r="M562" s="472"/>
      <c r="N562" s="472"/>
      <c r="O562" s="658">
        <f t="shared" si="18"/>
        <v>0</v>
      </c>
      <c r="P562" s="658" t="e">
        <f t="shared" si="17"/>
        <v>#DIV/0!</v>
      </c>
      <c r="Q562" s="1323"/>
    </row>
    <row r="563" spans="1:17" s="1324" customFormat="1" hidden="1">
      <c r="A563" s="117"/>
      <c r="B563" s="118"/>
      <c r="C563" s="472"/>
      <c r="D563" s="472"/>
      <c r="E563" s="472"/>
      <c r="F563" s="472"/>
      <c r="G563" s="472"/>
      <c r="H563" s="472"/>
      <c r="I563" s="472"/>
      <c r="J563" s="472"/>
      <c r="K563" s="472"/>
      <c r="L563" s="472"/>
      <c r="M563" s="472"/>
      <c r="N563" s="472"/>
      <c r="O563" s="658">
        <f t="shared" si="18"/>
        <v>0</v>
      </c>
      <c r="P563" s="658" t="e">
        <f t="shared" si="17"/>
        <v>#DIV/0!</v>
      </c>
      <c r="Q563" s="1323"/>
    </row>
    <row r="564" spans="1:17" s="1324" customFormat="1" hidden="1">
      <c r="A564" s="117"/>
      <c r="B564" s="118"/>
      <c r="C564" s="472"/>
      <c r="D564" s="472"/>
      <c r="E564" s="472"/>
      <c r="F564" s="472"/>
      <c r="G564" s="472"/>
      <c r="H564" s="472"/>
      <c r="I564" s="472"/>
      <c r="J564" s="472"/>
      <c r="K564" s="472"/>
      <c r="L564" s="472"/>
      <c r="M564" s="472"/>
      <c r="N564" s="472"/>
      <c r="O564" s="658">
        <f t="shared" si="18"/>
        <v>0</v>
      </c>
      <c r="P564" s="658" t="e">
        <f t="shared" si="17"/>
        <v>#DIV/0!</v>
      </c>
      <c r="Q564" s="1323"/>
    </row>
    <row r="565" spans="1:17" s="1324" customFormat="1" hidden="1">
      <c r="A565" s="117"/>
      <c r="B565" s="118"/>
      <c r="C565" s="472"/>
      <c r="D565" s="472"/>
      <c r="E565" s="472"/>
      <c r="F565" s="472"/>
      <c r="G565" s="472"/>
      <c r="H565" s="472"/>
      <c r="I565" s="472"/>
      <c r="J565" s="472"/>
      <c r="K565" s="472"/>
      <c r="L565" s="472"/>
      <c r="M565" s="472"/>
      <c r="N565" s="472"/>
      <c r="O565" s="658">
        <f t="shared" si="18"/>
        <v>0</v>
      </c>
      <c r="P565" s="658" t="e">
        <f t="shared" si="17"/>
        <v>#DIV/0!</v>
      </c>
      <c r="Q565" s="1323"/>
    </row>
    <row r="566" spans="1:17" s="1324" customFormat="1" hidden="1">
      <c r="A566" s="117"/>
      <c r="B566" s="118"/>
      <c r="C566" s="472"/>
      <c r="D566" s="472"/>
      <c r="E566" s="472"/>
      <c r="F566" s="472"/>
      <c r="G566" s="472"/>
      <c r="H566" s="472"/>
      <c r="I566" s="472"/>
      <c r="J566" s="472"/>
      <c r="K566" s="472"/>
      <c r="L566" s="472"/>
      <c r="M566" s="472"/>
      <c r="N566" s="472"/>
      <c r="O566" s="658">
        <f t="shared" si="18"/>
        <v>0</v>
      </c>
      <c r="P566" s="658" t="e">
        <f t="shared" si="17"/>
        <v>#DIV/0!</v>
      </c>
      <c r="Q566" s="1323"/>
    </row>
    <row r="567" spans="1:17" s="1324" customFormat="1" hidden="1">
      <c r="A567" s="117"/>
      <c r="B567" s="118"/>
      <c r="C567" s="472"/>
      <c r="D567" s="472"/>
      <c r="E567" s="472"/>
      <c r="F567" s="472"/>
      <c r="G567" s="472"/>
      <c r="H567" s="472"/>
      <c r="I567" s="472"/>
      <c r="J567" s="472"/>
      <c r="K567" s="472"/>
      <c r="L567" s="472"/>
      <c r="M567" s="472"/>
      <c r="N567" s="472"/>
      <c r="O567" s="658">
        <f t="shared" si="18"/>
        <v>0</v>
      </c>
      <c r="P567" s="658" t="e">
        <f t="shared" si="17"/>
        <v>#DIV/0!</v>
      </c>
      <c r="Q567" s="1323"/>
    </row>
    <row r="568" spans="1:17" s="1324" customFormat="1" hidden="1">
      <c r="A568" s="117"/>
      <c r="B568" s="118"/>
      <c r="C568" s="472"/>
      <c r="D568" s="472"/>
      <c r="E568" s="472"/>
      <c r="F568" s="472"/>
      <c r="G568" s="472"/>
      <c r="H568" s="472"/>
      <c r="I568" s="472"/>
      <c r="J568" s="472"/>
      <c r="K568" s="472"/>
      <c r="L568" s="472"/>
      <c r="M568" s="472"/>
      <c r="N568" s="472"/>
      <c r="O568" s="658">
        <f t="shared" si="18"/>
        <v>0</v>
      </c>
      <c r="P568" s="658" t="e">
        <f t="shared" si="17"/>
        <v>#DIV/0!</v>
      </c>
      <c r="Q568" s="1323"/>
    </row>
    <row r="569" spans="1:17" s="1324" customFormat="1" hidden="1">
      <c r="A569" s="117"/>
      <c r="B569" s="118"/>
      <c r="C569" s="472"/>
      <c r="D569" s="472"/>
      <c r="E569" s="472"/>
      <c r="F569" s="472"/>
      <c r="G569" s="472"/>
      <c r="H569" s="472"/>
      <c r="I569" s="472"/>
      <c r="J569" s="472"/>
      <c r="K569" s="472"/>
      <c r="L569" s="472"/>
      <c r="M569" s="472"/>
      <c r="N569" s="472"/>
      <c r="O569" s="658">
        <f t="shared" si="18"/>
        <v>0</v>
      </c>
      <c r="P569" s="658" t="e">
        <f t="shared" si="17"/>
        <v>#DIV/0!</v>
      </c>
      <c r="Q569" s="1323"/>
    </row>
    <row r="570" spans="1:17" s="1324" customFormat="1" hidden="1">
      <c r="A570" s="117"/>
      <c r="B570" s="118"/>
      <c r="C570" s="472"/>
      <c r="D570" s="472"/>
      <c r="E570" s="472"/>
      <c r="F570" s="472"/>
      <c r="G570" s="472"/>
      <c r="H570" s="472"/>
      <c r="I570" s="472"/>
      <c r="J570" s="472"/>
      <c r="K570" s="472"/>
      <c r="L570" s="472"/>
      <c r="M570" s="472"/>
      <c r="N570" s="472"/>
      <c r="O570" s="658">
        <f t="shared" si="18"/>
        <v>0</v>
      </c>
      <c r="P570" s="658" t="e">
        <f t="shared" si="17"/>
        <v>#DIV/0!</v>
      </c>
      <c r="Q570" s="1323"/>
    </row>
    <row r="571" spans="1:17" s="1324" customFormat="1" hidden="1">
      <c r="A571" s="117"/>
      <c r="B571" s="118"/>
      <c r="C571" s="472"/>
      <c r="D571" s="472"/>
      <c r="E571" s="472"/>
      <c r="F571" s="472"/>
      <c r="G571" s="472"/>
      <c r="H571" s="472"/>
      <c r="I571" s="472"/>
      <c r="J571" s="472"/>
      <c r="K571" s="472"/>
      <c r="L571" s="472"/>
      <c r="M571" s="472"/>
      <c r="N571" s="472"/>
      <c r="O571" s="658">
        <f t="shared" si="18"/>
        <v>0</v>
      </c>
      <c r="P571" s="658" t="e">
        <f t="shared" si="17"/>
        <v>#DIV/0!</v>
      </c>
      <c r="Q571" s="1323"/>
    </row>
    <row r="572" spans="1:17" s="1324" customFormat="1" hidden="1">
      <c r="A572" s="117"/>
      <c r="B572" s="118"/>
      <c r="C572" s="472"/>
      <c r="D572" s="472"/>
      <c r="E572" s="472"/>
      <c r="F572" s="472"/>
      <c r="G572" s="472"/>
      <c r="H572" s="472"/>
      <c r="I572" s="472"/>
      <c r="J572" s="472"/>
      <c r="K572" s="472"/>
      <c r="L572" s="472"/>
      <c r="M572" s="472"/>
      <c r="N572" s="472"/>
      <c r="O572" s="658">
        <f t="shared" si="18"/>
        <v>0</v>
      </c>
      <c r="P572" s="658" t="e">
        <f t="shared" si="17"/>
        <v>#DIV/0!</v>
      </c>
      <c r="Q572" s="1323"/>
    </row>
    <row r="573" spans="1:17" s="1324" customFormat="1" hidden="1">
      <c r="A573" s="117"/>
      <c r="B573" s="118"/>
      <c r="C573" s="472"/>
      <c r="D573" s="472"/>
      <c r="E573" s="472"/>
      <c r="F573" s="472"/>
      <c r="G573" s="472"/>
      <c r="H573" s="472"/>
      <c r="I573" s="472"/>
      <c r="J573" s="472"/>
      <c r="K573" s="472"/>
      <c r="L573" s="472"/>
      <c r="M573" s="472"/>
      <c r="N573" s="472"/>
      <c r="O573" s="658">
        <f t="shared" si="18"/>
        <v>0</v>
      </c>
      <c r="P573" s="658" t="e">
        <f t="shared" si="17"/>
        <v>#DIV/0!</v>
      </c>
      <c r="Q573" s="1323"/>
    </row>
    <row r="574" spans="1:17" s="1324" customFormat="1" hidden="1">
      <c r="A574" s="117"/>
      <c r="B574" s="118"/>
      <c r="C574" s="472"/>
      <c r="D574" s="472"/>
      <c r="E574" s="472"/>
      <c r="F574" s="472"/>
      <c r="G574" s="472"/>
      <c r="H574" s="472"/>
      <c r="I574" s="472"/>
      <c r="J574" s="472"/>
      <c r="K574" s="472"/>
      <c r="L574" s="472"/>
      <c r="M574" s="472"/>
      <c r="N574" s="472"/>
      <c r="O574" s="658">
        <f t="shared" si="18"/>
        <v>0</v>
      </c>
      <c r="P574" s="658" t="e">
        <f t="shared" si="17"/>
        <v>#DIV/0!</v>
      </c>
      <c r="Q574" s="1323"/>
    </row>
    <row r="575" spans="1:17" s="1324" customFormat="1" hidden="1">
      <c r="A575" s="117"/>
      <c r="B575" s="118"/>
      <c r="C575" s="472"/>
      <c r="D575" s="472"/>
      <c r="E575" s="472"/>
      <c r="F575" s="472"/>
      <c r="G575" s="472"/>
      <c r="H575" s="472"/>
      <c r="I575" s="472"/>
      <c r="J575" s="472"/>
      <c r="K575" s="472"/>
      <c r="L575" s="472"/>
      <c r="M575" s="472"/>
      <c r="N575" s="472"/>
      <c r="O575" s="658">
        <f t="shared" si="18"/>
        <v>0</v>
      </c>
      <c r="P575" s="658" t="e">
        <f t="shared" si="17"/>
        <v>#DIV/0!</v>
      </c>
      <c r="Q575" s="1323"/>
    </row>
    <row r="576" spans="1:17" s="1324" customFormat="1" hidden="1">
      <c r="A576" s="117"/>
      <c r="B576" s="118"/>
      <c r="C576" s="472"/>
      <c r="D576" s="472"/>
      <c r="E576" s="472"/>
      <c r="F576" s="472"/>
      <c r="G576" s="472"/>
      <c r="H576" s="472"/>
      <c r="I576" s="472"/>
      <c r="J576" s="472"/>
      <c r="K576" s="472"/>
      <c r="L576" s="472"/>
      <c r="M576" s="472"/>
      <c r="N576" s="472"/>
      <c r="O576" s="658">
        <f t="shared" si="18"/>
        <v>0</v>
      </c>
      <c r="P576" s="658" t="e">
        <f t="shared" si="17"/>
        <v>#DIV/0!</v>
      </c>
      <c r="Q576" s="1323"/>
    </row>
    <row r="577" spans="1:17" s="1324" customFormat="1" hidden="1">
      <c r="A577" s="117"/>
      <c r="B577" s="118"/>
      <c r="C577" s="472"/>
      <c r="D577" s="472"/>
      <c r="E577" s="472"/>
      <c r="F577" s="472"/>
      <c r="G577" s="472"/>
      <c r="H577" s="472"/>
      <c r="I577" s="472"/>
      <c r="J577" s="472"/>
      <c r="K577" s="472"/>
      <c r="L577" s="472"/>
      <c r="M577" s="472"/>
      <c r="N577" s="472"/>
      <c r="O577" s="658">
        <f t="shared" si="18"/>
        <v>0</v>
      </c>
      <c r="P577" s="658" t="e">
        <f t="shared" si="17"/>
        <v>#DIV/0!</v>
      </c>
      <c r="Q577" s="1323"/>
    </row>
    <row r="578" spans="1:17" s="1324" customFormat="1" hidden="1">
      <c r="A578" s="117"/>
      <c r="B578" s="118"/>
      <c r="C578" s="472"/>
      <c r="D578" s="472"/>
      <c r="E578" s="472"/>
      <c r="F578" s="472"/>
      <c r="G578" s="472"/>
      <c r="H578" s="472"/>
      <c r="I578" s="472"/>
      <c r="J578" s="472"/>
      <c r="K578" s="472"/>
      <c r="L578" s="472"/>
      <c r="M578" s="472"/>
      <c r="N578" s="472"/>
      <c r="O578" s="658">
        <f t="shared" si="18"/>
        <v>0</v>
      </c>
      <c r="P578" s="658" t="e">
        <f t="shared" si="17"/>
        <v>#DIV/0!</v>
      </c>
      <c r="Q578" s="1323"/>
    </row>
    <row r="579" spans="1:17" s="1324" customFormat="1" hidden="1">
      <c r="A579" s="117"/>
      <c r="B579" s="118"/>
      <c r="C579" s="472"/>
      <c r="D579" s="472"/>
      <c r="E579" s="472"/>
      <c r="F579" s="472"/>
      <c r="G579" s="472"/>
      <c r="H579" s="472"/>
      <c r="I579" s="472"/>
      <c r="J579" s="472"/>
      <c r="K579" s="472"/>
      <c r="L579" s="472"/>
      <c r="M579" s="472"/>
      <c r="N579" s="472"/>
      <c r="O579" s="658">
        <f t="shared" si="18"/>
        <v>0</v>
      </c>
      <c r="P579" s="658" t="e">
        <f t="shared" si="17"/>
        <v>#DIV/0!</v>
      </c>
      <c r="Q579" s="1323"/>
    </row>
    <row r="580" spans="1:17" s="1324" customFormat="1" hidden="1">
      <c r="A580" s="117"/>
      <c r="B580" s="118"/>
      <c r="C580" s="472"/>
      <c r="D580" s="472"/>
      <c r="E580" s="472"/>
      <c r="F580" s="472"/>
      <c r="G580" s="472"/>
      <c r="H580" s="472"/>
      <c r="I580" s="472"/>
      <c r="J580" s="472"/>
      <c r="K580" s="472"/>
      <c r="L580" s="472"/>
      <c r="M580" s="472"/>
      <c r="N580" s="472"/>
      <c r="O580" s="658">
        <f t="shared" ref="O580:O643" si="19">SUM(C580:N580)</f>
        <v>0</v>
      </c>
      <c r="P580" s="658" t="e">
        <f t="shared" ref="P580:P643" si="20">AVERAGE(C580:N580)</f>
        <v>#DIV/0!</v>
      </c>
      <c r="Q580" s="1323"/>
    </row>
    <row r="581" spans="1:17" s="1324" customFormat="1" hidden="1">
      <c r="A581" s="117"/>
      <c r="B581" s="118"/>
      <c r="C581" s="472"/>
      <c r="D581" s="472"/>
      <c r="E581" s="472"/>
      <c r="F581" s="472"/>
      <c r="G581" s="472"/>
      <c r="H581" s="472"/>
      <c r="I581" s="472"/>
      <c r="J581" s="472"/>
      <c r="K581" s="472"/>
      <c r="L581" s="472"/>
      <c r="M581" s="472"/>
      <c r="N581" s="472"/>
      <c r="O581" s="658">
        <f t="shared" si="19"/>
        <v>0</v>
      </c>
      <c r="P581" s="658" t="e">
        <f t="shared" si="20"/>
        <v>#DIV/0!</v>
      </c>
      <c r="Q581" s="1323"/>
    </row>
    <row r="582" spans="1:17" s="1324" customFormat="1" hidden="1">
      <c r="A582" s="117"/>
      <c r="B582" s="118"/>
      <c r="C582" s="472"/>
      <c r="D582" s="472"/>
      <c r="E582" s="472"/>
      <c r="F582" s="472"/>
      <c r="G582" s="472"/>
      <c r="H582" s="472"/>
      <c r="I582" s="472"/>
      <c r="J582" s="472"/>
      <c r="K582" s="472"/>
      <c r="L582" s="472"/>
      <c r="M582" s="472"/>
      <c r="N582" s="472"/>
      <c r="O582" s="658">
        <f t="shared" si="19"/>
        <v>0</v>
      </c>
      <c r="P582" s="658" t="e">
        <f t="shared" si="20"/>
        <v>#DIV/0!</v>
      </c>
      <c r="Q582" s="1323"/>
    </row>
    <row r="583" spans="1:17" s="1324" customFormat="1" hidden="1">
      <c r="A583" s="117"/>
      <c r="B583" s="118"/>
      <c r="C583" s="472"/>
      <c r="D583" s="472"/>
      <c r="E583" s="472"/>
      <c r="F583" s="472"/>
      <c r="G583" s="472"/>
      <c r="H583" s="472"/>
      <c r="I583" s="472"/>
      <c r="J583" s="472"/>
      <c r="K583" s="472"/>
      <c r="L583" s="472"/>
      <c r="M583" s="472"/>
      <c r="N583" s="472"/>
      <c r="O583" s="658">
        <f t="shared" si="19"/>
        <v>0</v>
      </c>
      <c r="P583" s="658" t="e">
        <f t="shared" si="20"/>
        <v>#DIV/0!</v>
      </c>
      <c r="Q583" s="1323"/>
    </row>
    <row r="584" spans="1:17" s="1324" customFormat="1" hidden="1">
      <c r="A584" s="117"/>
      <c r="B584" s="118"/>
      <c r="C584" s="472"/>
      <c r="D584" s="472"/>
      <c r="E584" s="472"/>
      <c r="F584" s="472"/>
      <c r="G584" s="472"/>
      <c r="H584" s="472"/>
      <c r="I584" s="472"/>
      <c r="J584" s="472"/>
      <c r="K584" s="472"/>
      <c r="L584" s="472"/>
      <c r="M584" s="472"/>
      <c r="N584" s="472"/>
      <c r="O584" s="658">
        <f t="shared" si="19"/>
        <v>0</v>
      </c>
      <c r="P584" s="658" t="e">
        <f t="shared" si="20"/>
        <v>#DIV/0!</v>
      </c>
      <c r="Q584" s="1323"/>
    </row>
    <row r="585" spans="1:17" s="1324" customFormat="1" hidden="1">
      <c r="A585" s="117"/>
      <c r="B585" s="118"/>
      <c r="C585" s="472"/>
      <c r="D585" s="472"/>
      <c r="E585" s="472"/>
      <c r="F585" s="472"/>
      <c r="G585" s="472"/>
      <c r="H585" s="472"/>
      <c r="I585" s="472"/>
      <c r="J585" s="472"/>
      <c r="K585" s="472"/>
      <c r="L585" s="472"/>
      <c r="M585" s="472"/>
      <c r="N585" s="472"/>
      <c r="O585" s="658">
        <f t="shared" si="19"/>
        <v>0</v>
      </c>
      <c r="P585" s="658" t="e">
        <f t="shared" si="20"/>
        <v>#DIV/0!</v>
      </c>
      <c r="Q585" s="1323"/>
    </row>
    <row r="586" spans="1:17" s="1324" customFormat="1" hidden="1">
      <c r="A586" s="117"/>
      <c r="B586" s="118"/>
      <c r="C586" s="472"/>
      <c r="D586" s="472"/>
      <c r="E586" s="472"/>
      <c r="F586" s="472"/>
      <c r="G586" s="472"/>
      <c r="H586" s="472"/>
      <c r="I586" s="472"/>
      <c r="J586" s="472"/>
      <c r="K586" s="472"/>
      <c r="L586" s="472"/>
      <c r="M586" s="472"/>
      <c r="N586" s="472"/>
      <c r="O586" s="658">
        <f t="shared" si="19"/>
        <v>0</v>
      </c>
      <c r="P586" s="658" t="e">
        <f t="shared" si="20"/>
        <v>#DIV/0!</v>
      </c>
      <c r="Q586" s="1323"/>
    </row>
    <row r="587" spans="1:17" s="1324" customFormat="1" hidden="1">
      <c r="A587" s="117"/>
      <c r="B587" s="118"/>
      <c r="C587" s="472"/>
      <c r="D587" s="472"/>
      <c r="E587" s="472"/>
      <c r="F587" s="472"/>
      <c r="G587" s="472"/>
      <c r="H587" s="472"/>
      <c r="I587" s="472"/>
      <c r="J587" s="472"/>
      <c r="K587" s="472"/>
      <c r="L587" s="472"/>
      <c r="M587" s="472"/>
      <c r="N587" s="472"/>
      <c r="O587" s="658">
        <f t="shared" si="19"/>
        <v>0</v>
      </c>
      <c r="P587" s="658" t="e">
        <f t="shared" si="20"/>
        <v>#DIV/0!</v>
      </c>
      <c r="Q587" s="1323"/>
    </row>
    <row r="588" spans="1:17" s="1324" customFormat="1" hidden="1">
      <c r="A588" s="117"/>
      <c r="B588" s="118"/>
      <c r="C588" s="472"/>
      <c r="D588" s="472"/>
      <c r="E588" s="472"/>
      <c r="F588" s="472"/>
      <c r="G588" s="472"/>
      <c r="H588" s="472"/>
      <c r="I588" s="472"/>
      <c r="J588" s="472"/>
      <c r="K588" s="472"/>
      <c r="L588" s="472"/>
      <c r="M588" s="472"/>
      <c r="N588" s="472"/>
      <c r="O588" s="658">
        <f t="shared" si="19"/>
        <v>0</v>
      </c>
      <c r="P588" s="658" t="e">
        <f t="shared" si="20"/>
        <v>#DIV/0!</v>
      </c>
      <c r="Q588" s="1323"/>
    </row>
    <row r="589" spans="1:17" s="1324" customFormat="1" hidden="1">
      <c r="A589" s="117"/>
      <c r="B589" s="118"/>
      <c r="C589" s="472"/>
      <c r="D589" s="472"/>
      <c r="E589" s="472"/>
      <c r="F589" s="472"/>
      <c r="G589" s="472"/>
      <c r="H589" s="472"/>
      <c r="I589" s="472"/>
      <c r="J589" s="472"/>
      <c r="K589" s="472"/>
      <c r="L589" s="472"/>
      <c r="M589" s="472"/>
      <c r="N589" s="472"/>
      <c r="O589" s="658">
        <f t="shared" si="19"/>
        <v>0</v>
      </c>
      <c r="P589" s="658" t="e">
        <f t="shared" si="20"/>
        <v>#DIV/0!</v>
      </c>
      <c r="Q589" s="1323"/>
    </row>
    <row r="590" spans="1:17" s="1324" customFormat="1" hidden="1">
      <c r="A590" s="117"/>
      <c r="B590" s="118"/>
      <c r="C590" s="472"/>
      <c r="D590" s="472"/>
      <c r="E590" s="472"/>
      <c r="F590" s="472"/>
      <c r="G590" s="472"/>
      <c r="H590" s="472"/>
      <c r="I590" s="472"/>
      <c r="J590" s="472"/>
      <c r="K590" s="472"/>
      <c r="L590" s="472"/>
      <c r="M590" s="472"/>
      <c r="N590" s="472"/>
      <c r="O590" s="658">
        <f t="shared" si="19"/>
        <v>0</v>
      </c>
      <c r="P590" s="658" t="e">
        <f t="shared" si="20"/>
        <v>#DIV/0!</v>
      </c>
      <c r="Q590" s="1323"/>
    </row>
    <row r="591" spans="1:17" s="1324" customFormat="1" hidden="1">
      <c r="A591" s="117"/>
      <c r="B591" s="118"/>
      <c r="C591" s="472"/>
      <c r="D591" s="472"/>
      <c r="E591" s="472"/>
      <c r="F591" s="472"/>
      <c r="G591" s="472"/>
      <c r="H591" s="472"/>
      <c r="I591" s="472"/>
      <c r="J591" s="472"/>
      <c r="K591" s="472"/>
      <c r="L591" s="472"/>
      <c r="M591" s="472"/>
      <c r="N591" s="472"/>
      <c r="O591" s="658">
        <f t="shared" si="19"/>
        <v>0</v>
      </c>
      <c r="P591" s="658" t="e">
        <f t="shared" si="20"/>
        <v>#DIV/0!</v>
      </c>
      <c r="Q591" s="1323"/>
    </row>
    <row r="592" spans="1:17" s="1324" customFormat="1" hidden="1">
      <c r="A592" s="117"/>
      <c r="B592" s="118"/>
      <c r="C592" s="472"/>
      <c r="D592" s="472"/>
      <c r="E592" s="472"/>
      <c r="F592" s="472"/>
      <c r="G592" s="472"/>
      <c r="H592" s="472"/>
      <c r="I592" s="472"/>
      <c r="J592" s="472"/>
      <c r="K592" s="472"/>
      <c r="L592" s="472"/>
      <c r="M592" s="472"/>
      <c r="N592" s="472"/>
      <c r="O592" s="658">
        <f t="shared" si="19"/>
        <v>0</v>
      </c>
      <c r="P592" s="658" t="e">
        <f t="shared" si="20"/>
        <v>#DIV/0!</v>
      </c>
      <c r="Q592" s="1323"/>
    </row>
    <row r="593" spans="1:17" s="1324" customFormat="1" hidden="1">
      <c r="A593" s="117"/>
      <c r="B593" s="118"/>
      <c r="C593" s="472"/>
      <c r="D593" s="472"/>
      <c r="E593" s="472"/>
      <c r="F593" s="472"/>
      <c r="G593" s="472"/>
      <c r="H593" s="472"/>
      <c r="I593" s="472"/>
      <c r="J593" s="472"/>
      <c r="K593" s="472"/>
      <c r="L593" s="472"/>
      <c r="M593" s="472"/>
      <c r="N593" s="472"/>
      <c r="O593" s="658">
        <f t="shared" si="19"/>
        <v>0</v>
      </c>
      <c r="P593" s="658" t="e">
        <f t="shared" si="20"/>
        <v>#DIV/0!</v>
      </c>
      <c r="Q593" s="1323"/>
    </row>
    <row r="594" spans="1:17" s="1324" customFormat="1" hidden="1">
      <c r="A594" s="117"/>
      <c r="B594" s="118"/>
      <c r="C594" s="472"/>
      <c r="D594" s="472"/>
      <c r="E594" s="472"/>
      <c r="F594" s="472"/>
      <c r="G594" s="472"/>
      <c r="H594" s="472"/>
      <c r="I594" s="472"/>
      <c r="J594" s="472"/>
      <c r="K594" s="472"/>
      <c r="L594" s="472"/>
      <c r="M594" s="472"/>
      <c r="N594" s="472"/>
      <c r="O594" s="658">
        <f t="shared" si="19"/>
        <v>0</v>
      </c>
      <c r="P594" s="658" t="e">
        <f t="shared" si="20"/>
        <v>#DIV/0!</v>
      </c>
      <c r="Q594" s="1323"/>
    </row>
    <row r="595" spans="1:17" s="1324" customFormat="1" hidden="1">
      <c r="A595" s="117"/>
      <c r="B595" s="118"/>
      <c r="C595" s="472"/>
      <c r="D595" s="472"/>
      <c r="E595" s="472"/>
      <c r="F595" s="472"/>
      <c r="G595" s="472"/>
      <c r="H595" s="472"/>
      <c r="I595" s="472"/>
      <c r="J595" s="472"/>
      <c r="K595" s="472"/>
      <c r="L595" s="472"/>
      <c r="M595" s="472"/>
      <c r="N595" s="472"/>
      <c r="O595" s="658">
        <f t="shared" si="19"/>
        <v>0</v>
      </c>
      <c r="P595" s="658" t="e">
        <f t="shared" si="20"/>
        <v>#DIV/0!</v>
      </c>
      <c r="Q595" s="1323"/>
    </row>
    <row r="596" spans="1:17" s="1324" customFormat="1" hidden="1">
      <c r="A596" s="117"/>
      <c r="B596" s="118"/>
      <c r="C596" s="472"/>
      <c r="D596" s="472"/>
      <c r="E596" s="472"/>
      <c r="F596" s="472"/>
      <c r="G596" s="472"/>
      <c r="H596" s="472"/>
      <c r="I596" s="472"/>
      <c r="J596" s="472"/>
      <c r="K596" s="472"/>
      <c r="L596" s="472"/>
      <c r="M596" s="472"/>
      <c r="N596" s="472"/>
      <c r="O596" s="658">
        <f t="shared" si="19"/>
        <v>0</v>
      </c>
      <c r="P596" s="658" t="e">
        <f t="shared" si="20"/>
        <v>#DIV/0!</v>
      </c>
      <c r="Q596" s="1323"/>
    </row>
    <row r="597" spans="1:17" s="1324" customFormat="1" hidden="1">
      <c r="A597" s="117"/>
      <c r="B597" s="118"/>
      <c r="C597" s="472"/>
      <c r="D597" s="472"/>
      <c r="E597" s="472"/>
      <c r="F597" s="472"/>
      <c r="G597" s="472"/>
      <c r="H597" s="472"/>
      <c r="I597" s="472"/>
      <c r="J597" s="472"/>
      <c r="K597" s="472"/>
      <c r="L597" s="472"/>
      <c r="M597" s="472"/>
      <c r="N597" s="472"/>
      <c r="O597" s="658">
        <f t="shared" si="19"/>
        <v>0</v>
      </c>
      <c r="P597" s="658" t="e">
        <f t="shared" si="20"/>
        <v>#DIV/0!</v>
      </c>
      <c r="Q597" s="1323"/>
    </row>
    <row r="598" spans="1:17" s="1324" customFormat="1" hidden="1">
      <c r="A598" s="117"/>
      <c r="B598" s="118"/>
      <c r="C598" s="472"/>
      <c r="D598" s="472"/>
      <c r="E598" s="472"/>
      <c r="F598" s="472"/>
      <c r="G598" s="472"/>
      <c r="H598" s="472"/>
      <c r="I598" s="472"/>
      <c r="J598" s="472"/>
      <c r="K598" s="472"/>
      <c r="L598" s="472"/>
      <c r="M598" s="472"/>
      <c r="N598" s="472"/>
      <c r="O598" s="658">
        <f t="shared" si="19"/>
        <v>0</v>
      </c>
      <c r="P598" s="658" t="e">
        <f t="shared" si="20"/>
        <v>#DIV/0!</v>
      </c>
      <c r="Q598" s="1323"/>
    </row>
    <row r="599" spans="1:17" s="1324" customFormat="1" hidden="1">
      <c r="A599" s="117"/>
      <c r="B599" s="118"/>
      <c r="C599" s="472"/>
      <c r="D599" s="472"/>
      <c r="E599" s="472"/>
      <c r="F599" s="472"/>
      <c r="G599" s="472"/>
      <c r="H599" s="472"/>
      <c r="I599" s="472"/>
      <c r="J599" s="472"/>
      <c r="K599" s="472"/>
      <c r="L599" s="472"/>
      <c r="M599" s="472"/>
      <c r="N599" s="472"/>
      <c r="O599" s="658">
        <f t="shared" si="19"/>
        <v>0</v>
      </c>
      <c r="P599" s="658" t="e">
        <f t="shared" si="20"/>
        <v>#DIV/0!</v>
      </c>
      <c r="Q599" s="1323"/>
    </row>
    <row r="600" spans="1:17" s="1324" customFormat="1" hidden="1">
      <c r="A600" s="117"/>
      <c r="B600" s="118"/>
      <c r="C600" s="472"/>
      <c r="D600" s="472"/>
      <c r="E600" s="472"/>
      <c r="F600" s="472"/>
      <c r="G600" s="472"/>
      <c r="H600" s="472"/>
      <c r="I600" s="472"/>
      <c r="J600" s="472"/>
      <c r="K600" s="472"/>
      <c r="L600" s="472"/>
      <c r="M600" s="472"/>
      <c r="N600" s="472"/>
      <c r="O600" s="658">
        <f t="shared" si="19"/>
        <v>0</v>
      </c>
      <c r="P600" s="658" t="e">
        <f t="shared" si="20"/>
        <v>#DIV/0!</v>
      </c>
      <c r="Q600" s="1323"/>
    </row>
    <row r="601" spans="1:17" s="1324" customFormat="1" hidden="1">
      <c r="A601" s="117"/>
      <c r="B601" s="118"/>
      <c r="C601" s="472"/>
      <c r="D601" s="472"/>
      <c r="E601" s="472"/>
      <c r="F601" s="472"/>
      <c r="G601" s="472"/>
      <c r="H601" s="472"/>
      <c r="I601" s="472"/>
      <c r="J601" s="472"/>
      <c r="K601" s="472"/>
      <c r="L601" s="472"/>
      <c r="M601" s="472"/>
      <c r="N601" s="472"/>
      <c r="O601" s="658">
        <f t="shared" si="19"/>
        <v>0</v>
      </c>
      <c r="P601" s="658" t="e">
        <f t="shared" si="20"/>
        <v>#DIV/0!</v>
      </c>
      <c r="Q601" s="1323"/>
    </row>
    <row r="602" spans="1:17" s="1324" customFormat="1" hidden="1">
      <c r="A602" s="117"/>
      <c r="B602" s="118"/>
      <c r="C602" s="472"/>
      <c r="D602" s="472"/>
      <c r="E602" s="472"/>
      <c r="F602" s="472"/>
      <c r="G602" s="472"/>
      <c r="H602" s="472"/>
      <c r="I602" s="472"/>
      <c r="J602" s="472"/>
      <c r="K602" s="472"/>
      <c r="L602" s="472"/>
      <c r="M602" s="472"/>
      <c r="N602" s="472"/>
      <c r="O602" s="658">
        <f t="shared" si="19"/>
        <v>0</v>
      </c>
      <c r="P602" s="658" t="e">
        <f t="shared" si="20"/>
        <v>#DIV/0!</v>
      </c>
      <c r="Q602" s="1323"/>
    </row>
    <row r="603" spans="1:17" s="1324" customFormat="1" hidden="1">
      <c r="A603" s="117"/>
      <c r="B603" s="118"/>
      <c r="C603" s="472"/>
      <c r="D603" s="472"/>
      <c r="E603" s="472"/>
      <c r="F603" s="472"/>
      <c r="G603" s="472"/>
      <c r="H603" s="472"/>
      <c r="I603" s="472"/>
      <c r="J603" s="472"/>
      <c r="K603" s="472"/>
      <c r="L603" s="472"/>
      <c r="M603" s="472"/>
      <c r="N603" s="472"/>
      <c r="O603" s="658">
        <f t="shared" si="19"/>
        <v>0</v>
      </c>
      <c r="P603" s="658" t="e">
        <f t="shared" si="20"/>
        <v>#DIV/0!</v>
      </c>
      <c r="Q603" s="1323"/>
    </row>
    <row r="604" spans="1:17" s="1324" customFormat="1" hidden="1">
      <c r="A604" s="117"/>
      <c r="B604" s="118"/>
      <c r="C604" s="472"/>
      <c r="D604" s="472"/>
      <c r="E604" s="472"/>
      <c r="F604" s="472"/>
      <c r="G604" s="472"/>
      <c r="H604" s="472"/>
      <c r="I604" s="472"/>
      <c r="J604" s="472"/>
      <c r="K604" s="472"/>
      <c r="L604" s="472"/>
      <c r="M604" s="472"/>
      <c r="N604" s="472"/>
      <c r="O604" s="658">
        <f t="shared" si="19"/>
        <v>0</v>
      </c>
      <c r="P604" s="658" t="e">
        <f t="shared" si="20"/>
        <v>#DIV/0!</v>
      </c>
      <c r="Q604" s="1323"/>
    </row>
    <row r="605" spans="1:17" s="1324" customFormat="1" hidden="1">
      <c r="A605" s="117"/>
      <c r="B605" s="118"/>
      <c r="C605" s="472"/>
      <c r="D605" s="472"/>
      <c r="E605" s="472"/>
      <c r="F605" s="472"/>
      <c r="G605" s="472"/>
      <c r="H605" s="472"/>
      <c r="I605" s="472"/>
      <c r="J605" s="472"/>
      <c r="K605" s="472"/>
      <c r="L605" s="472"/>
      <c r="M605" s="472"/>
      <c r="N605" s="472"/>
      <c r="O605" s="658">
        <f t="shared" si="19"/>
        <v>0</v>
      </c>
      <c r="P605" s="658" t="e">
        <f t="shared" si="20"/>
        <v>#DIV/0!</v>
      </c>
      <c r="Q605" s="1323"/>
    </row>
    <row r="606" spans="1:17" s="1324" customFormat="1" hidden="1">
      <c r="A606" s="117"/>
      <c r="B606" s="118"/>
      <c r="C606" s="472"/>
      <c r="D606" s="472"/>
      <c r="E606" s="472"/>
      <c r="F606" s="472"/>
      <c r="G606" s="472"/>
      <c r="H606" s="472"/>
      <c r="I606" s="472"/>
      <c r="J606" s="472"/>
      <c r="K606" s="472"/>
      <c r="L606" s="472"/>
      <c r="M606" s="472"/>
      <c r="N606" s="472"/>
      <c r="O606" s="658">
        <f t="shared" si="19"/>
        <v>0</v>
      </c>
      <c r="P606" s="658" t="e">
        <f t="shared" si="20"/>
        <v>#DIV/0!</v>
      </c>
      <c r="Q606" s="1323"/>
    </row>
    <row r="607" spans="1:17" s="1324" customFormat="1" hidden="1">
      <c r="A607" s="117"/>
      <c r="B607" s="118"/>
      <c r="C607" s="472"/>
      <c r="D607" s="472"/>
      <c r="E607" s="472"/>
      <c r="F607" s="472"/>
      <c r="G607" s="472"/>
      <c r="H607" s="472"/>
      <c r="I607" s="472"/>
      <c r="J607" s="472"/>
      <c r="K607" s="472"/>
      <c r="L607" s="472"/>
      <c r="M607" s="472"/>
      <c r="N607" s="472"/>
      <c r="O607" s="658">
        <f t="shared" si="19"/>
        <v>0</v>
      </c>
      <c r="P607" s="658" t="e">
        <f t="shared" si="20"/>
        <v>#DIV/0!</v>
      </c>
      <c r="Q607" s="1323"/>
    </row>
    <row r="608" spans="1:17" s="1324" customFormat="1" hidden="1">
      <c r="A608" s="117"/>
      <c r="B608" s="118"/>
      <c r="C608" s="472"/>
      <c r="D608" s="472"/>
      <c r="E608" s="472"/>
      <c r="F608" s="472"/>
      <c r="G608" s="472"/>
      <c r="H608" s="472"/>
      <c r="I608" s="472"/>
      <c r="J608" s="472"/>
      <c r="K608" s="472"/>
      <c r="L608" s="472"/>
      <c r="M608" s="472"/>
      <c r="N608" s="472"/>
      <c r="O608" s="658">
        <f t="shared" si="19"/>
        <v>0</v>
      </c>
      <c r="P608" s="658" t="e">
        <f t="shared" si="20"/>
        <v>#DIV/0!</v>
      </c>
      <c r="Q608" s="1323"/>
    </row>
    <row r="609" spans="1:17" s="1324" customFormat="1" hidden="1">
      <c r="A609" s="117"/>
      <c r="B609" s="118"/>
      <c r="C609" s="472"/>
      <c r="D609" s="472"/>
      <c r="E609" s="472"/>
      <c r="F609" s="472"/>
      <c r="G609" s="472"/>
      <c r="H609" s="472"/>
      <c r="I609" s="472"/>
      <c r="J609" s="472"/>
      <c r="K609" s="472"/>
      <c r="L609" s="472"/>
      <c r="M609" s="472"/>
      <c r="N609" s="472"/>
      <c r="O609" s="658">
        <f t="shared" si="19"/>
        <v>0</v>
      </c>
      <c r="P609" s="658" t="e">
        <f t="shared" si="20"/>
        <v>#DIV/0!</v>
      </c>
      <c r="Q609" s="1323"/>
    </row>
    <row r="610" spans="1:17" s="1324" customFormat="1" hidden="1">
      <c r="A610" s="117"/>
      <c r="B610" s="118"/>
      <c r="C610" s="472"/>
      <c r="D610" s="472"/>
      <c r="E610" s="472"/>
      <c r="F610" s="472"/>
      <c r="G610" s="472"/>
      <c r="H610" s="472"/>
      <c r="I610" s="472"/>
      <c r="J610" s="472"/>
      <c r="K610" s="472"/>
      <c r="L610" s="472"/>
      <c r="M610" s="472"/>
      <c r="N610" s="472"/>
      <c r="O610" s="658">
        <f t="shared" si="19"/>
        <v>0</v>
      </c>
      <c r="P610" s="658" t="e">
        <f t="shared" si="20"/>
        <v>#DIV/0!</v>
      </c>
      <c r="Q610" s="1323"/>
    </row>
    <row r="611" spans="1:17" s="1324" customFormat="1" hidden="1">
      <c r="A611" s="117"/>
      <c r="B611" s="118"/>
      <c r="C611" s="472"/>
      <c r="D611" s="472"/>
      <c r="E611" s="472"/>
      <c r="F611" s="472"/>
      <c r="G611" s="472"/>
      <c r="H611" s="472"/>
      <c r="I611" s="472"/>
      <c r="J611" s="472"/>
      <c r="K611" s="472"/>
      <c r="L611" s="472"/>
      <c r="M611" s="472"/>
      <c r="N611" s="472"/>
      <c r="O611" s="658">
        <f t="shared" si="19"/>
        <v>0</v>
      </c>
      <c r="P611" s="658" t="e">
        <f t="shared" si="20"/>
        <v>#DIV/0!</v>
      </c>
      <c r="Q611" s="1323"/>
    </row>
    <row r="612" spans="1:17" s="1324" customFormat="1" hidden="1">
      <c r="A612" s="117"/>
      <c r="B612" s="118"/>
      <c r="C612" s="472"/>
      <c r="D612" s="472"/>
      <c r="E612" s="472"/>
      <c r="F612" s="472"/>
      <c r="G612" s="472"/>
      <c r="H612" s="472"/>
      <c r="I612" s="472"/>
      <c r="J612" s="472"/>
      <c r="K612" s="472"/>
      <c r="L612" s="472"/>
      <c r="M612" s="472"/>
      <c r="N612" s="472"/>
      <c r="O612" s="658">
        <f t="shared" si="19"/>
        <v>0</v>
      </c>
      <c r="P612" s="658" t="e">
        <f t="shared" si="20"/>
        <v>#DIV/0!</v>
      </c>
      <c r="Q612" s="1323"/>
    </row>
    <row r="613" spans="1:17" s="1324" customFormat="1" hidden="1">
      <c r="A613" s="117"/>
      <c r="B613" s="118"/>
      <c r="C613" s="472"/>
      <c r="D613" s="472"/>
      <c r="E613" s="472"/>
      <c r="F613" s="472"/>
      <c r="G613" s="472"/>
      <c r="H613" s="472"/>
      <c r="I613" s="472"/>
      <c r="J613" s="472"/>
      <c r="K613" s="472"/>
      <c r="L613" s="472"/>
      <c r="M613" s="472"/>
      <c r="N613" s="472"/>
      <c r="O613" s="658">
        <f t="shared" si="19"/>
        <v>0</v>
      </c>
      <c r="P613" s="658" t="e">
        <f t="shared" si="20"/>
        <v>#DIV/0!</v>
      </c>
      <c r="Q613" s="1323"/>
    </row>
    <row r="614" spans="1:17" s="1324" customFormat="1" hidden="1">
      <c r="A614" s="117"/>
      <c r="B614" s="118"/>
      <c r="C614" s="472"/>
      <c r="D614" s="472"/>
      <c r="E614" s="472"/>
      <c r="F614" s="472"/>
      <c r="G614" s="472"/>
      <c r="H614" s="472"/>
      <c r="I614" s="472"/>
      <c r="J614" s="472"/>
      <c r="K614" s="472"/>
      <c r="L614" s="472"/>
      <c r="M614" s="472"/>
      <c r="N614" s="472"/>
      <c r="O614" s="658">
        <f t="shared" si="19"/>
        <v>0</v>
      </c>
      <c r="P614" s="658" t="e">
        <f t="shared" si="20"/>
        <v>#DIV/0!</v>
      </c>
      <c r="Q614" s="1323"/>
    </row>
    <row r="615" spans="1:17" s="1324" customFormat="1" hidden="1">
      <c r="A615" s="117"/>
      <c r="B615" s="118"/>
      <c r="C615" s="472"/>
      <c r="D615" s="472"/>
      <c r="E615" s="472"/>
      <c r="F615" s="472"/>
      <c r="G615" s="472"/>
      <c r="H615" s="472"/>
      <c r="I615" s="472"/>
      <c r="J615" s="472"/>
      <c r="K615" s="472"/>
      <c r="L615" s="472"/>
      <c r="M615" s="472"/>
      <c r="N615" s="472"/>
      <c r="O615" s="658">
        <f t="shared" si="19"/>
        <v>0</v>
      </c>
      <c r="P615" s="658" t="e">
        <f t="shared" si="20"/>
        <v>#DIV/0!</v>
      </c>
      <c r="Q615" s="1323"/>
    </row>
    <row r="616" spans="1:17" s="1324" customFormat="1" hidden="1">
      <c r="A616" s="117"/>
      <c r="B616" s="118"/>
      <c r="C616" s="472"/>
      <c r="D616" s="472"/>
      <c r="E616" s="472"/>
      <c r="F616" s="472"/>
      <c r="G616" s="472"/>
      <c r="H616" s="472"/>
      <c r="I616" s="472"/>
      <c r="J616" s="472"/>
      <c r="K616" s="472"/>
      <c r="L616" s="472"/>
      <c r="M616" s="472"/>
      <c r="N616" s="472"/>
      <c r="O616" s="658">
        <f t="shared" si="19"/>
        <v>0</v>
      </c>
      <c r="P616" s="658" t="e">
        <f t="shared" si="20"/>
        <v>#DIV/0!</v>
      </c>
      <c r="Q616" s="1323"/>
    </row>
    <row r="617" spans="1:17" s="1324" customFormat="1" hidden="1">
      <c r="A617" s="117"/>
      <c r="B617" s="118"/>
      <c r="C617" s="472"/>
      <c r="D617" s="472"/>
      <c r="E617" s="472"/>
      <c r="F617" s="472"/>
      <c r="G617" s="472"/>
      <c r="H617" s="472"/>
      <c r="I617" s="472"/>
      <c r="J617" s="472"/>
      <c r="K617" s="472"/>
      <c r="L617" s="472"/>
      <c r="M617" s="472"/>
      <c r="N617" s="472"/>
      <c r="O617" s="658">
        <f t="shared" si="19"/>
        <v>0</v>
      </c>
      <c r="P617" s="658" t="e">
        <f t="shared" si="20"/>
        <v>#DIV/0!</v>
      </c>
      <c r="Q617" s="1323"/>
    </row>
    <row r="618" spans="1:17" s="1324" customFormat="1" hidden="1">
      <c r="A618" s="117"/>
      <c r="B618" s="118"/>
      <c r="C618" s="472"/>
      <c r="D618" s="472"/>
      <c r="E618" s="472"/>
      <c r="F618" s="472"/>
      <c r="G618" s="472"/>
      <c r="H618" s="472"/>
      <c r="I618" s="472"/>
      <c r="J618" s="472"/>
      <c r="K618" s="472"/>
      <c r="L618" s="472"/>
      <c r="M618" s="472"/>
      <c r="N618" s="472"/>
      <c r="O618" s="658">
        <f t="shared" si="19"/>
        <v>0</v>
      </c>
      <c r="P618" s="658" t="e">
        <f t="shared" si="20"/>
        <v>#DIV/0!</v>
      </c>
      <c r="Q618" s="1323"/>
    </row>
    <row r="619" spans="1:17" s="1324" customFormat="1" hidden="1">
      <c r="A619" s="117"/>
      <c r="B619" s="118"/>
      <c r="C619" s="472"/>
      <c r="D619" s="472"/>
      <c r="E619" s="472"/>
      <c r="F619" s="472"/>
      <c r="G619" s="472"/>
      <c r="H619" s="472"/>
      <c r="I619" s="472"/>
      <c r="J619" s="472"/>
      <c r="K619" s="472"/>
      <c r="L619" s="472"/>
      <c r="M619" s="472"/>
      <c r="N619" s="472"/>
      <c r="O619" s="658">
        <f t="shared" si="19"/>
        <v>0</v>
      </c>
      <c r="P619" s="658" t="e">
        <f t="shared" si="20"/>
        <v>#DIV/0!</v>
      </c>
      <c r="Q619" s="1323"/>
    </row>
    <row r="620" spans="1:17" s="1324" customFormat="1" hidden="1">
      <c r="A620" s="117"/>
      <c r="B620" s="118"/>
      <c r="C620" s="472"/>
      <c r="D620" s="472"/>
      <c r="E620" s="472"/>
      <c r="F620" s="472"/>
      <c r="G620" s="472"/>
      <c r="H620" s="472"/>
      <c r="I620" s="472"/>
      <c r="J620" s="472"/>
      <c r="K620" s="472"/>
      <c r="L620" s="472"/>
      <c r="M620" s="472"/>
      <c r="N620" s="472"/>
      <c r="O620" s="658">
        <f t="shared" si="19"/>
        <v>0</v>
      </c>
      <c r="P620" s="658" t="e">
        <f t="shared" si="20"/>
        <v>#DIV/0!</v>
      </c>
      <c r="Q620" s="1323"/>
    </row>
    <row r="621" spans="1:17" s="1324" customFormat="1" hidden="1">
      <c r="A621" s="117"/>
      <c r="B621" s="118"/>
      <c r="C621" s="472"/>
      <c r="D621" s="472"/>
      <c r="E621" s="472"/>
      <c r="F621" s="472"/>
      <c r="G621" s="472"/>
      <c r="H621" s="472"/>
      <c r="I621" s="472"/>
      <c r="J621" s="472"/>
      <c r="K621" s="472"/>
      <c r="L621" s="472"/>
      <c r="M621" s="472"/>
      <c r="N621" s="472"/>
      <c r="O621" s="658">
        <f t="shared" si="19"/>
        <v>0</v>
      </c>
      <c r="P621" s="658" t="e">
        <f t="shared" si="20"/>
        <v>#DIV/0!</v>
      </c>
      <c r="Q621" s="1323"/>
    </row>
    <row r="622" spans="1:17" s="1324" customFormat="1" hidden="1">
      <c r="A622" s="117"/>
      <c r="B622" s="118"/>
      <c r="C622" s="472"/>
      <c r="D622" s="472"/>
      <c r="E622" s="472"/>
      <c r="F622" s="472"/>
      <c r="G622" s="472"/>
      <c r="H622" s="472"/>
      <c r="I622" s="472"/>
      <c r="J622" s="472"/>
      <c r="K622" s="472"/>
      <c r="L622" s="472"/>
      <c r="M622" s="472"/>
      <c r="N622" s="472"/>
      <c r="O622" s="658">
        <f t="shared" si="19"/>
        <v>0</v>
      </c>
      <c r="P622" s="658" t="e">
        <f t="shared" si="20"/>
        <v>#DIV/0!</v>
      </c>
      <c r="Q622" s="1323"/>
    </row>
    <row r="623" spans="1:17" s="1324" customFormat="1" hidden="1">
      <c r="A623" s="117"/>
      <c r="B623" s="118"/>
      <c r="C623" s="472"/>
      <c r="D623" s="472"/>
      <c r="E623" s="472"/>
      <c r="F623" s="472"/>
      <c r="G623" s="472"/>
      <c r="H623" s="472"/>
      <c r="I623" s="472"/>
      <c r="J623" s="472"/>
      <c r="K623" s="472"/>
      <c r="L623" s="472"/>
      <c r="M623" s="472"/>
      <c r="N623" s="472"/>
      <c r="O623" s="658">
        <f t="shared" si="19"/>
        <v>0</v>
      </c>
      <c r="P623" s="658" t="e">
        <f t="shared" si="20"/>
        <v>#DIV/0!</v>
      </c>
      <c r="Q623" s="1323"/>
    </row>
    <row r="624" spans="1:17" s="1324" customFormat="1" hidden="1">
      <c r="A624" s="117"/>
      <c r="B624" s="118"/>
      <c r="C624" s="472"/>
      <c r="D624" s="472"/>
      <c r="E624" s="472"/>
      <c r="F624" s="472"/>
      <c r="G624" s="472"/>
      <c r="H624" s="472"/>
      <c r="I624" s="472"/>
      <c r="J624" s="472"/>
      <c r="K624" s="472"/>
      <c r="L624" s="472"/>
      <c r="M624" s="472"/>
      <c r="N624" s="472"/>
      <c r="O624" s="658">
        <f t="shared" si="19"/>
        <v>0</v>
      </c>
      <c r="P624" s="658" t="e">
        <f t="shared" si="20"/>
        <v>#DIV/0!</v>
      </c>
      <c r="Q624" s="1323"/>
    </row>
    <row r="625" spans="1:17" s="1324" customFormat="1" hidden="1">
      <c r="A625" s="117"/>
      <c r="B625" s="118"/>
      <c r="C625" s="472"/>
      <c r="D625" s="472"/>
      <c r="E625" s="472"/>
      <c r="F625" s="472"/>
      <c r="G625" s="472"/>
      <c r="H625" s="472"/>
      <c r="I625" s="472"/>
      <c r="J625" s="472"/>
      <c r="K625" s="472"/>
      <c r="L625" s="472"/>
      <c r="M625" s="472"/>
      <c r="N625" s="472"/>
      <c r="O625" s="658">
        <f t="shared" si="19"/>
        <v>0</v>
      </c>
      <c r="P625" s="658" t="e">
        <f t="shared" si="20"/>
        <v>#DIV/0!</v>
      </c>
      <c r="Q625" s="1323"/>
    </row>
    <row r="626" spans="1:17" s="1324" customFormat="1" hidden="1">
      <c r="A626" s="117"/>
      <c r="B626" s="118"/>
      <c r="C626" s="472"/>
      <c r="D626" s="472"/>
      <c r="E626" s="472"/>
      <c r="F626" s="472"/>
      <c r="G626" s="472"/>
      <c r="H626" s="472"/>
      <c r="I626" s="472"/>
      <c r="J626" s="472"/>
      <c r="K626" s="472"/>
      <c r="L626" s="472"/>
      <c r="M626" s="472"/>
      <c r="N626" s="472"/>
      <c r="O626" s="658">
        <f t="shared" si="19"/>
        <v>0</v>
      </c>
      <c r="P626" s="658" t="e">
        <f t="shared" si="20"/>
        <v>#DIV/0!</v>
      </c>
      <c r="Q626" s="1323"/>
    </row>
    <row r="627" spans="1:17" s="1324" customFormat="1" hidden="1">
      <c r="A627" s="117"/>
      <c r="B627" s="118"/>
      <c r="C627" s="472"/>
      <c r="D627" s="472"/>
      <c r="E627" s="472"/>
      <c r="F627" s="472"/>
      <c r="G627" s="472"/>
      <c r="H627" s="472"/>
      <c r="I627" s="472"/>
      <c r="J627" s="472"/>
      <c r="K627" s="472"/>
      <c r="L627" s="472"/>
      <c r="M627" s="472"/>
      <c r="N627" s="472"/>
      <c r="O627" s="658">
        <f t="shared" si="19"/>
        <v>0</v>
      </c>
      <c r="P627" s="658" t="e">
        <f t="shared" si="20"/>
        <v>#DIV/0!</v>
      </c>
      <c r="Q627" s="1323"/>
    </row>
    <row r="628" spans="1:17" s="1324" customFormat="1" hidden="1">
      <c r="A628" s="117"/>
      <c r="B628" s="118"/>
      <c r="C628" s="472"/>
      <c r="D628" s="472"/>
      <c r="E628" s="472"/>
      <c r="F628" s="472"/>
      <c r="G628" s="472"/>
      <c r="H628" s="472"/>
      <c r="I628" s="472"/>
      <c r="J628" s="472"/>
      <c r="K628" s="472"/>
      <c r="L628" s="472"/>
      <c r="M628" s="472"/>
      <c r="N628" s="472"/>
      <c r="O628" s="658">
        <f t="shared" si="19"/>
        <v>0</v>
      </c>
      <c r="P628" s="658" t="e">
        <f t="shared" si="20"/>
        <v>#DIV/0!</v>
      </c>
      <c r="Q628" s="1323"/>
    </row>
    <row r="629" spans="1:17" s="1324" customFormat="1" hidden="1">
      <c r="A629" s="117"/>
      <c r="B629" s="118"/>
      <c r="C629" s="472"/>
      <c r="D629" s="472"/>
      <c r="E629" s="472"/>
      <c r="F629" s="472"/>
      <c r="G629" s="472"/>
      <c r="H629" s="472"/>
      <c r="I629" s="472"/>
      <c r="J629" s="472"/>
      <c r="K629" s="472"/>
      <c r="L629" s="472"/>
      <c r="M629" s="472"/>
      <c r="N629" s="472"/>
      <c r="O629" s="658">
        <f t="shared" si="19"/>
        <v>0</v>
      </c>
      <c r="P629" s="658" t="e">
        <f t="shared" si="20"/>
        <v>#DIV/0!</v>
      </c>
      <c r="Q629" s="1323"/>
    </row>
    <row r="630" spans="1:17" s="1324" customFormat="1" hidden="1">
      <c r="A630" s="117"/>
      <c r="B630" s="118"/>
      <c r="C630" s="472"/>
      <c r="D630" s="472"/>
      <c r="E630" s="472"/>
      <c r="F630" s="472"/>
      <c r="G630" s="472"/>
      <c r="H630" s="472"/>
      <c r="I630" s="472"/>
      <c r="J630" s="472"/>
      <c r="K630" s="472"/>
      <c r="L630" s="472"/>
      <c r="M630" s="472"/>
      <c r="N630" s="472"/>
      <c r="O630" s="658">
        <f t="shared" si="19"/>
        <v>0</v>
      </c>
      <c r="P630" s="658" t="e">
        <f t="shared" si="20"/>
        <v>#DIV/0!</v>
      </c>
      <c r="Q630" s="1323"/>
    </row>
    <row r="631" spans="1:17" s="1324" customFormat="1" hidden="1">
      <c r="A631" s="117"/>
      <c r="B631" s="118"/>
      <c r="C631" s="472"/>
      <c r="D631" s="472"/>
      <c r="E631" s="472"/>
      <c r="F631" s="472"/>
      <c r="G631" s="472"/>
      <c r="H631" s="472"/>
      <c r="I631" s="472"/>
      <c r="J631" s="472"/>
      <c r="K631" s="472"/>
      <c r="L631" s="472"/>
      <c r="M631" s="472"/>
      <c r="N631" s="472"/>
      <c r="O631" s="658">
        <f t="shared" si="19"/>
        <v>0</v>
      </c>
      <c r="P631" s="658" t="e">
        <f t="shared" si="20"/>
        <v>#DIV/0!</v>
      </c>
      <c r="Q631" s="1323"/>
    </row>
    <row r="632" spans="1:17" s="1324" customFormat="1" hidden="1">
      <c r="A632" s="117"/>
      <c r="B632" s="118"/>
      <c r="C632" s="472"/>
      <c r="D632" s="472"/>
      <c r="E632" s="472"/>
      <c r="F632" s="472"/>
      <c r="G632" s="472"/>
      <c r="H632" s="472"/>
      <c r="I632" s="472"/>
      <c r="J632" s="472"/>
      <c r="K632" s="472"/>
      <c r="L632" s="472"/>
      <c r="M632" s="472"/>
      <c r="N632" s="472"/>
      <c r="O632" s="658">
        <f t="shared" si="19"/>
        <v>0</v>
      </c>
      <c r="P632" s="658" t="e">
        <f t="shared" si="20"/>
        <v>#DIV/0!</v>
      </c>
      <c r="Q632" s="1323"/>
    </row>
    <row r="633" spans="1:17" s="1324" customFormat="1" hidden="1">
      <c r="A633" s="117"/>
      <c r="B633" s="118"/>
      <c r="C633" s="472"/>
      <c r="D633" s="472"/>
      <c r="E633" s="472"/>
      <c r="F633" s="472"/>
      <c r="G633" s="472"/>
      <c r="H633" s="472"/>
      <c r="I633" s="472"/>
      <c r="J633" s="472"/>
      <c r="K633" s="472"/>
      <c r="L633" s="472"/>
      <c r="M633" s="472"/>
      <c r="N633" s="472"/>
      <c r="O633" s="658">
        <f t="shared" si="19"/>
        <v>0</v>
      </c>
      <c r="P633" s="658" t="e">
        <f t="shared" si="20"/>
        <v>#DIV/0!</v>
      </c>
      <c r="Q633" s="1323"/>
    </row>
    <row r="634" spans="1:17" s="1324" customFormat="1" hidden="1">
      <c r="A634" s="117"/>
      <c r="B634" s="118"/>
      <c r="C634" s="472"/>
      <c r="D634" s="472"/>
      <c r="E634" s="472"/>
      <c r="F634" s="472"/>
      <c r="G634" s="472"/>
      <c r="H634" s="472"/>
      <c r="I634" s="472"/>
      <c r="J634" s="472"/>
      <c r="K634" s="472"/>
      <c r="L634" s="472"/>
      <c r="M634" s="472"/>
      <c r="N634" s="472"/>
      <c r="O634" s="658">
        <f t="shared" si="19"/>
        <v>0</v>
      </c>
      <c r="P634" s="658" t="e">
        <f t="shared" si="20"/>
        <v>#DIV/0!</v>
      </c>
      <c r="Q634" s="1323"/>
    </row>
    <row r="635" spans="1:17" s="1324" customFormat="1" hidden="1">
      <c r="A635" s="117"/>
      <c r="B635" s="118"/>
      <c r="C635" s="472"/>
      <c r="D635" s="472"/>
      <c r="E635" s="472"/>
      <c r="F635" s="472"/>
      <c r="G635" s="472"/>
      <c r="H635" s="472"/>
      <c r="I635" s="472"/>
      <c r="J635" s="472"/>
      <c r="K635" s="472"/>
      <c r="L635" s="472"/>
      <c r="M635" s="472"/>
      <c r="N635" s="472"/>
      <c r="O635" s="658">
        <f t="shared" si="19"/>
        <v>0</v>
      </c>
      <c r="P635" s="658" t="e">
        <f t="shared" si="20"/>
        <v>#DIV/0!</v>
      </c>
      <c r="Q635" s="1323"/>
    </row>
    <row r="636" spans="1:17" s="1324" customFormat="1" hidden="1">
      <c r="A636" s="117"/>
      <c r="B636" s="118"/>
      <c r="C636" s="472"/>
      <c r="D636" s="472"/>
      <c r="E636" s="472"/>
      <c r="F636" s="472"/>
      <c r="G636" s="472"/>
      <c r="H636" s="472"/>
      <c r="I636" s="472"/>
      <c r="J636" s="472"/>
      <c r="K636" s="472"/>
      <c r="L636" s="472"/>
      <c r="M636" s="472"/>
      <c r="N636" s="472"/>
      <c r="O636" s="658">
        <f t="shared" si="19"/>
        <v>0</v>
      </c>
      <c r="P636" s="658" t="e">
        <f t="shared" si="20"/>
        <v>#DIV/0!</v>
      </c>
      <c r="Q636" s="1323"/>
    </row>
    <row r="637" spans="1:17" s="1324" customFormat="1" hidden="1">
      <c r="A637" s="117"/>
      <c r="B637" s="118"/>
      <c r="C637" s="472"/>
      <c r="D637" s="472"/>
      <c r="E637" s="472"/>
      <c r="F637" s="472"/>
      <c r="G637" s="472"/>
      <c r="H637" s="472"/>
      <c r="I637" s="472"/>
      <c r="J637" s="472"/>
      <c r="K637" s="472"/>
      <c r="L637" s="472"/>
      <c r="M637" s="472"/>
      <c r="N637" s="472"/>
      <c r="O637" s="658">
        <f t="shared" si="19"/>
        <v>0</v>
      </c>
      <c r="P637" s="658" t="e">
        <f t="shared" si="20"/>
        <v>#DIV/0!</v>
      </c>
      <c r="Q637" s="1323"/>
    </row>
    <row r="638" spans="1:17" s="1324" customFormat="1" hidden="1">
      <c r="A638" s="117"/>
      <c r="B638" s="118"/>
      <c r="C638" s="472"/>
      <c r="D638" s="472"/>
      <c r="E638" s="472"/>
      <c r="F638" s="472"/>
      <c r="G638" s="472"/>
      <c r="H638" s="472"/>
      <c r="I638" s="472"/>
      <c r="J638" s="472"/>
      <c r="K638" s="472"/>
      <c r="L638" s="472"/>
      <c r="M638" s="472"/>
      <c r="N638" s="472"/>
      <c r="O638" s="658">
        <f t="shared" si="19"/>
        <v>0</v>
      </c>
      <c r="P638" s="658" t="e">
        <f t="shared" si="20"/>
        <v>#DIV/0!</v>
      </c>
      <c r="Q638" s="1323"/>
    </row>
    <row r="639" spans="1:17" s="1324" customFormat="1" hidden="1">
      <c r="A639" s="117"/>
      <c r="B639" s="118"/>
      <c r="C639" s="472"/>
      <c r="D639" s="472"/>
      <c r="E639" s="472"/>
      <c r="F639" s="472"/>
      <c r="G639" s="472"/>
      <c r="H639" s="472"/>
      <c r="I639" s="472"/>
      <c r="J639" s="472"/>
      <c r="K639" s="472"/>
      <c r="L639" s="472"/>
      <c r="M639" s="472"/>
      <c r="N639" s="472"/>
      <c r="O639" s="658">
        <f t="shared" si="19"/>
        <v>0</v>
      </c>
      <c r="P639" s="658" t="e">
        <f t="shared" si="20"/>
        <v>#DIV/0!</v>
      </c>
      <c r="Q639" s="1323"/>
    </row>
    <row r="640" spans="1:17" s="1324" customFormat="1" hidden="1">
      <c r="A640" s="117"/>
      <c r="B640" s="118"/>
      <c r="C640" s="472"/>
      <c r="D640" s="472"/>
      <c r="E640" s="472"/>
      <c r="F640" s="472"/>
      <c r="G640" s="472"/>
      <c r="H640" s="472"/>
      <c r="I640" s="472"/>
      <c r="J640" s="472"/>
      <c r="K640" s="472"/>
      <c r="L640" s="472"/>
      <c r="M640" s="472"/>
      <c r="N640" s="472"/>
      <c r="O640" s="658">
        <f t="shared" si="19"/>
        <v>0</v>
      </c>
      <c r="P640" s="658" t="e">
        <f t="shared" si="20"/>
        <v>#DIV/0!</v>
      </c>
      <c r="Q640" s="1323"/>
    </row>
    <row r="641" spans="1:17" s="1324" customFormat="1" hidden="1">
      <c r="A641" s="117"/>
      <c r="B641" s="118"/>
      <c r="C641" s="472"/>
      <c r="D641" s="472"/>
      <c r="E641" s="472"/>
      <c r="F641" s="472"/>
      <c r="G641" s="472"/>
      <c r="H641" s="472"/>
      <c r="I641" s="472"/>
      <c r="J641" s="472"/>
      <c r="K641" s="472"/>
      <c r="L641" s="472"/>
      <c r="M641" s="472"/>
      <c r="N641" s="472"/>
      <c r="O641" s="658">
        <f t="shared" si="19"/>
        <v>0</v>
      </c>
      <c r="P641" s="658" t="e">
        <f t="shared" si="20"/>
        <v>#DIV/0!</v>
      </c>
      <c r="Q641" s="1323"/>
    </row>
    <row r="642" spans="1:17" s="1324" customFormat="1" hidden="1">
      <c r="A642" s="117"/>
      <c r="B642" s="118"/>
      <c r="C642" s="472"/>
      <c r="D642" s="472"/>
      <c r="E642" s="472"/>
      <c r="F642" s="472"/>
      <c r="G642" s="472"/>
      <c r="H642" s="472"/>
      <c r="I642" s="472"/>
      <c r="J642" s="472"/>
      <c r="K642" s="472"/>
      <c r="L642" s="472"/>
      <c r="M642" s="472"/>
      <c r="N642" s="472"/>
      <c r="O642" s="658">
        <f t="shared" si="19"/>
        <v>0</v>
      </c>
      <c r="P642" s="658" t="e">
        <f t="shared" si="20"/>
        <v>#DIV/0!</v>
      </c>
      <c r="Q642" s="1323"/>
    </row>
    <row r="643" spans="1:17" s="1324" customFormat="1" hidden="1">
      <c r="A643" s="117"/>
      <c r="B643" s="118"/>
      <c r="C643" s="472"/>
      <c r="D643" s="472"/>
      <c r="E643" s="472"/>
      <c r="F643" s="472"/>
      <c r="G643" s="472"/>
      <c r="H643" s="472"/>
      <c r="I643" s="472"/>
      <c r="J643" s="472"/>
      <c r="K643" s="472"/>
      <c r="L643" s="472"/>
      <c r="M643" s="472"/>
      <c r="N643" s="472"/>
      <c r="O643" s="658">
        <f t="shared" si="19"/>
        <v>0</v>
      </c>
      <c r="P643" s="658" t="e">
        <f t="shared" si="20"/>
        <v>#DIV/0!</v>
      </c>
      <c r="Q643" s="1323"/>
    </row>
    <row r="644" spans="1:17" s="1324" customFormat="1" hidden="1">
      <c r="A644" s="117"/>
      <c r="B644" s="118"/>
      <c r="C644" s="472"/>
      <c r="D644" s="472"/>
      <c r="E644" s="472"/>
      <c r="F644" s="472"/>
      <c r="G644" s="472"/>
      <c r="H644" s="472"/>
      <c r="I644" s="472"/>
      <c r="J644" s="472"/>
      <c r="K644" s="472"/>
      <c r="L644" s="472"/>
      <c r="M644" s="472"/>
      <c r="N644" s="472"/>
      <c r="O644" s="658">
        <f t="shared" ref="O644:O707" si="21">SUM(C644:N644)</f>
        <v>0</v>
      </c>
      <c r="P644" s="658" t="e">
        <f t="shared" ref="P644:P707" si="22">AVERAGE(C644:N644)</f>
        <v>#DIV/0!</v>
      </c>
      <c r="Q644" s="1323"/>
    </row>
    <row r="645" spans="1:17" s="1324" customFormat="1" hidden="1">
      <c r="A645" s="117"/>
      <c r="B645" s="118"/>
      <c r="C645" s="472"/>
      <c r="D645" s="472"/>
      <c r="E645" s="472"/>
      <c r="F645" s="472"/>
      <c r="G645" s="472"/>
      <c r="H645" s="472"/>
      <c r="I645" s="472"/>
      <c r="J645" s="472"/>
      <c r="K645" s="472"/>
      <c r="L645" s="472"/>
      <c r="M645" s="472"/>
      <c r="N645" s="472"/>
      <c r="O645" s="658">
        <f t="shared" si="21"/>
        <v>0</v>
      </c>
      <c r="P645" s="658" t="e">
        <f t="shared" si="22"/>
        <v>#DIV/0!</v>
      </c>
      <c r="Q645" s="1323"/>
    </row>
    <row r="646" spans="1:17" s="1324" customFormat="1" hidden="1">
      <c r="A646" s="117"/>
      <c r="B646" s="118"/>
      <c r="C646" s="472"/>
      <c r="D646" s="472"/>
      <c r="E646" s="472"/>
      <c r="F646" s="472"/>
      <c r="G646" s="472"/>
      <c r="H646" s="472"/>
      <c r="I646" s="472"/>
      <c r="J646" s="472"/>
      <c r="K646" s="472"/>
      <c r="L646" s="472"/>
      <c r="M646" s="472"/>
      <c r="N646" s="472"/>
      <c r="O646" s="658">
        <f t="shared" si="21"/>
        <v>0</v>
      </c>
      <c r="P646" s="658" t="e">
        <f t="shared" si="22"/>
        <v>#DIV/0!</v>
      </c>
      <c r="Q646" s="1323"/>
    </row>
    <row r="647" spans="1:17" s="1324" customFormat="1" hidden="1">
      <c r="A647" s="117"/>
      <c r="B647" s="118"/>
      <c r="C647" s="472"/>
      <c r="D647" s="472"/>
      <c r="E647" s="472"/>
      <c r="F647" s="472"/>
      <c r="G647" s="472"/>
      <c r="H647" s="472"/>
      <c r="I647" s="472"/>
      <c r="J647" s="472"/>
      <c r="K647" s="472"/>
      <c r="L647" s="472"/>
      <c r="M647" s="472"/>
      <c r="N647" s="472"/>
      <c r="O647" s="658">
        <f t="shared" si="21"/>
        <v>0</v>
      </c>
      <c r="P647" s="658" t="e">
        <f t="shared" si="22"/>
        <v>#DIV/0!</v>
      </c>
      <c r="Q647" s="1323"/>
    </row>
    <row r="648" spans="1:17" s="1324" customFormat="1" hidden="1">
      <c r="A648" s="117"/>
      <c r="B648" s="118"/>
      <c r="C648" s="472"/>
      <c r="D648" s="472"/>
      <c r="E648" s="472"/>
      <c r="F648" s="472"/>
      <c r="G648" s="472"/>
      <c r="H648" s="472"/>
      <c r="I648" s="472"/>
      <c r="J648" s="472"/>
      <c r="K648" s="472"/>
      <c r="L648" s="472"/>
      <c r="M648" s="472"/>
      <c r="N648" s="472"/>
      <c r="O648" s="658">
        <f t="shared" si="21"/>
        <v>0</v>
      </c>
      <c r="P648" s="658" t="e">
        <f t="shared" si="22"/>
        <v>#DIV/0!</v>
      </c>
      <c r="Q648" s="1323"/>
    </row>
    <row r="649" spans="1:17" s="1324" customFormat="1" hidden="1">
      <c r="A649" s="117"/>
      <c r="B649" s="118"/>
      <c r="C649" s="472"/>
      <c r="D649" s="472"/>
      <c r="E649" s="472"/>
      <c r="F649" s="472"/>
      <c r="G649" s="472"/>
      <c r="H649" s="472"/>
      <c r="I649" s="472"/>
      <c r="J649" s="472"/>
      <c r="K649" s="472"/>
      <c r="L649" s="472"/>
      <c r="M649" s="472"/>
      <c r="N649" s="472"/>
      <c r="O649" s="658">
        <f t="shared" si="21"/>
        <v>0</v>
      </c>
      <c r="P649" s="658" t="e">
        <f t="shared" si="22"/>
        <v>#DIV/0!</v>
      </c>
      <c r="Q649" s="1323"/>
    </row>
    <row r="650" spans="1:17" s="1324" customFormat="1" hidden="1">
      <c r="A650" s="117"/>
      <c r="B650" s="118"/>
      <c r="C650" s="472"/>
      <c r="D650" s="472"/>
      <c r="E650" s="472"/>
      <c r="F650" s="472"/>
      <c r="G650" s="472"/>
      <c r="H650" s="472"/>
      <c r="I650" s="472"/>
      <c r="J650" s="472"/>
      <c r="K650" s="472"/>
      <c r="L650" s="472"/>
      <c r="M650" s="472"/>
      <c r="N650" s="472"/>
      <c r="O650" s="658">
        <f t="shared" si="21"/>
        <v>0</v>
      </c>
      <c r="P650" s="658" t="e">
        <f t="shared" si="22"/>
        <v>#DIV/0!</v>
      </c>
      <c r="Q650" s="1323"/>
    </row>
    <row r="651" spans="1:17" s="1324" customFormat="1" hidden="1">
      <c r="A651" s="117"/>
      <c r="B651" s="118"/>
      <c r="C651" s="472"/>
      <c r="D651" s="472"/>
      <c r="E651" s="472"/>
      <c r="F651" s="472"/>
      <c r="G651" s="472"/>
      <c r="H651" s="472"/>
      <c r="I651" s="472"/>
      <c r="J651" s="472"/>
      <c r="K651" s="472"/>
      <c r="L651" s="472"/>
      <c r="M651" s="472"/>
      <c r="N651" s="472"/>
      <c r="O651" s="658">
        <f t="shared" si="21"/>
        <v>0</v>
      </c>
      <c r="P651" s="658" t="e">
        <f t="shared" si="22"/>
        <v>#DIV/0!</v>
      </c>
      <c r="Q651" s="1323"/>
    </row>
    <row r="652" spans="1:17" s="1324" customFormat="1" hidden="1">
      <c r="A652" s="117"/>
      <c r="B652" s="118"/>
      <c r="C652" s="472"/>
      <c r="D652" s="472"/>
      <c r="E652" s="472"/>
      <c r="F652" s="472"/>
      <c r="G652" s="472"/>
      <c r="H652" s="472"/>
      <c r="I652" s="472"/>
      <c r="J652" s="472"/>
      <c r="K652" s="472"/>
      <c r="L652" s="472"/>
      <c r="M652" s="472"/>
      <c r="N652" s="472"/>
      <c r="O652" s="658">
        <f t="shared" si="21"/>
        <v>0</v>
      </c>
      <c r="P652" s="658" t="e">
        <f t="shared" si="22"/>
        <v>#DIV/0!</v>
      </c>
      <c r="Q652" s="1323"/>
    </row>
    <row r="653" spans="1:17" s="1324" customFormat="1" hidden="1">
      <c r="A653" s="117"/>
      <c r="B653" s="118"/>
      <c r="C653" s="472"/>
      <c r="D653" s="472"/>
      <c r="E653" s="472"/>
      <c r="F653" s="472"/>
      <c r="G653" s="472"/>
      <c r="H653" s="472"/>
      <c r="I653" s="472"/>
      <c r="J653" s="472"/>
      <c r="K653" s="472"/>
      <c r="L653" s="472"/>
      <c r="M653" s="472"/>
      <c r="N653" s="472"/>
      <c r="O653" s="658">
        <f t="shared" si="21"/>
        <v>0</v>
      </c>
      <c r="P653" s="658" t="e">
        <f t="shared" si="22"/>
        <v>#DIV/0!</v>
      </c>
      <c r="Q653" s="1323"/>
    </row>
    <row r="654" spans="1:17" s="1324" customFormat="1" hidden="1">
      <c r="A654" s="117"/>
      <c r="B654" s="118"/>
      <c r="C654" s="472"/>
      <c r="D654" s="472"/>
      <c r="E654" s="472"/>
      <c r="F654" s="472"/>
      <c r="G654" s="472"/>
      <c r="H654" s="472"/>
      <c r="I654" s="472"/>
      <c r="J654" s="472"/>
      <c r="K654" s="472"/>
      <c r="L654" s="472"/>
      <c r="M654" s="472"/>
      <c r="N654" s="472"/>
      <c r="O654" s="658">
        <f t="shared" si="21"/>
        <v>0</v>
      </c>
      <c r="P654" s="658" t="e">
        <f t="shared" si="22"/>
        <v>#DIV/0!</v>
      </c>
      <c r="Q654" s="1323"/>
    </row>
    <row r="655" spans="1:17" s="1324" customFormat="1" hidden="1">
      <c r="A655" s="117"/>
      <c r="B655" s="118"/>
      <c r="C655" s="472"/>
      <c r="D655" s="472"/>
      <c r="E655" s="472"/>
      <c r="F655" s="472"/>
      <c r="G655" s="472"/>
      <c r="H655" s="472"/>
      <c r="I655" s="472"/>
      <c r="J655" s="472"/>
      <c r="K655" s="472"/>
      <c r="L655" s="472"/>
      <c r="M655" s="472"/>
      <c r="N655" s="472"/>
      <c r="O655" s="658">
        <f t="shared" si="21"/>
        <v>0</v>
      </c>
      <c r="P655" s="658" t="e">
        <f t="shared" si="22"/>
        <v>#DIV/0!</v>
      </c>
      <c r="Q655" s="1323"/>
    </row>
    <row r="656" spans="1:17" s="1324" customFormat="1" hidden="1">
      <c r="A656" s="117"/>
      <c r="B656" s="118"/>
      <c r="C656" s="472"/>
      <c r="D656" s="472"/>
      <c r="E656" s="472"/>
      <c r="F656" s="472"/>
      <c r="G656" s="472"/>
      <c r="H656" s="472"/>
      <c r="I656" s="472"/>
      <c r="J656" s="472"/>
      <c r="K656" s="472"/>
      <c r="L656" s="472"/>
      <c r="M656" s="472"/>
      <c r="N656" s="472"/>
      <c r="O656" s="658">
        <f t="shared" si="21"/>
        <v>0</v>
      </c>
      <c r="P656" s="658" t="e">
        <f t="shared" si="22"/>
        <v>#DIV/0!</v>
      </c>
      <c r="Q656" s="1323"/>
    </row>
    <row r="657" spans="1:17" s="1324" customFormat="1" hidden="1">
      <c r="A657" s="117"/>
      <c r="B657" s="118"/>
      <c r="C657" s="472"/>
      <c r="D657" s="472"/>
      <c r="E657" s="472"/>
      <c r="F657" s="472"/>
      <c r="G657" s="472"/>
      <c r="H657" s="472"/>
      <c r="I657" s="472"/>
      <c r="J657" s="472"/>
      <c r="K657" s="472"/>
      <c r="L657" s="472"/>
      <c r="M657" s="472"/>
      <c r="N657" s="472"/>
      <c r="O657" s="658">
        <f t="shared" si="21"/>
        <v>0</v>
      </c>
      <c r="P657" s="658" t="e">
        <f t="shared" si="22"/>
        <v>#DIV/0!</v>
      </c>
      <c r="Q657" s="1323"/>
    </row>
    <row r="658" spans="1:17" s="1324" customFormat="1" hidden="1">
      <c r="A658" s="117"/>
      <c r="B658" s="118"/>
      <c r="C658" s="472"/>
      <c r="D658" s="472"/>
      <c r="E658" s="472"/>
      <c r="F658" s="472"/>
      <c r="G658" s="472"/>
      <c r="H658" s="472"/>
      <c r="I658" s="472"/>
      <c r="J658" s="472"/>
      <c r="K658" s="472"/>
      <c r="L658" s="472"/>
      <c r="M658" s="472"/>
      <c r="N658" s="472"/>
      <c r="O658" s="658">
        <f t="shared" si="21"/>
        <v>0</v>
      </c>
      <c r="P658" s="658" t="e">
        <f t="shared" si="22"/>
        <v>#DIV/0!</v>
      </c>
      <c r="Q658" s="1323"/>
    </row>
    <row r="659" spans="1:17" s="1324" customFormat="1" hidden="1">
      <c r="A659" s="117"/>
      <c r="B659" s="118"/>
      <c r="C659" s="472"/>
      <c r="D659" s="472"/>
      <c r="E659" s="472"/>
      <c r="F659" s="472"/>
      <c r="G659" s="472"/>
      <c r="H659" s="472"/>
      <c r="I659" s="472"/>
      <c r="J659" s="472"/>
      <c r="K659" s="472"/>
      <c r="L659" s="472"/>
      <c r="M659" s="472"/>
      <c r="N659" s="472"/>
      <c r="O659" s="658">
        <f t="shared" si="21"/>
        <v>0</v>
      </c>
      <c r="P659" s="658" t="e">
        <f t="shared" si="22"/>
        <v>#DIV/0!</v>
      </c>
      <c r="Q659" s="1323"/>
    </row>
    <row r="660" spans="1:17" s="1324" customFormat="1" hidden="1">
      <c r="A660" s="117"/>
      <c r="B660" s="118"/>
      <c r="C660" s="472"/>
      <c r="D660" s="472"/>
      <c r="E660" s="472"/>
      <c r="F660" s="472"/>
      <c r="G660" s="472"/>
      <c r="H660" s="472"/>
      <c r="I660" s="472"/>
      <c r="J660" s="472"/>
      <c r="K660" s="472"/>
      <c r="L660" s="472"/>
      <c r="M660" s="472"/>
      <c r="N660" s="472"/>
      <c r="O660" s="658">
        <f t="shared" si="21"/>
        <v>0</v>
      </c>
      <c r="P660" s="658" t="e">
        <f t="shared" si="22"/>
        <v>#DIV/0!</v>
      </c>
      <c r="Q660" s="1323"/>
    </row>
    <row r="661" spans="1:17" s="1324" customFormat="1" hidden="1">
      <c r="A661" s="117"/>
      <c r="B661" s="118"/>
      <c r="C661" s="472"/>
      <c r="D661" s="472"/>
      <c r="E661" s="472"/>
      <c r="F661" s="472"/>
      <c r="G661" s="472"/>
      <c r="H661" s="472"/>
      <c r="I661" s="472"/>
      <c r="J661" s="472"/>
      <c r="K661" s="472"/>
      <c r="L661" s="472"/>
      <c r="M661" s="472"/>
      <c r="N661" s="472"/>
      <c r="O661" s="658">
        <f t="shared" si="21"/>
        <v>0</v>
      </c>
      <c r="P661" s="658" t="e">
        <f t="shared" si="22"/>
        <v>#DIV/0!</v>
      </c>
      <c r="Q661" s="1323"/>
    </row>
    <row r="662" spans="1:17" s="1324" customFormat="1" hidden="1">
      <c r="A662" s="117"/>
      <c r="B662" s="118"/>
      <c r="C662" s="472"/>
      <c r="D662" s="472"/>
      <c r="E662" s="472"/>
      <c r="F662" s="472"/>
      <c r="G662" s="472"/>
      <c r="H662" s="472"/>
      <c r="I662" s="472"/>
      <c r="J662" s="472"/>
      <c r="K662" s="472"/>
      <c r="L662" s="472"/>
      <c r="M662" s="472"/>
      <c r="N662" s="472"/>
      <c r="O662" s="658">
        <f t="shared" si="21"/>
        <v>0</v>
      </c>
      <c r="P662" s="658" t="e">
        <f t="shared" si="22"/>
        <v>#DIV/0!</v>
      </c>
      <c r="Q662" s="1323"/>
    </row>
    <row r="663" spans="1:17" s="1324" customFormat="1" hidden="1">
      <c r="A663" s="117"/>
      <c r="B663" s="118"/>
      <c r="C663" s="472"/>
      <c r="D663" s="472"/>
      <c r="E663" s="472"/>
      <c r="F663" s="472"/>
      <c r="G663" s="472"/>
      <c r="H663" s="472"/>
      <c r="I663" s="472"/>
      <c r="J663" s="472"/>
      <c r="K663" s="472"/>
      <c r="L663" s="472"/>
      <c r="M663" s="472"/>
      <c r="N663" s="472"/>
      <c r="O663" s="658">
        <f t="shared" si="21"/>
        <v>0</v>
      </c>
      <c r="P663" s="658" t="e">
        <f t="shared" si="22"/>
        <v>#DIV/0!</v>
      </c>
      <c r="Q663" s="1323"/>
    </row>
    <row r="664" spans="1:17" s="1324" customFormat="1" hidden="1">
      <c r="A664" s="117"/>
      <c r="B664" s="118"/>
      <c r="C664" s="472"/>
      <c r="D664" s="472"/>
      <c r="E664" s="472"/>
      <c r="F664" s="472"/>
      <c r="G664" s="472"/>
      <c r="H664" s="472"/>
      <c r="I664" s="472"/>
      <c r="J664" s="472"/>
      <c r="K664" s="472"/>
      <c r="L664" s="472"/>
      <c r="M664" s="472"/>
      <c r="N664" s="472"/>
      <c r="O664" s="658">
        <f t="shared" si="21"/>
        <v>0</v>
      </c>
      <c r="P664" s="658" t="e">
        <f t="shared" si="22"/>
        <v>#DIV/0!</v>
      </c>
      <c r="Q664" s="1323"/>
    </row>
    <row r="665" spans="1:17" s="1324" customFormat="1" hidden="1">
      <c r="A665" s="117"/>
      <c r="B665" s="118"/>
      <c r="C665" s="472"/>
      <c r="D665" s="472"/>
      <c r="E665" s="472"/>
      <c r="F665" s="472"/>
      <c r="G665" s="472"/>
      <c r="H665" s="472"/>
      <c r="I665" s="472"/>
      <c r="J665" s="472"/>
      <c r="K665" s="472"/>
      <c r="L665" s="472"/>
      <c r="M665" s="472"/>
      <c r="N665" s="472"/>
      <c r="O665" s="658">
        <f t="shared" si="21"/>
        <v>0</v>
      </c>
      <c r="P665" s="658" t="e">
        <f t="shared" si="22"/>
        <v>#DIV/0!</v>
      </c>
      <c r="Q665" s="1323"/>
    </row>
    <row r="666" spans="1:17" s="1324" customFormat="1" hidden="1">
      <c r="A666" s="117"/>
      <c r="B666" s="118"/>
      <c r="C666" s="472"/>
      <c r="D666" s="472"/>
      <c r="E666" s="472"/>
      <c r="F666" s="472"/>
      <c r="G666" s="472"/>
      <c r="H666" s="472"/>
      <c r="I666" s="472"/>
      <c r="J666" s="472"/>
      <c r="K666" s="472"/>
      <c r="L666" s="472"/>
      <c r="M666" s="472"/>
      <c r="N666" s="472"/>
      <c r="O666" s="658">
        <f t="shared" si="21"/>
        <v>0</v>
      </c>
      <c r="P666" s="658" t="e">
        <f t="shared" si="22"/>
        <v>#DIV/0!</v>
      </c>
      <c r="Q666" s="1323"/>
    </row>
    <row r="667" spans="1:17" s="1324" customFormat="1" hidden="1">
      <c r="A667" s="117"/>
      <c r="B667" s="118"/>
      <c r="C667" s="472"/>
      <c r="D667" s="472"/>
      <c r="E667" s="472"/>
      <c r="F667" s="472"/>
      <c r="G667" s="472"/>
      <c r="H667" s="472"/>
      <c r="I667" s="472"/>
      <c r="J667" s="472"/>
      <c r="K667" s="472"/>
      <c r="L667" s="472"/>
      <c r="M667" s="472"/>
      <c r="N667" s="472"/>
      <c r="O667" s="658">
        <f t="shared" si="21"/>
        <v>0</v>
      </c>
      <c r="P667" s="658" t="e">
        <f t="shared" si="22"/>
        <v>#DIV/0!</v>
      </c>
      <c r="Q667" s="1323"/>
    </row>
    <row r="668" spans="1:17" s="1324" customFormat="1" hidden="1">
      <c r="A668" s="117"/>
      <c r="B668" s="118"/>
      <c r="C668" s="472"/>
      <c r="D668" s="472"/>
      <c r="E668" s="472"/>
      <c r="F668" s="472"/>
      <c r="G668" s="472"/>
      <c r="H668" s="472"/>
      <c r="I668" s="472"/>
      <c r="J668" s="472"/>
      <c r="K668" s="472"/>
      <c r="L668" s="472"/>
      <c r="M668" s="472"/>
      <c r="N668" s="472"/>
      <c r="O668" s="658">
        <f t="shared" si="21"/>
        <v>0</v>
      </c>
      <c r="P668" s="658" t="e">
        <f t="shared" si="22"/>
        <v>#DIV/0!</v>
      </c>
      <c r="Q668" s="1323"/>
    </row>
    <row r="669" spans="1:17" s="1324" customFormat="1" hidden="1">
      <c r="A669" s="117"/>
      <c r="B669" s="118"/>
      <c r="C669" s="472"/>
      <c r="D669" s="472"/>
      <c r="E669" s="472"/>
      <c r="F669" s="472"/>
      <c r="G669" s="472"/>
      <c r="H669" s="472"/>
      <c r="I669" s="472"/>
      <c r="J669" s="472"/>
      <c r="K669" s="472"/>
      <c r="L669" s="472"/>
      <c r="M669" s="472"/>
      <c r="N669" s="472"/>
      <c r="O669" s="658">
        <f t="shared" si="21"/>
        <v>0</v>
      </c>
      <c r="P669" s="658" t="e">
        <f t="shared" si="22"/>
        <v>#DIV/0!</v>
      </c>
      <c r="Q669" s="1323"/>
    </row>
    <row r="670" spans="1:17" s="1324" customFormat="1" hidden="1">
      <c r="A670" s="117"/>
      <c r="B670" s="118"/>
      <c r="C670" s="472"/>
      <c r="D670" s="472"/>
      <c r="E670" s="472"/>
      <c r="F670" s="472"/>
      <c r="G670" s="472"/>
      <c r="H670" s="472"/>
      <c r="I670" s="472"/>
      <c r="J670" s="472"/>
      <c r="K670" s="472"/>
      <c r="L670" s="472"/>
      <c r="M670" s="472"/>
      <c r="N670" s="472"/>
      <c r="O670" s="658">
        <f t="shared" si="21"/>
        <v>0</v>
      </c>
      <c r="P670" s="658" t="e">
        <f t="shared" si="22"/>
        <v>#DIV/0!</v>
      </c>
      <c r="Q670" s="1323"/>
    </row>
    <row r="671" spans="1:17" s="1324" customFormat="1" hidden="1">
      <c r="A671" s="117"/>
      <c r="B671" s="118"/>
      <c r="C671" s="472"/>
      <c r="D671" s="472"/>
      <c r="E671" s="472"/>
      <c r="F671" s="472"/>
      <c r="G671" s="472"/>
      <c r="H671" s="472"/>
      <c r="I671" s="472"/>
      <c r="J671" s="472"/>
      <c r="K671" s="472"/>
      <c r="L671" s="472"/>
      <c r="M671" s="472"/>
      <c r="N671" s="472"/>
      <c r="O671" s="658">
        <f t="shared" si="21"/>
        <v>0</v>
      </c>
      <c r="P671" s="658" t="e">
        <f t="shared" si="22"/>
        <v>#DIV/0!</v>
      </c>
      <c r="Q671" s="1323"/>
    </row>
    <row r="672" spans="1:17" s="1324" customFormat="1" hidden="1">
      <c r="A672" s="117"/>
      <c r="B672" s="118"/>
      <c r="C672" s="472"/>
      <c r="D672" s="472"/>
      <c r="E672" s="472"/>
      <c r="F672" s="472"/>
      <c r="G672" s="472"/>
      <c r="H672" s="472"/>
      <c r="I672" s="472"/>
      <c r="J672" s="472"/>
      <c r="K672" s="472"/>
      <c r="L672" s="472"/>
      <c r="M672" s="472"/>
      <c r="N672" s="472"/>
      <c r="O672" s="658">
        <f t="shared" si="21"/>
        <v>0</v>
      </c>
      <c r="P672" s="658" t="e">
        <f t="shared" si="22"/>
        <v>#DIV/0!</v>
      </c>
      <c r="Q672" s="1323"/>
    </row>
    <row r="673" spans="1:17" s="1324" customFormat="1" hidden="1">
      <c r="A673" s="117"/>
      <c r="B673" s="118"/>
      <c r="C673" s="472"/>
      <c r="D673" s="472"/>
      <c r="E673" s="472"/>
      <c r="F673" s="472"/>
      <c r="G673" s="472"/>
      <c r="H673" s="472"/>
      <c r="I673" s="472"/>
      <c r="J673" s="472"/>
      <c r="K673" s="472"/>
      <c r="L673" s="472"/>
      <c r="M673" s="472"/>
      <c r="N673" s="472"/>
      <c r="O673" s="658">
        <f t="shared" si="21"/>
        <v>0</v>
      </c>
      <c r="P673" s="658" t="e">
        <f t="shared" si="22"/>
        <v>#DIV/0!</v>
      </c>
      <c r="Q673" s="1323"/>
    </row>
    <row r="674" spans="1:17" s="1324" customFormat="1" hidden="1">
      <c r="A674" s="117"/>
      <c r="B674" s="118"/>
      <c r="C674" s="472"/>
      <c r="D674" s="472"/>
      <c r="E674" s="472"/>
      <c r="F674" s="472"/>
      <c r="G674" s="472"/>
      <c r="H674" s="472"/>
      <c r="I674" s="472"/>
      <c r="J674" s="472"/>
      <c r="K674" s="472"/>
      <c r="L674" s="472"/>
      <c r="M674" s="472"/>
      <c r="N674" s="472"/>
      <c r="O674" s="658">
        <f t="shared" si="21"/>
        <v>0</v>
      </c>
      <c r="P674" s="658" t="e">
        <f t="shared" si="22"/>
        <v>#DIV/0!</v>
      </c>
      <c r="Q674" s="1323"/>
    </row>
    <row r="675" spans="1:17" s="1324" customFormat="1" hidden="1">
      <c r="A675" s="117"/>
      <c r="B675" s="118"/>
      <c r="C675" s="472"/>
      <c r="D675" s="472"/>
      <c r="E675" s="472"/>
      <c r="F675" s="472"/>
      <c r="G675" s="472"/>
      <c r="H675" s="472"/>
      <c r="I675" s="472"/>
      <c r="J675" s="472"/>
      <c r="K675" s="472"/>
      <c r="L675" s="472"/>
      <c r="M675" s="472"/>
      <c r="N675" s="472"/>
      <c r="O675" s="658">
        <f t="shared" si="21"/>
        <v>0</v>
      </c>
      <c r="P675" s="658" t="e">
        <f t="shared" si="22"/>
        <v>#DIV/0!</v>
      </c>
      <c r="Q675" s="1323"/>
    </row>
    <row r="676" spans="1:17" s="1324" customFormat="1" hidden="1">
      <c r="A676" s="117"/>
      <c r="B676" s="118"/>
      <c r="C676" s="472"/>
      <c r="D676" s="472"/>
      <c r="E676" s="472"/>
      <c r="F676" s="472"/>
      <c r="G676" s="472"/>
      <c r="H676" s="472"/>
      <c r="I676" s="472"/>
      <c r="J676" s="472"/>
      <c r="K676" s="472"/>
      <c r="L676" s="472"/>
      <c r="M676" s="472"/>
      <c r="N676" s="472"/>
      <c r="O676" s="658">
        <f t="shared" si="21"/>
        <v>0</v>
      </c>
      <c r="P676" s="658" t="e">
        <f t="shared" si="22"/>
        <v>#DIV/0!</v>
      </c>
      <c r="Q676" s="1323"/>
    </row>
    <row r="677" spans="1:17" s="1324" customFormat="1" hidden="1">
      <c r="A677" s="117"/>
      <c r="B677" s="118"/>
      <c r="C677" s="472"/>
      <c r="D677" s="472"/>
      <c r="E677" s="472"/>
      <c r="F677" s="472"/>
      <c r="G677" s="472"/>
      <c r="H677" s="472"/>
      <c r="I677" s="472"/>
      <c r="J677" s="472"/>
      <c r="K677" s="472"/>
      <c r="L677" s="472"/>
      <c r="M677" s="472"/>
      <c r="N677" s="472"/>
      <c r="O677" s="658">
        <f t="shared" si="21"/>
        <v>0</v>
      </c>
      <c r="P677" s="658" t="e">
        <f t="shared" si="22"/>
        <v>#DIV/0!</v>
      </c>
      <c r="Q677" s="1323"/>
    </row>
    <row r="678" spans="1:17" s="1324" customFormat="1" hidden="1">
      <c r="A678" s="117"/>
      <c r="B678" s="118"/>
      <c r="C678" s="472"/>
      <c r="D678" s="472"/>
      <c r="E678" s="472"/>
      <c r="F678" s="472"/>
      <c r="G678" s="472"/>
      <c r="H678" s="472"/>
      <c r="I678" s="472"/>
      <c r="J678" s="472"/>
      <c r="K678" s="472"/>
      <c r="L678" s="472"/>
      <c r="M678" s="472"/>
      <c r="N678" s="472"/>
      <c r="O678" s="658">
        <f t="shared" si="21"/>
        <v>0</v>
      </c>
      <c r="P678" s="658" t="e">
        <f t="shared" si="22"/>
        <v>#DIV/0!</v>
      </c>
      <c r="Q678" s="1323"/>
    </row>
    <row r="679" spans="1:17" s="1324" customFormat="1" hidden="1">
      <c r="A679" s="117"/>
      <c r="B679" s="118"/>
      <c r="C679" s="472"/>
      <c r="D679" s="472"/>
      <c r="E679" s="472"/>
      <c r="F679" s="472"/>
      <c r="G679" s="472"/>
      <c r="H679" s="472"/>
      <c r="I679" s="472"/>
      <c r="J679" s="472"/>
      <c r="K679" s="472"/>
      <c r="L679" s="472"/>
      <c r="M679" s="472"/>
      <c r="N679" s="472"/>
      <c r="O679" s="658">
        <f t="shared" si="21"/>
        <v>0</v>
      </c>
      <c r="P679" s="658" t="e">
        <f t="shared" si="22"/>
        <v>#DIV/0!</v>
      </c>
      <c r="Q679" s="1323"/>
    </row>
    <row r="680" spans="1:17" s="1324" customFormat="1" hidden="1">
      <c r="A680" s="117"/>
      <c r="B680" s="118"/>
      <c r="C680" s="472"/>
      <c r="D680" s="472"/>
      <c r="E680" s="472"/>
      <c r="F680" s="472"/>
      <c r="G680" s="472"/>
      <c r="H680" s="472"/>
      <c r="I680" s="472"/>
      <c r="J680" s="472"/>
      <c r="K680" s="472"/>
      <c r="L680" s="472"/>
      <c r="M680" s="472"/>
      <c r="N680" s="472"/>
      <c r="O680" s="658">
        <f t="shared" si="21"/>
        <v>0</v>
      </c>
      <c r="P680" s="658" t="e">
        <f t="shared" si="22"/>
        <v>#DIV/0!</v>
      </c>
      <c r="Q680" s="1323"/>
    </row>
    <row r="681" spans="1:17" s="1324" customFormat="1" hidden="1">
      <c r="A681" s="117"/>
      <c r="B681" s="118"/>
      <c r="C681" s="472"/>
      <c r="D681" s="472"/>
      <c r="E681" s="472"/>
      <c r="F681" s="472"/>
      <c r="G681" s="472"/>
      <c r="H681" s="472"/>
      <c r="I681" s="472"/>
      <c r="J681" s="472"/>
      <c r="K681" s="472"/>
      <c r="L681" s="472"/>
      <c r="M681" s="472"/>
      <c r="N681" s="472"/>
      <c r="O681" s="658">
        <f t="shared" si="21"/>
        <v>0</v>
      </c>
      <c r="P681" s="658" t="e">
        <f t="shared" si="22"/>
        <v>#DIV/0!</v>
      </c>
      <c r="Q681" s="1323"/>
    </row>
    <row r="682" spans="1:17" s="1324" customFormat="1" hidden="1">
      <c r="A682" s="117"/>
      <c r="B682" s="118"/>
      <c r="C682" s="472"/>
      <c r="D682" s="472"/>
      <c r="E682" s="472"/>
      <c r="F682" s="472"/>
      <c r="G682" s="472"/>
      <c r="H682" s="472"/>
      <c r="I682" s="472"/>
      <c r="J682" s="472"/>
      <c r="K682" s="472"/>
      <c r="L682" s="472"/>
      <c r="M682" s="472"/>
      <c r="N682" s="472"/>
      <c r="O682" s="658">
        <f t="shared" si="21"/>
        <v>0</v>
      </c>
      <c r="P682" s="658" t="e">
        <f t="shared" si="22"/>
        <v>#DIV/0!</v>
      </c>
      <c r="Q682" s="1323"/>
    </row>
    <row r="683" spans="1:17" s="1324" customFormat="1" hidden="1">
      <c r="A683" s="117"/>
      <c r="B683" s="118"/>
      <c r="C683" s="472"/>
      <c r="D683" s="472"/>
      <c r="E683" s="472"/>
      <c r="F683" s="472"/>
      <c r="G683" s="472"/>
      <c r="H683" s="472"/>
      <c r="I683" s="472"/>
      <c r="J683" s="472"/>
      <c r="K683" s="472"/>
      <c r="L683" s="472"/>
      <c r="M683" s="472"/>
      <c r="N683" s="472"/>
      <c r="O683" s="658">
        <f t="shared" si="21"/>
        <v>0</v>
      </c>
      <c r="P683" s="658" t="e">
        <f t="shared" si="22"/>
        <v>#DIV/0!</v>
      </c>
      <c r="Q683" s="1323"/>
    </row>
    <row r="684" spans="1:17" s="1324" customFormat="1" hidden="1">
      <c r="A684" s="117"/>
      <c r="B684" s="118"/>
      <c r="C684" s="472"/>
      <c r="D684" s="472"/>
      <c r="E684" s="472"/>
      <c r="F684" s="472"/>
      <c r="G684" s="472"/>
      <c r="H684" s="472"/>
      <c r="I684" s="472"/>
      <c r="J684" s="472"/>
      <c r="K684" s="472"/>
      <c r="L684" s="472"/>
      <c r="M684" s="472"/>
      <c r="N684" s="472"/>
      <c r="O684" s="658">
        <f t="shared" si="21"/>
        <v>0</v>
      </c>
      <c r="P684" s="658" t="e">
        <f t="shared" si="22"/>
        <v>#DIV/0!</v>
      </c>
      <c r="Q684" s="1323"/>
    </row>
    <row r="685" spans="1:17" s="1324" customFormat="1" hidden="1">
      <c r="A685" s="117"/>
      <c r="B685" s="118"/>
      <c r="C685" s="472"/>
      <c r="D685" s="472"/>
      <c r="E685" s="472"/>
      <c r="F685" s="472"/>
      <c r="G685" s="472"/>
      <c r="H685" s="472"/>
      <c r="I685" s="472"/>
      <c r="J685" s="472"/>
      <c r="K685" s="472"/>
      <c r="L685" s="472"/>
      <c r="M685" s="472"/>
      <c r="N685" s="472"/>
      <c r="O685" s="658">
        <f t="shared" si="21"/>
        <v>0</v>
      </c>
      <c r="P685" s="658" t="e">
        <f t="shared" si="22"/>
        <v>#DIV/0!</v>
      </c>
      <c r="Q685" s="1323"/>
    </row>
    <row r="686" spans="1:17" s="1324" customFormat="1" hidden="1">
      <c r="A686" s="117"/>
      <c r="B686" s="118"/>
      <c r="C686" s="472"/>
      <c r="D686" s="472"/>
      <c r="E686" s="472"/>
      <c r="F686" s="472"/>
      <c r="G686" s="472"/>
      <c r="H686" s="472"/>
      <c r="I686" s="472"/>
      <c r="J686" s="472"/>
      <c r="K686" s="472"/>
      <c r="L686" s="472"/>
      <c r="M686" s="472"/>
      <c r="N686" s="472"/>
      <c r="O686" s="658">
        <f t="shared" si="21"/>
        <v>0</v>
      </c>
      <c r="P686" s="658" t="e">
        <f t="shared" si="22"/>
        <v>#DIV/0!</v>
      </c>
      <c r="Q686" s="1323"/>
    </row>
    <row r="687" spans="1:17" s="1324" customFormat="1" hidden="1">
      <c r="A687" s="117"/>
      <c r="B687" s="118"/>
      <c r="C687" s="472"/>
      <c r="D687" s="472"/>
      <c r="E687" s="472"/>
      <c r="F687" s="472"/>
      <c r="G687" s="472"/>
      <c r="H687" s="472"/>
      <c r="I687" s="472"/>
      <c r="J687" s="472"/>
      <c r="K687" s="472"/>
      <c r="L687" s="472"/>
      <c r="M687" s="472"/>
      <c r="N687" s="472"/>
      <c r="O687" s="658">
        <f t="shared" si="21"/>
        <v>0</v>
      </c>
      <c r="P687" s="658" t="e">
        <f t="shared" si="22"/>
        <v>#DIV/0!</v>
      </c>
      <c r="Q687" s="1323"/>
    </row>
    <row r="688" spans="1:17" s="1324" customFormat="1" hidden="1">
      <c r="A688" s="117"/>
      <c r="B688" s="118"/>
      <c r="C688" s="472"/>
      <c r="D688" s="472"/>
      <c r="E688" s="472"/>
      <c r="F688" s="472"/>
      <c r="G688" s="472"/>
      <c r="H688" s="472"/>
      <c r="I688" s="472"/>
      <c r="J688" s="472"/>
      <c r="K688" s="472"/>
      <c r="L688" s="472"/>
      <c r="M688" s="472"/>
      <c r="N688" s="472"/>
      <c r="O688" s="658">
        <f t="shared" si="21"/>
        <v>0</v>
      </c>
      <c r="P688" s="658" t="e">
        <f t="shared" si="22"/>
        <v>#DIV/0!</v>
      </c>
      <c r="Q688" s="1323"/>
    </row>
    <row r="689" spans="1:17" s="1324" customFormat="1" hidden="1">
      <c r="A689" s="117"/>
      <c r="B689" s="118"/>
      <c r="C689" s="472"/>
      <c r="D689" s="472"/>
      <c r="E689" s="472"/>
      <c r="F689" s="472"/>
      <c r="G689" s="472"/>
      <c r="H689" s="472"/>
      <c r="I689" s="472"/>
      <c r="J689" s="472"/>
      <c r="K689" s="472"/>
      <c r="L689" s="472"/>
      <c r="M689" s="472"/>
      <c r="N689" s="472"/>
      <c r="O689" s="658">
        <f t="shared" si="21"/>
        <v>0</v>
      </c>
      <c r="P689" s="658" t="e">
        <f t="shared" si="22"/>
        <v>#DIV/0!</v>
      </c>
      <c r="Q689" s="1323"/>
    </row>
    <row r="690" spans="1:17" s="1324" customFormat="1" hidden="1">
      <c r="A690" s="117"/>
      <c r="B690" s="118"/>
      <c r="C690" s="472"/>
      <c r="D690" s="472"/>
      <c r="E690" s="472"/>
      <c r="F690" s="472"/>
      <c r="G690" s="472"/>
      <c r="H690" s="472"/>
      <c r="I690" s="472"/>
      <c r="J690" s="472"/>
      <c r="K690" s="472"/>
      <c r="L690" s="472"/>
      <c r="M690" s="472"/>
      <c r="N690" s="472"/>
      <c r="O690" s="658">
        <f t="shared" si="21"/>
        <v>0</v>
      </c>
      <c r="P690" s="658" t="e">
        <f t="shared" si="22"/>
        <v>#DIV/0!</v>
      </c>
      <c r="Q690" s="1323"/>
    </row>
    <row r="691" spans="1:17" s="1324" customFormat="1" hidden="1">
      <c r="A691" s="117"/>
      <c r="B691" s="118"/>
      <c r="C691" s="472"/>
      <c r="D691" s="472"/>
      <c r="E691" s="472"/>
      <c r="F691" s="472"/>
      <c r="G691" s="472"/>
      <c r="H691" s="472"/>
      <c r="I691" s="472"/>
      <c r="J691" s="472"/>
      <c r="K691" s="472"/>
      <c r="L691" s="472"/>
      <c r="M691" s="472"/>
      <c r="N691" s="472"/>
      <c r="O691" s="658">
        <f t="shared" si="21"/>
        <v>0</v>
      </c>
      <c r="P691" s="658" t="e">
        <f t="shared" si="22"/>
        <v>#DIV/0!</v>
      </c>
      <c r="Q691" s="1323"/>
    </row>
    <row r="692" spans="1:17" s="1324" customFormat="1" hidden="1">
      <c r="A692" s="117"/>
      <c r="B692" s="118"/>
      <c r="C692" s="472"/>
      <c r="D692" s="472"/>
      <c r="E692" s="472"/>
      <c r="F692" s="472"/>
      <c r="G692" s="472"/>
      <c r="H692" s="472"/>
      <c r="I692" s="472"/>
      <c r="J692" s="472"/>
      <c r="K692" s="472"/>
      <c r="L692" s="472"/>
      <c r="M692" s="472"/>
      <c r="N692" s="472"/>
      <c r="O692" s="658">
        <f t="shared" si="21"/>
        <v>0</v>
      </c>
      <c r="P692" s="658" t="e">
        <f t="shared" si="22"/>
        <v>#DIV/0!</v>
      </c>
      <c r="Q692" s="1323"/>
    </row>
    <row r="693" spans="1:17" s="1324" customFormat="1" hidden="1">
      <c r="A693" s="117"/>
      <c r="B693" s="118"/>
      <c r="C693" s="472"/>
      <c r="D693" s="472"/>
      <c r="E693" s="472"/>
      <c r="F693" s="472"/>
      <c r="G693" s="472"/>
      <c r="H693" s="472"/>
      <c r="I693" s="472"/>
      <c r="J693" s="472"/>
      <c r="K693" s="472"/>
      <c r="L693" s="472"/>
      <c r="M693" s="472"/>
      <c r="N693" s="472"/>
      <c r="O693" s="658">
        <f t="shared" si="21"/>
        <v>0</v>
      </c>
      <c r="P693" s="658" t="e">
        <f t="shared" si="22"/>
        <v>#DIV/0!</v>
      </c>
      <c r="Q693" s="1323"/>
    </row>
    <row r="694" spans="1:17" s="1324" customFormat="1" hidden="1">
      <c r="A694" s="117"/>
      <c r="B694" s="118"/>
      <c r="C694" s="472"/>
      <c r="D694" s="472"/>
      <c r="E694" s="472"/>
      <c r="F694" s="472"/>
      <c r="G694" s="472"/>
      <c r="H694" s="472"/>
      <c r="I694" s="472"/>
      <c r="J694" s="472"/>
      <c r="K694" s="472"/>
      <c r="L694" s="472"/>
      <c r="M694" s="472"/>
      <c r="N694" s="472"/>
      <c r="O694" s="658">
        <f t="shared" si="21"/>
        <v>0</v>
      </c>
      <c r="P694" s="658" t="e">
        <f t="shared" si="22"/>
        <v>#DIV/0!</v>
      </c>
      <c r="Q694" s="1323"/>
    </row>
    <row r="695" spans="1:17" s="1324" customFormat="1" hidden="1">
      <c r="A695" s="117"/>
      <c r="B695" s="118"/>
      <c r="C695" s="472"/>
      <c r="D695" s="472"/>
      <c r="E695" s="472"/>
      <c r="F695" s="472"/>
      <c r="G695" s="472"/>
      <c r="H695" s="472"/>
      <c r="I695" s="472"/>
      <c r="J695" s="472"/>
      <c r="K695" s="472"/>
      <c r="L695" s="472"/>
      <c r="M695" s="472"/>
      <c r="N695" s="472"/>
      <c r="O695" s="658">
        <f t="shared" si="21"/>
        <v>0</v>
      </c>
      <c r="P695" s="658" t="e">
        <f t="shared" si="22"/>
        <v>#DIV/0!</v>
      </c>
      <c r="Q695" s="1323"/>
    </row>
    <row r="696" spans="1:17" s="1324" customFormat="1" hidden="1">
      <c r="A696" s="117"/>
      <c r="B696" s="118"/>
      <c r="C696" s="472"/>
      <c r="D696" s="472"/>
      <c r="E696" s="472"/>
      <c r="F696" s="472"/>
      <c r="G696" s="472"/>
      <c r="H696" s="472"/>
      <c r="I696" s="472"/>
      <c r="J696" s="472"/>
      <c r="K696" s="472"/>
      <c r="L696" s="472"/>
      <c r="M696" s="472"/>
      <c r="N696" s="472"/>
      <c r="O696" s="658">
        <f t="shared" si="21"/>
        <v>0</v>
      </c>
      <c r="P696" s="658" t="e">
        <f t="shared" si="22"/>
        <v>#DIV/0!</v>
      </c>
      <c r="Q696" s="1323"/>
    </row>
    <row r="697" spans="1:17" s="1324" customFormat="1" hidden="1">
      <c r="A697" s="117"/>
      <c r="B697" s="118"/>
      <c r="C697" s="472"/>
      <c r="D697" s="472"/>
      <c r="E697" s="472"/>
      <c r="F697" s="472"/>
      <c r="G697" s="472"/>
      <c r="H697" s="472"/>
      <c r="I697" s="472"/>
      <c r="J697" s="472"/>
      <c r="K697" s="472"/>
      <c r="L697" s="472"/>
      <c r="M697" s="472"/>
      <c r="N697" s="472"/>
      <c r="O697" s="658">
        <f t="shared" si="21"/>
        <v>0</v>
      </c>
      <c r="P697" s="658" t="e">
        <f t="shared" si="22"/>
        <v>#DIV/0!</v>
      </c>
      <c r="Q697" s="1323"/>
    </row>
    <row r="698" spans="1:17" s="1324" customFormat="1" hidden="1">
      <c r="A698" s="117"/>
      <c r="B698" s="118"/>
      <c r="C698" s="472"/>
      <c r="D698" s="472"/>
      <c r="E698" s="472"/>
      <c r="F698" s="472"/>
      <c r="G698" s="472"/>
      <c r="H698" s="472"/>
      <c r="I698" s="472"/>
      <c r="J698" s="472"/>
      <c r="K698" s="472"/>
      <c r="L698" s="472"/>
      <c r="M698" s="472"/>
      <c r="N698" s="472"/>
      <c r="O698" s="658">
        <f t="shared" si="21"/>
        <v>0</v>
      </c>
      <c r="P698" s="658" t="e">
        <f t="shared" si="22"/>
        <v>#DIV/0!</v>
      </c>
      <c r="Q698" s="1323"/>
    </row>
    <row r="699" spans="1:17" s="1324" customFormat="1" hidden="1">
      <c r="A699" s="117"/>
      <c r="B699" s="118"/>
      <c r="C699" s="472"/>
      <c r="D699" s="472"/>
      <c r="E699" s="472"/>
      <c r="F699" s="472"/>
      <c r="G699" s="472"/>
      <c r="H699" s="472"/>
      <c r="I699" s="472"/>
      <c r="J699" s="472"/>
      <c r="K699" s="472"/>
      <c r="L699" s="472"/>
      <c r="M699" s="472"/>
      <c r="N699" s="472"/>
      <c r="O699" s="658">
        <f t="shared" si="21"/>
        <v>0</v>
      </c>
      <c r="P699" s="658" t="e">
        <f t="shared" si="22"/>
        <v>#DIV/0!</v>
      </c>
      <c r="Q699" s="1323"/>
    </row>
    <row r="700" spans="1:17" s="1324" customFormat="1" hidden="1">
      <c r="A700" s="117"/>
      <c r="B700" s="118"/>
      <c r="C700" s="472"/>
      <c r="D700" s="472"/>
      <c r="E700" s="472"/>
      <c r="F700" s="472"/>
      <c r="G700" s="472"/>
      <c r="H700" s="472"/>
      <c r="I700" s="472"/>
      <c r="J700" s="472"/>
      <c r="K700" s="472"/>
      <c r="L700" s="472"/>
      <c r="M700" s="472"/>
      <c r="N700" s="472"/>
      <c r="O700" s="658">
        <f t="shared" si="21"/>
        <v>0</v>
      </c>
      <c r="P700" s="658" t="e">
        <f t="shared" si="22"/>
        <v>#DIV/0!</v>
      </c>
      <c r="Q700" s="1323"/>
    </row>
    <row r="701" spans="1:17" s="1324" customFormat="1" hidden="1">
      <c r="A701" s="117"/>
      <c r="B701" s="118"/>
      <c r="C701" s="472"/>
      <c r="D701" s="472"/>
      <c r="E701" s="472"/>
      <c r="F701" s="472"/>
      <c r="G701" s="472"/>
      <c r="H701" s="472"/>
      <c r="I701" s="472"/>
      <c r="J701" s="472"/>
      <c r="K701" s="472"/>
      <c r="L701" s="472"/>
      <c r="M701" s="472"/>
      <c r="N701" s="472"/>
      <c r="O701" s="658">
        <f t="shared" si="21"/>
        <v>0</v>
      </c>
      <c r="P701" s="658" t="e">
        <f t="shared" si="22"/>
        <v>#DIV/0!</v>
      </c>
      <c r="Q701" s="1323"/>
    </row>
    <row r="702" spans="1:17" s="1324" customFormat="1" hidden="1">
      <c r="A702" s="117"/>
      <c r="B702" s="118"/>
      <c r="C702" s="472"/>
      <c r="D702" s="472"/>
      <c r="E702" s="472"/>
      <c r="F702" s="472"/>
      <c r="G702" s="472"/>
      <c r="H702" s="472"/>
      <c r="I702" s="472"/>
      <c r="J702" s="472"/>
      <c r="K702" s="472"/>
      <c r="L702" s="472"/>
      <c r="M702" s="472"/>
      <c r="N702" s="472"/>
      <c r="O702" s="658">
        <f t="shared" si="21"/>
        <v>0</v>
      </c>
      <c r="P702" s="658" t="e">
        <f t="shared" si="22"/>
        <v>#DIV/0!</v>
      </c>
      <c r="Q702" s="1323"/>
    </row>
    <row r="703" spans="1:17" s="1324" customFormat="1" hidden="1">
      <c r="A703" s="117"/>
      <c r="B703" s="118"/>
      <c r="C703" s="472"/>
      <c r="D703" s="472"/>
      <c r="E703" s="472"/>
      <c r="F703" s="472"/>
      <c r="G703" s="472"/>
      <c r="H703" s="472"/>
      <c r="I703" s="472"/>
      <c r="J703" s="472"/>
      <c r="K703" s="472"/>
      <c r="L703" s="472"/>
      <c r="M703" s="472"/>
      <c r="N703" s="472"/>
      <c r="O703" s="658">
        <f t="shared" si="21"/>
        <v>0</v>
      </c>
      <c r="P703" s="658" t="e">
        <f t="shared" si="22"/>
        <v>#DIV/0!</v>
      </c>
      <c r="Q703" s="1323"/>
    </row>
    <row r="704" spans="1:17" s="1324" customFormat="1" hidden="1">
      <c r="A704" s="117"/>
      <c r="B704" s="118"/>
      <c r="C704" s="472"/>
      <c r="D704" s="472"/>
      <c r="E704" s="472"/>
      <c r="F704" s="472"/>
      <c r="G704" s="472"/>
      <c r="H704" s="472"/>
      <c r="I704" s="472"/>
      <c r="J704" s="472"/>
      <c r="K704" s="472"/>
      <c r="L704" s="472"/>
      <c r="M704" s="472"/>
      <c r="N704" s="472"/>
      <c r="O704" s="658">
        <f t="shared" si="21"/>
        <v>0</v>
      </c>
      <c r="P704" s="658" t="e">
        <f t="shared" si="22"/>
        <v>#DIV/0!</v>
      </c>
      <c r="Q704" s="1323"/>
    </row>
    <row r="705" spans="1:17" s="1324" customFormat="1" hidden="1">
      <c r="A705" s="117"/>
      <c r="B705" s="118"/>
      <c r="C705" s="472"/>
      <c r="D705" s="472"/>
      <c r="E705" s="472"/>
      <c r="F705" s="472"/>
      <c r="G705" s="472"/>
      <c r="H705" s="472"/>
      <c r="I705" s="472"/>
      <c r="J705" s="472"/>
      <c r="K705" s="472"/>
      <c r="L705" s="472"/>
      <c r="M705" s="472"/>
      <c r="N705" s="472"/>
      <c r="O705" s="658">
        <f t="shared" si="21"/>
        <v>0</v>
      </c>
      <c r="P705" s="658" t="e">
        <f t="shared" si="22"/>
        <v>#DIV/0!</v>
      </c>
      <c r="Q705" s="1323"/>
    </row>
    <row r="706" spans="1:17" s="1324" customFormat="1" hidden="1">
      <c r="A706" s="117"/>
      <c r="B706" s="118"/>
      <c r="C706" s="472"/>
      <c r="D706" s="472"/>
      <c r="E706" s="472"/>
      <c r="F706" s="472"/>
      <c r="G706" s="472"/>
      <c r="H706" s="472"/>
      <c r="I706" s="472"/>
      <c r="J706" s="472"/>
      <c r="K706" s="472"/>
      <c r="L706" s="472"/>
      <c r="M706" s="472"/>
      <c r="N706" s="472"/>
      <c r="O706" s="658">
        <f t="shared" si="21"/>
        <v>0</v>
      </c>
      <c r="P706" s="658" t="e">
        <f t="shared" si="22"/>
        <v>#DIV/0!</v>
      </c>
      <c r="Q706" s="1323"/>
    </row>
    <row r="707" spans="1:17" s="1324" customFormat="1" hidden="1">
      <c r="A707" s="117"/>
      <c r="B707" s="118"/>
      <c r="C707" s="472"/>
      <c r="D707" s="472"/>
      <c r="E707" s="472"/>
      <c r="F707" s="472"/>
      <c r="G707" s="472"/>
      <c r="H707" s="472"/>
      <c r="I707" s="472"/>
      <c r="J707" s="472"/>
      <c r="K707" s="472"/>
      <c r="L707" s="472"/>
      <c r="M707" s="472"/>
      <c r="N707" s="472"/>
      <c r="O707" s="658">
        <f t="shared" si="21"/>
        <v>0</v>
      </c>
      <c r="P707" s="658" t="e">
        <f t="shared" si="22"/>
        <v>#DIV/0!</v>
      </c>
      <c r="Q707" s="1323"/>
    </row>
    <row r="708" spans="1:17" s="1324" customFormat="1" hidden="1">
      <c r="A708" s="117"/>
      <c r="B708" s="118"/>
      <c r="C708" s="472"/>
      <c r="D708" s="472"/>
      <c r="E708" s="472"/>
      <c r="F708" s="472"/>
      <c r="G708" s="472"/>
      <c r="H708" s="472"/>
      <c r="I708" s="472"/>
      <c r="J708" s="472"/>
      <c r="K708" s="472"/>
      <c r="L708" s="472"/>
      <c r="M708" s="472"/>
      <c r="N708" s="472"/>
      <c r="O708" s="658">
        <f t="shared" ref="O708:O771" si="23">SUM(C708:N708)</f>
        <v>0</v>
      </c>
      <c r="P708" s="658" t="e">
        <f t="shared" ref="P708:P771" si="24">AVERAGE(C708:N708)</f>
        <v>#DIV/0!</v>
      </c>
      <c r="Q708" s="1323"/>
    </row>
    <row r="709" spans="1:17" s="1324" customFormat="1" hidden="1">
      <c r="A709" s="117"/>
      <c r="B709" s="118"/>
      <c r="C709" s="472"/>
      <c r="D709" s="472"/>
      <c r="E709" s="472"/>
      <c r="F709" s="472"/>
      <c r="G709" s="472"/>
      <c r="H709" s="472"/>
      <c r="I709" s="472"/>
      <c r="J709" s="472"/>
      <c r="K709" s="472"/>
      <c r="L709" s="472"/>
      <c r="M709" s="472"/>
      <c r="N709" s="472"/>
      <c r="O709" s="658">
        <f t="shared" si="23"/>
        <v>0</v>
      </c>
      <c r="P709" s="658" t="e">
        <f t="shared" si="24"/>
        <v>#DIV/0!</v>
      </c>
      <c r="Q709" s="1323"/>
    </row>
    <row r="710" spans="1:17" s="1324" customFormat="1" hidden="1">
      <c r="A710" s="117"/>
      <c r="B710" s="118"/>
      <c r="C710" s="472"/>
      <c r="D710" s="472"/>
      <c r="E710" s="472"/>
      <c r="F710" s="472"/>
      <c r="G710" s="472"/>
      <c r="H710" s="472"/>
      <c r="I710" s="472"/>
      <c r="J710" s="472"/>
      <c r="K710" s="472"/>
      <c r="L710" s="472"/>
      <c r="M710" s="472"/>
      <c r="N710" s="472"/>
      <c r="O710" s="658">
        <f t="shared" si="23"/>
        <v>0</v>
      </c>
      <c r="P710" s="658" t="e">
        <f t="shared" si="24"/>
        <v>#DIV/0!</v>
      </c>
      <c r="Q710" s="1323"/>
    </row>
    <row r="711" spans="1:17" s="1324" customFormat="1" hidden="1">
      <c r="A711" s="117"/>
      <c r="B711" s="118"/>
      <c r="C711" s="472"/>
      <c r="D711" s="472"/>
      <c r="E711" s="472"/>
      <c r="F711" s="472"/>
      <c r="G711" s="472"/>
      <c r="H711" s="472"/>
      <c r="I711" s="472"/>
      <c r="J711" s="472"/>
      <c r="K711" s="472"/>
      <c r="L711" s="472"/>
      <c r="M711" s="472"/>
      <c r="N711" s="472"/>
      <c r="O711" s="658">
        <f t="shared" si="23"/>
        <v>0</v>
      </c>
      <c r="P711" s="658" t="e">
        <f t="shared" si="24"/>
        <v>#DIV/0!</v>
      </c>
      <c r="Q711" s="1323"/>
    </row>
    <row r="712" spans="1:17" s="1324" customFormat="1" hidden="1">
      <c r="A712" s="117"/>
      <c r="B712" s="118"/>
      <c r="C712" s="472"/>
      <c r="D712" s="472"/>
      <c r="E712" s="472"/>
      <c r="F712" s="472"/>
      <c r="G712" s="472"/>
      <c r="H712" s="472"/>
      <c r="I712" s="472"/>
      <c r="J712" s="472"/>
      <c r="K712" s="472"/>
      <c r="L712" s="472"/>
      <c r="M712" s="472"/>
      <c r="N712" s="472"/>
      <c r="O712" s="658">
        <f t="shared" si="23"/>
        <v>0</v>
      </c>
      <c r="P712" s="658" t="e">
        <f t="shared" si="24"/>
        <v>#DIV/0!</v>
      </c>
      <c r="Q712" s="1323"/>
    </row>
    <row r="713" spans="1:17" s="1324" customFormat="1" hidden="1">
      <c r="A713" s="117"/>
      <c r="B713" s="118"/>
      <c r="C713" s="472"/>
      <c r="D713" s="472"/>
      <c r="E713" s="472"/>
      <c r="F713" s="472"/>
      <c r="G713" s="472"/>
      <c r="H713" s="472"/>
      <c r="I713" s="472"/>
      <c r="J713" s="472"/>
      <c r="K713" s="472"/>
      <c r="L713" s="472"/>
      <c r="M713" s="472"/>
      <c r="N713" s="472"/>
      <c r="O713" s="658">
        <f t="shared" si="23"/>
        <v>0</v>
      </c>
      <c r="P713" s="658" t="e">
        <f t="shared" si="24"/>
        <v>#DIV/0!</v>
      </c>
      <c r="Q713" s="1323"/>
    </row>
    <row r="714" spans="1:17" s="1324" customFormat="1" hidden="1">
      <c r="A714" s="117"/>
      <c r="B714" s="118"/>
      <c r="C714" s="472"/>
      <c r="D714" s="472"/>
      <c r="E714" s="472"/>
      <c r="F714" s="472"/>
      <c r="G714" s="472"/>
      <c r="H714" s="472"/>
      <c r="I714" s="472"/>
      <c r="J714" s="472"/>
      <c r="K714" s="472"/>
      <c r="L714" s="472"/>
      <c r="M714" s="472"/>
      <c r="N714" s="472"/>
      <c r="O714" s="658">
        <f t="shared" si="23"/>
        <v>0</v>
      </c>
      <c r="P714" s="658" t="e">
        <f t="shared" si="24"/>
        <v>#DIV/0!</v>
      </c>
      <c r="Q714" s="1323"/>
    </row>
    <row r="715" spans="1:17" s="1324" customFormat="1" hidden="1">
      <c r="A715" s="117"/>
      <c r="B715" s="118"/>
      <c r="C715" s="472"/>
      <c r="D715" s="472"/>
      <c r="E715" s="472"/>
      <c r="F715" s="472"/>
      <c r="G715" s="472"/>
      <c r="H715" s="472"/>
      <c r="I715" s="472"/>
      <c r="J715" s="472"/>
      <c r="K715" s="472"/>
      <c r="L715" s="472"/>
      <c r="M715" s="472"/>
      <c r="N715" s="472"/>
      <c r="O715" s="658">
        <f t="shared" si="23"/>
        <v>0</v>
      </c>
      <c r="P715" s="658" t="e">
        <f t="shared" si="24"/>
        <v>#DIV/0!</v>
      </c>
      <c r="Q715" s="1323"/>
    </row>
    <row r="716" spans="1:17" s="1324" customFormat="1" hidden="1">
      <c r="A716" s="117"/>
      <c r="B716" s="118"/>
      <c r="C716" s="472"/>
      <c r="D716" s="472"/>
      <c r="E716" s="472"/>
      <c r="F716" s="472"/>
      <c r="G716" s="472"/>
      <c r="H716" s="472"/>
      <c r="I716" s="472"/>
      <c r="J716" s="472"/>
      <c r="K716" s="472"/>
      <c r="L716" s="472"/>
      <c r="M716" s="472"/>
      <c r="N716" s="472"/>
      <c r="O716" s="658">
        <f t="shared" si="23"/>
        <v>0</v>
      </c>
      <c r="P716" s="658" t="e">
        <f t="shared" si="24"/>
        <v>#DIV/0!</v>
      </c>
      <c r="Q716" s="1323"/>
    </row>
    <row r="717" spans="1:17" s="1324" customFormat="1" hidden="1">
      <c r="A717" s="117"/>
      <c r="B717" s="118"/>
      <c r="C717" s="472"/>
      <c r="D717" s="472"/>
      <c r="E717" s="472"/>
      <c r="F717" s="472"/>
      <c r="G717" s="472"/>
      <c r="H717" s="472"/>
      <c r="I717" s="472"/>
      <c r="J717" s="472"/>
      <c r="K717" s="472"/>
      <c r="L717" s="472"/>
      <c r="M717" s="472"/>
      <c r="N717" s="472"/>
      <c r="O717" s="658">
        <f t="shared" si="23"/>
        <v>0</v>
      </c>
      <c r="P717" s="658" t="e">
        <f t="shared" si="24"/>
        <v>#DIV/0!</v>
      </c>
      <c r="Q717" s="1323"/>
    </row>
    <row r="718" spans="1:17" s="1324" customFormat="1" hidden="1">
      <c r="A718" s="117"/>
      <c r="B718" s="118"/>
      <c r="C718" s="472"/>
      <c r="D718" s="472"/>
      <c r="E718" s="472"/>
      <c r="F718" s="472"/>
      <c r="G718" s="472"/>
      <c r="H718" s="472"/>
      <c r="I718" s="472"/>
      <c r="J718" s="472"/>
      <c r="K718" s="472"/>
      <c r="L718" s="472"/>
      <c r="M718" s="472"/>
      <c r="N718" s="472"/>
      <c r="O718" s="658">
        <f t="shared" si="23"/>
        <v>0</v>
      </c>
      <c r="P718" s="658" t="e">
        <f t="shared" si="24"/>
        <v>#DIV/0!</v>
      </c>
      <c r="Q718" s="1323"/>
    </row>
    <row r="719" spans="1:17" s="1324" customFormat="1" hidden="1">
      <c r="A719" s="117"/>
      <c r="B719" s="118"/>
      <c r="C719" s="472"/>
      <c r="D719" s="472"/>
      <c r="E719" s="472"/>
      <c r="F719" s="472"/>
      <c r="G719" s="472"/>
      <c r="H719" s="472"/>
      <c r="I719" s="472"/>
      <c r="J719" s="472"/>
      <c r="K719" s="472"/>
      <c r="L719" s="472"/>
      <c r="M719" s="472"/>
      <c r="N719" s="472"/>
      <c r="O719" s="658">
        <f t="shared" si="23"/>
        <v>0</v>
      </c>
      <c r="P719" s="658" t="e">
        <f t="shared" si="24"/>
        <v>#DIV/0!</v>
      </c>
      <c r="Q719" s="1323"/>
    </row>
    <row r="720" spans="1:17" s="1324" customFormat="1" hidden="1">
      <c r="A720" s="117"/>
      <c r="B720" s="118"/>
      <c r="C720" s="472"/>
      <c r="D720" s="472"/>
      <c r="E720" s="472"/>
      <c r="F720" s="472"/>
      <c r="G720" s="472"/>
      <c r="H720" s="472"/>
      <c r="I720" s="472"/>
      <c r="J720" s="472"/>
      <c r="K720" s="472"/>
      <c r="L720" s="472"/>
      <c r="M720" s="472"/>
      <c r="N720" s="472"/>
      <c r="O720" s="658">
        <f t="shared" si="23"/>
        <v>0</v>
      </c>
      <c r="P720" s="658" t="e">
        <f t="shared" si="24"/>
        <v>#DIV/0!</v>
      </c>
      <c r="Q720" s="1323"/>
    </row>
    <row r="721" spans="1:17" s="1324" customFormat="1" hidden="1">
      <c r="A721" s="117"/>
      <c r="B721" s="118"/>
      <c r="C721" s="472"/>
      <c r="D721" s="472"/>
      <c r="E721" s="472"/>
      <c r="F721" s="472"/>
      <c r="G721" s="472"/>
      <c r="H721" s="472"/>
      <c r="I721" s="472"/>
      <c r="J721" s="472"/>
      <c r="K721" s="472"/>
      <c r="L721" s="472"/>
      <c r="M721" s="472"/>
      <c r="N721" s="472"/>
      <c r="O721" s="658">
        <f t="shared" si="23"/>
        <v>0</v>
      </c>
      <c r="P721" s="658" t="e">
        <f t="shared" si="24"/>
        <v>#DIV/0!</v>
      </c>
      <c r="Q721" s="1323"/>
    </row>
    <row r="722" spans="1:17" s="1324" customFormat="1" hidden="1">
      <c r="A722" s="117"/>
      <c r="B722" s="118"/>
      <c r="C722" s="472"/>
      <c r="D722" s="472"/>
      <c r="E722" s="472"/>
      <c r="F722" s="472"/>
      <c r="G722" s="472"/>
      <c r="H722" s="472"/>
      <c r="I722" s="472"/>
      <c r="J722" s="472"/>
      <c r="K722" s="472"/>
      <c r="L722" s="472"/>
      <c r="M722" s="472"/>
      <c r="N722" s="472"/>
      <c r="O722" s="658">
        <f t="shared" si="23"/>
        <v>0</v>
      </c>
      <c r="P722" s="658" t="e">
        <f t="shared" si="24"/>
        <v>#DIV/0!</v>
      </c>
      <c r="Q722" s="1323"/>
    </row>
    <row r="723" spans="1:17" s="1324" customFormat="1" hidden="1">
      <c r="A723" s="117"/>
      <c r="B723" s="118"/>
      <c r="C723" s="472"/>
      <c r="D723" s="472"/>
      <c r="E723" s="472"/>
      <c r="F723" s="472"/>
      <c r="G723" s="472"/>
      <c r="H723" s="472"/>
      <c r="I723" s="472"/>
      <c r="J723" s="472"/>
      <c r="K723" s="472"/>
      <c r="L723" s="472"/>
      <c r="M723" s="472"/>
      <c r="N723" s="472"/>
      <c r="O723" s="658">
        <f t="shared" si="23"/>
        <v>0</v>
      </c>
      <c r="P723" s="658" t="e">
        <f t="shared" si="24"/>
        <v>#DIV/0!</v>
      </c>
      <c r="Q723" s="1323"/>
    </row>
    <row r="724" spans="1:17" s="1324" customFormat="1" hidden="1">
      <c r="A724" s="117"/>
      <c r="B724" s="118"/>
      <c r="C724" s="472"/>
      <c r="D724" s="472"/>
      <c r="E724" s="472"/>
      <c r="F724" s="472"/>
      <c r="G724" s="472"/>
      <c r="H724" s="472"/>
      <c r="I724" s="472"/>
      <c r="J724" s="472"/>
      <c r="K724" s="472"/>
      <c r="L724" s="472"/>
      <c r="M724" s="472"/>
      <c r="N724" s="472"/>
      <c r="O724" s="658">
        <f t="shared" si="23"/>
        <v>0</v>
      </c>
      <c r="P724" s="658" t="e">
        <f t="shared" si="24"/>
        <v>#DIV/0!</v>
      </c>
      <c r="Q724" s="1323"/>
    </row>
    <row r="725" spans="1:17" s="1324" customFormat="1" hidden="1">
      <c r="A725" s="117"/>
      <c r="B725" s="118"/>
      <c r="C725" s="472"/>
      <c r="D725" s="472"/>
      <c r="E725" s="472"/>
      <c r="F725" s="472"/>
      <c r="G725" s="472"/>
      <c r="H725" s="472"/>
      <c r="I725" s="472"/>
      <c r="J725" s="472"/>
      <c r="K725" s="472"/>
      <c r="L725" s="472"/>
      <c r="M725" s="472"/>
      <c r="N725" s="472"/>
      <c r="O725" s="658">
        <f t="shared" si="23"/>
        <v>0</v>
      </c>
      <c r="P725" s="658" t="e">
        <f t="shared" si="24"/>
        <v>#DIV/0!</v>
      </c>
      <c r="Q725" s="1323"/>
    </row>
    <row r="726" spans="1:17" s="1324" customFormat="1" hidden="1">
      <c r="A726" s="117"/>
      <c r="B726" s="118"/>
      <c r="C726" s="472"/>
      <c r="D726" s="472"/>
      <c r="E726" s="472"/>
      <c r="F726" s="472"/>
      <c r="G726" s="472"/>
      <c r="H726" s="472"/>
      <c r="I726" s="472"/>
      <c r="J726" s="472"/>
      <c r="K726" s="472"/>
      <c r="L726" s="472"/>
      <c r="M726" s="472"/>
      <c r="N726" s="472"/>
      <c r="O726" s="658">
        <f t="shared" si="23"/>
        <v>0</v>
      </c>
      <c r="P726" s="658" t="e">
        <f t="shared" si="24"/>
        <v>#DIV/0!</v>
      </c>
      <c r="Q726" s="1323"/>
    </row>
    <row r="727" spans="1:17" s="1324" customFormat="1" hidden="1">
      <c r="A727" s="117"/>
      <c r="B727" s="118"/>
      <c r="C727" s="472"/>
      <c r="D727" s="472"/>
      <c r="E727" s="472"/>
      <c r="F727" s="472"/>
      <c r="G727" s="472"/>
      <c r="H727" s="472"/>
      <c r="I727" s="472"/>
      <c r="J727" s="472"/>
      <c r="K727" s="472"/>
      <c r="L727" s="472"/>
      <c r="M727" s="472"/>
      <c r="N727" s="472"/>
      <c r="O727" s="658">
        <f t="shared" si="23"/>
        <v>0</v>
      </c>
      <c r="P727" s="658" t="e">
        <f t="shared" si="24"/>
        <v>#DIV/0!</v>
      </c>
      <c r="Q727" s="1323"/>
    </row>
    <row r="728" spans="1:17" s="1324" customFormat="1" hidden="1">
      <c r="A728" s="117"/>
      <c r="B728" s="118"/>
      <c r="C728" s="472"/>
      <c r="D728" s="472"/>
      <c r="E728" s="472"/>
      <c r="F728" s="472"/>
      <c r="G728" s="472"/>
      <c r="H728" s="472"/>
      <c r="I728" s="472"/>
      <c r="J728" s="472"/>
      <c r="K728" s="472"/>
      <c r="L728" s="472"/>
      <c r="M728" s="472"/>
      <c r="N728" s="472"/>
      <c r="O728" s="658">
        <f t="shared" si="23"/>
        <v>0</v>
      </c>
      <c r="P728" s="658" t="e">
        <f t="shared" si="24"/>
        <v>#DIV/0!</v>
      </c>
      <c r="Q728" s="1323"/>
    </row>
    <row r="729" spans="1:17" s="1324" customFormat="1" hidden="1">
      <c r="A729" s="117"/>
      <c r="B729" s="118"/>
      <c r="C729" s="472"/>
      <c r="D729" s="472"/>
      <c r="E729" s="472"/>
      <c r="F729" s="472"/>
      <c r="G729" s="472"/>
      <c r="H729" s="472"/>
      <c r="I729" s="472"/>
      <c r="J729" s="472"/>
      <c r="K729" s="472"/>
      <c r="L729" s="472"/>
      <c r="M729" s="472"/>
      <c r="N729" s="472"/>
      <c r="O729" s="658">
        <f t="shared" si="23"/>
        <v>0</v>
      </c>
      <c r="P729" s="658" t="e">
        <f t="shared" si="24"/>
        <v>#DIV/0!</v>
      </c>
      <c r="Q729" s="1323"/>
    </row>
    <row r="730" spans="1:17" s="1324" customFormat="1" hidden="1">
      <c r="A730" s="117"/>
      <c r="B730" s="118"/>
      <c r="C730" s="472"/>
      <c r="D730" s="472"/>
      <c r="E730" s="472"/>
      <c r="F730" s="472"/>
      <c r="G730" s="472"/>
      <c r="H730" s="472"/>
      <c r="I730" s="472"/>
      <c r="J730" s="472"/>
      <c r="K730" s="472"/>
      <c r="L730" s="472"/>
      <c r="M730" s="472"/>
      <c r="N730" s="472"/>
      <c r="O730" s="658">
        <f t="shared" si="23"/>
        <v>0</v>
      </c>
      <c r="P730" s="658" t="e">
        <f t="shared" si="24"/>
        <v>#DIV/0!</v>
      </c>
      <c r="Q730" s="1323"/>
    </row>
    <row r="731" spans="1:17" s="1324" customFormat="1" hidden="1">
      <c r="A731" s="117"/>
      <c r="B731" s="118"/>
      <c r="C731" s="472"/>
      <c r="D731" s="472"/>
      <c r="E731" s="472"/>
      <c r="F731" s="472"/>
      <c r="G731" s="472"/>
      <c r="H731" s="472"/>
      <c r="I731" s="472"/>
      <c r="J731" s="472"/>
      <c r="K731" s="472"/>
      <c r="L731" s="472"/>
      <c r="M731" s="472"/>
      <c r="N731" s="472"/>
      <c r="O731" s="658">
        <f t="shared" si="23"/>
        <v>0</v>
      </c>
      <c r="P731" s="658" t="e">
        <f t="shared" si="24"/>
        <v>#DIV/0!</v>
      </c>
      <c r="Q731" s="1323"/>
    </row>
    <row r="732" spans="1:17" s="1324" customFormat="1" hidden="1">
      <c r="A732" s="117"/>
      <c r="B732" s="118"/>
      <c r="C732" s="472"/>
      <c r="D732" s="472"/>
      <c r="E732" s="472"/>
      <c r="F732" s="472"/>
      <c r="G732" s="472"/>
      <c r="H732" s="472"/>
      <c r="I732" s="472"/>
      <c r="J732" s="472"/>
      <c r="K732" s="472"/>
      <c r="L732" s="472"/>
      <c r="M732" s="472"/>
      <c r="N732" s="472"/>
      <c r="O732" s="658">
        <f t="shared" si="23"/>
        <v>0</v>
      </c>
      <c r="P732" s="658" t="e">
        <f t="shared" si="24"/>
        <v>#DIV/0!</v>
      </c>
      <c r="Q732" s="1323"/>
    </row>
    <row r="733" spans="1:17" s="1324" customFormat="1" hidden="1">
      <c r="A733" s="117"/>
      <c r="B733" s="118"/>
      <c r="C733" s="472"/>
      <c r="D733" s="472"/>
      <c r="E733" s="472"/>
      <c r="F733" s="472"/>
      <c r="G733" s="472"/>
      <c r="H733" s="472"/>
      <c r="I733" s="472"/>
      <c r="J733" s="472"/>
      <c r="K733" s="472"/>
      <c r="L733" s="472"/>
      <c r="M733" s="472"/>
      <c r="N733" s="472"/>
      <c r="O733" s="658">
        <f t="shared" si="23"/>
        <v>0</v>
      </c>
      <c r="P733" s="658" t="e">
        <f t="shared" si="24"/>
        <v>#DIV/0!</v>
      </c>
      <c r="Q733" s="1323"/>
    </row>
    <row r="734" spans="1:17" s="1324" customFormat="1" hidden="1">
      <c r="A734" s="117"/>
      <c r="B734" s="118"/>
      <c r="C734" s="472"/>
      <c r="D734" s="472"/>
      <c r="E734" s="472"/>
      <c r="F734" s="472"/>
      <c r="G734" s="472"/>
      <c r="H734" s="472"/>
      <c r="I734" s="472"/>
      <c r="J734" s="472"/>
      <c r="K734" s="472"/>
      <c r="L734" s="472"/>
      <c r="M734" s="472"/>
      <c r="N734" s="472"/>
      <c r="O734" s="658">
        <f t="shared" si="23"/>
        <v>0</v>
      </c>
      <c r="P734" s="658" t="e">
        <f t="shared" si="24"/>
        <v>#DIV/0!</v>
      </c>
      <c r="Q734" s="1323"/>
    </row>
    <row r="735" spans="1:17" s="1324" customFormat="1" hidden="1">
      <c r="A735" s="117"/>
      <c r="B735" s="118"/>
      <c r="C735" s="472"/>
      <c r="D735" s="472"/>
      <c r="E735" s="472"/>
      <c r="F735" s="472"/>
      <c r="G735" s="472"/>
      <c r="H735" s="472"/>
      <c r="I735" s="472"/>
      <c r="J735" s="472"/>
      <c r="K735" s="472"/>
      <c r="L735" s="472"/>
      <c r="M735" s="472"/>
      <c r="N735" s="472"/>
      <c r="O735" s="658">
        <f t="shared" si="23"/>
        <v>0</v>
      </c>
      <c r="P735" s="658" t="e">
        <f t="shared" si="24"/>
        <v>#DIV/0!</v>
      </c>
      <c r="Q735" s="1323"/>
    </row>
    <row r="736" spans="1:17" s="1324" customFormat="1" hidden="1">
      <c r="A736" s="117"/>
      <c r="B736" s="118"/>
      <c r="C736" s="472"/>
      <c r="D736" s="472"/>
      <c r="E736" s="472"/>
      <c r="F736" s="472"/>
      <c r="G736" s="472"/>
      <c r="H736" s="472"/>
      <c r="I736" s="472"/>
      <c r="J736" s="472"/>
      <c r="K736" s="472"/>
      <c r="L736" s="472"/>
      <c r="M736" s="472"/>
      <c r="N736" s="472"/>
      <c r="O736" s="658">
        <f t="shared" si="23"/>
        <v>0</v>
      </c>
      <c r="P736" s="658" t="e">
        <f t="shared" si="24"/>
        <v>#DIV/0!</v>
      </c>
      <c r="Q736" s="1323"/>
    </row>
    <row r="737" spans="1:17" s="1324" customFormat="1" hidden="1">
      <c r="A737" s="117"/>
      <c r="B737" s="118"/>
      <c r="C737" s="472"/>
      <c r="D737" s="472"/>
      <c r="E737" s="472"/>
      <c r="F737" s="472"/>
      <c r="G737" s="472"/>
      <c r="H737" s="472"/>
      <c r="I737" s="472"/>
      <c r="J737" s="472"/>
      <c r="K737" s="472"/>
      <c r="L737" s="472"/>
      <c r="M737" s="472"/>
      <c r="N737" s="472"/>
      <c r="O737" s="658">
        <f t="shared" si="23"/>
        <v>0</v>
      </c>
      <c r="P737" s="658" t="e">
        <f t="shared" si="24"/>
        <v>#DIV/0!</v>
      </c>
      <c r="Q737" s="1323"/>
    </row>
    <row r="738" spans="1:17" s="1324" customFormat="1" hidden="1">
      <c r="A738" s="117"/>
      <c r="B738" s="118"/>
      <c r="C738" s="472"/>
      <c r="D738" s="472"/>
      <c r="E738" s="472"/>
      <c r="F738" s="472"/>
      <c r="G738" s="472"/>
      <c r="H738" s="472"/>
      <c r="I738" s="472"/>
      <c r="J738" s="472"/>
      <c r="K738" s="472"/>
      <c r="L738" s="472"/>
      <c r="M738" s="472"/>
      <c r="N738" s="472"/>
      <c r="O738" s="658">
        <f t="shared" si="23"/>
        <v>0</v>
      </c>
      <c r="P738" s="658" t="e">
        <f t="shared" si="24"/>
        <v>#DIV/0!</v>
      </c>
      <c r="Q738" s="1323"/>
    </row>
    <row r="739" spans="1:17" s="1324" customFormat="1" hidden="1">
      <c r="A739" s="117"/>
      <c r="B739" s="118"/>
      <c r="C739" s="472"/>
      <c r="D739" s="472"/>
      <c r="E739" s="472"/>
      <c r="F739" s="472"/>
      <c r="G739" s="472"/>
      <c r="H739" s="472"/>
      <c r="I739" s="472"/>
      <c r="J739" s="472"/>
      <c r="K739" s="472"/>
      <c r="L739" s="472"/>
      <c r="M739" s="472"/>
      <c r="N739" s="472"/>
      <c r="O739" s="658">
        <f t="shared" si="23"/>
        <v>0</v>
      </c>
      <c r="P739" s="658" t="e">
        <f t="shared" si="24"/>
        <v>#DIV/0!</v>
      </c>
      <c r="Q739" s="1323"/>
    </row>
    <row r="740" spans="1:17" s="1324" customFormat="1" hidden="1">
      <c r="A740" s="117"/>
      <c r="B740" s="118"/>
      <c r="C740" s="472"/>
      <c r="D740" s="472"/>
      <c r="E740" s="472"/>
      <c r="F740" s="472"/>
      <c r="G740" s="472"/>
      <c r="H740" s="472"/>
      <c r="I740" s="472"/>
      <c r="J740" s="472"/>
      <c r="K740" s="472"/>
      <c r="L740" s="472"/>
      <c r="M740" s="472"/>
      <c r="N740" s="472"/>
      <c r="O740" s="658">
        <f t="shared" si="23"/>
        <v>0</v>
      </c>
      <c r="P740" s="658" t="e">
        <f t="shared" si="24"/>
        <v>#DIV/0!</v>
      </c>
      <c r="Q740" s="1323"/>
    </row>
    <row r="741" spans="1:17" s="1324" customFormat="1" hidden="1">
      <c r="A741" s="117"/>
      <c r="B741" s="118"/>
      <c r="C741" s="472"/>
      <c r="D741" s="472"/>
      <c r="E741" s="472"/>
      <c r="F741" s="472"/>
      <c r="G741" s="472"/>
      <c r="H741" s="472"/>
      <c r="I741" s="472"/>
      <c r="J741" s="472"/>
      <c r="K741" s="472"/>
      <c r="L741" s="472"/>
      <c r="M741" s="472"/>
      <c r="N741" s="472"/>
      <c r="O741" s="658">
        <f t="shared" si="23"/>
        <v>0</v>
      </c>
      <c r="P741" s="658" t="e">
        <f t="shared" si="24"/>
        <v>#DIV/0!</v>
      </c>
      <c r="Q741" s="1323"/>
    </row>
    <row r="742" spans="1:17" s="1324" customFormat="1" hidden="1">
      <c r="A742" s="117"/>
      <c r="B742" s="118"/>
      <c r="C742" s="472"/>
      <c r="D742" s="472"/>
      <c r="E742" s="472"/>
      <c r="F742" s="472"/>
      <c r="G742" s="472"/>
      <c r="H742" s="472"/>
      <c r="I742" s="472"/>
      <c r="J742" s="472"/>
      <c r="K742" s="472"/>
      <c r="L742" s="472"/>
      <c r="M742" s="472"/>
      <c r="N742" s="472"/>
      <c r="O742" s="658">
        <f t="shared" si="23"/>
        <v>0</v>
      </c>
      <c r="P742" s="658" t="e">
        <f t="shared" si="24"/>
        <v>#DIV/0!</v>
      </c>
      <c r="Q742" s="1323"/>
    </row>
    <row r="743" spans="1:17" s="1324" customFormat="1" hidden="1">
      <c r="A743" s="117"/>
      <c r="B743" s="118"/>
      <c r="C743" s="472"/>
      <c r="D743" s="472"/>
      <c r="E743" s="472"/>
      <c r="F743" s="472"/>
      <c r="G743" s="472"/>
      <c r="H743" s="472"/>
      <c r="I743" s="472"/>
      <c r="J743" s="472"/>
      <c r="K743" s="472"/>
      <c r="L743" s="472"/>
      <c r="M743" s="472"/>
      <c r="N743" s="472"/>
      <c r="O743" s="658">
        <f t="shared" si="23"/>
        <v>0</v>
      </c>
      <c r="P743" s="658" t="e">
        <f t="shared" si="24"/>
        <v>#DIV/0!</v>
      </c>
      <c r="Q743" s="1323"/>
    </row>
    <row r="744" spans="1:17" s="1324" customFormat="1" hidden="1">
      <c r="A744" s="117"/>
      <c r="B744" s="118"/>
      <c r="C744" s="472"/>
      <c r="D744" s="472"/>
      <c r="E744" s="472"/>
      <c r="F744" s="472"/>
      <c r="G744" s="472"/>
      <c r="H744" s="472"/>
      <c r="I744" s="472"/>
      <c r="J744" s="472"/>
      <c r="K744" s="472"/>
      <c r="L744" s="472"/>
      <c r="M744" s="472"/>
      <c r="N744" s="472"/>
      <c r="O744" s="658">
        <f t="shared" si="23"/>
        <v>0</v>
      </c>
      <c r="P744" s="658" t="e">
        <f t="shared" si="24"/>
        <v>#DIV/0!</v>
      </c>
      <c r="Q744" s="1323"/>
    </row>
    <row r="745" spans="1:17" s="1324" customFormat="1" hidden="1">
      <c r="A745" s="117"/>
      <c r="B745" s="118"/>
      <c r="C745" s="472"/>
      <c r="D745" s="472"/>
      <c r="E745" s="472"/>
      <c r="F745" s="472"/>
      <c r="G745" s="472"/>
      <c r="H745" s="472"/>
      <c r="I745" s="472"/>
      <c r="J745" s="472"/>
      <c r="K745" s="472"/>
      <c r="L745" s="472"/>
      <c r="M745" s="472"/>
      <c r="N745" s="472"/>
      <c r="O745" s="658">
        <f t="shared" si="23"/>
        <v>0</v>
      </c>
      <c r="P745" s="658" t="e">
        <f t="shared" si="24"/>
        <v>#DIV/0!</v>
      </c>
      <c r="Q745" s="1323"/>
    </row>
    <row r="746" spans="1:17" s="1324" customFormat="1" hidden="1">
      <c r="A746" s="117"/>
      <c r="B746" s="118"/>
      <c r="C746" s="472"/>
      <c r="D746" s="472"/>
      <c r="E746" s="472"/>
      <c r="F746" s="472"/>
      <c r="G746" s="472"/>
      <c r="H746" s="472"/>
      <c r="I746" s="472"/>
      <c r="J746" s="472"/>
      <c r="K746" s="472"/>
      <c r="L746" s="472"/>
      <c r="M746" s="472"/>
      <c r="N746" s="472"/>
      <c r="O746" s="658">
        <f t="shared" si="23"/>
        <v>0</v>
      </c>
      <c r="P746" s="658" t="e">
        <f t="shared" si="24"/>
        <v>#DIV/0!</v>
      </c>
      <c r="Q746" s="1323"/>
    </row>
    <row r="747" spans="1:17" s="1324" customFormat="1" hidden="1">
      <c r="A747" s="117"/>
      <c r="B747" s="118"/>
      <c r="C747" s="472"/>
      <c r="D747" s="472"/>
      <c r="E747" s="472"/>
      <c r="F747" s="472"/>
      <c r="G747" s="472"/>
      <c r="H747" s="472"/>
      <c r="I747" s="472"/>
      <c r="J747" s="472"/>
      <c r="K747" s="472"/>
      <c r="L747" s="472"/>
      <c r="M747" s="472"/>
      <c r="N747" s="472"/>
      <c r="O747" s="658">
        <f t="shared" si="23"/>
        <v>0</v>
      </c>
      <c r="P747" s="658" t="e">
        <f t="shared" si="24"/>
        <v>#DIV/0!</v>
      </c>
      <c r="Q747" s="1323"/>
    </row>
    <row r="748" spans="1:17" s="1324" customFormat="1" hidden="1">
      <c r="A748" s="117"/>
      <c r="B748" s="118"/>
      <c r="C748" s="472"/>
      <c r="D748" s="472"/>
      <c r="E748" s="472"/>
      <c r="F748" s="472"/>
      <c r="G748" s="472"/>
      <c r="H748" s="472"/>
      <c r="I748" s="472"/>
      <c r="J748" s="472"/>
      <c r="K748" s="472"/>
      <c r="L748" s="472"/>
      <c r="M748" s="472"/>
      <c r="N748" s="472"/>
      <c r="O748" s="658">
        <f t="shared" si="23"/>
        <v>0</v>
      </c>
      <c r="P748" s="658" t="e">
        <f t="shared" si="24"/>
        <v>#DIV/0!</v>
      </c>
      <c r="Q748" s="1323"/>
    </row>
    <row r="749" spans="1:17" s="1324" customFormat="1" hidden="1">
      <c r="A749" s="117"/>
      <c r="B749" s="118"/>
      <c r="C749" s="472"/>
      <c r="D749" s="472"/>
      <c r="E749" s="472"/>
      <c r="F749" s="472"/>
      <c r="G749" s="472"/>
      <c r="H749" s="472"/>
      <c r="I749" s="472"/>
      <c r="J749" s="472"/>
      <c r="K749" s="472"/>
      <c r="L749" s="472"/>
      <c r="M749" s="472"/>
      <c r="N749" s="472"/>
      <c r="O749" s="658">
        <f t="shared" si="23"/>
        <v>0</v>
      </c>
      <c r="P749" s="658" t="e">
        <f t="shared" si="24"/>
        <v>#DIV/0!</v>
      </c>
      <c r="Q749" s="1323"/>
    </row>
    <row r="750" spans="1:17" s="1324" customFormat="1" hidden="1">
      <c r="A750" s="117"/>
      <c r="B750" s="118"/>
      <c r="C750" s="472"/>
      <c r="D750" s="472"/>
      <c r="E750" s="472"/>
      <c r="F750" s="472"/>
      <c r="G750" s="472"/>
      <c r="H750" s="472"/>
      <c r="I750" s="472"/>
      <c r="J750" s="472"/>
      <c r="K750" s="472"/>
      <c r="L750" s="472"/>
      <c r="M750" s="472"/>
      <c r="N750" s="472"/>
      <c r="O750" s="658">
        <f t="shared" si="23"/>
        <v>0</v>
      </c>
      <c r="P750" s="658" t="e">
        <f t="shared" si="24"/>
        <v>#DIV/0!</v>
      </c>
      <c r="Q750" s="1323"/>
    </row>
    <row r="751" spans="1:17" s="1324" customFormat="1" hidden="1">
      <c r="A751" s="117"/>
      <c r="B751" s="118"/>
      <c r="C751" s="472"/>
      <c r="D751" s="472"/>
      <c r="E751" s="472"/>
      <c r="F751" s="472"/>
      <c r="G751" s="472"/>
      <c r="H751" s="472"/>
      <c r="I751" s="472"/>
      <c r="J751" s="472"/>
      <c r="K751" s="472"/>
      <c r="L751" s="472"/>
      <c r="M751" s="472"/>
      <c r="N751" s="472"/>
      <c r="O751" s="658">
        <f t="shared" si="23"/>
        <v>0</v>
      </c>
      <c r="P751" s="658" t="e">
        <f t="shared" si="24"/>
        <v>#DIV/0!</v>
      </c>
      <c r="Q751" s="1323"/>
    </row>
    <row r="752" spans="1:17" s="1324" customFormat="1" hidden="1">
      <c r="A752" s="117"/>
      <c r="B752" s="118"/>
      <c r="C752" s="472"/>
      <c r="D752" s="472"/>
      <c r="E752" s="472"/>
      <c r="F752" s="472"/>
      <c r="G752" s="472"/>
      <c r="H752" s="472"/>
      <c r="I752" s="472"/>
      <c r="J752" s="472"/>
      <c r="K752" s="472"/>
      <c r="L752" s="472"/>
      <c r="M752" s="472"/>
      <c r="N752" s="472"/>
      <c r="O752" s="658">
        <f t="shared" si="23"/>
        <v>0</v>
      </c>
      <c r="P752" s="658" t="e">
        <f t="shared" si="24"/>
        <v>#DIV/0!</v>
      </c>
      <c r="Q752" s="1323"/>
    </row>
    <row r="753" spans="1:17" s="1324" customFormat="1" hidden="1">
      <c r="A753" s="117"/>
      <c r="B753" s="118"/>
      <c r="C753" s="472"/>
      <c r="D753" s="472"/>
      <c r="E753" s="472"/>
      <c r="F753" s="472"/>
      <c r="G753" s="472"/>
      <c r="H753" s="472"/>
      <c r="I753" s="472"/>
      <c r="J753" s="472"/>
      <c r="K753" s="472"/>
      <c r="L753" s="472"/>
      <c r="M753" s="472"/>
      <c r="N753" s="472"/>
      <c r="O753" s="658">
        <f t="shared" si="23"/>
        <v>0</v>
      </c>
      <c r="P753" s="658" t="e">
        <f t="shared" si="24"/>
        <v>#DIV/0!</v>
      </c>
      <c r="Q753" s="1323"/>
    </row>
    <row r="754" spans="1:17" s="1324" customFormat="1" hidden="1">
      <c r="A754" s="117"/>
      <c r="B754" s="118"/>
      <c r="C754" s="472"/>
      <c r="D754" s="472"/>
      <c r="E754" s="472"/>
      <c r="F754" s="472"/>
      <c r="G754" s="472"/>
      <c r="H754" s="472"/>
      <c r="I754" s="472"/>
      <c r="J754" s="472"/>
      <c r="K754" s="472"/>
      <c r="L754" s="472"/>
      <c r="M754" s="472"/>
      <c r="N754" s="472"/>
      <c r="O754" s="658">
        <f t="shared" si="23"/>
        <v>0</v>
      </c>
      <c r="P754" s="658" t="e">
        <f t="shared" si="24"/>
        <v>#DIV/0!</v>
      </c>
      <c r="Q754" s="1323"/>
    </row>
    <row r="755" spans="1:17" s="1324" customFormat="1" hidden="1">
      <c r="A755" s="117"/>
      <c r="B755" s="118"/>
      <c r="C755" s="472"/>
      <c r="D755" s="472"/>
      <c r="E755" s="472"/>
      <c r="F755" s="472"/>
      <c r="G755" s="472"/>
      <c r="H755" s="472"/>
      <c r="I755" s="472"/>
      <c r="J755" s="472"/>
      <c r="K755" s="472"/>
      <c r="L755" s="472"/>
      <c r="M755" s="472"/>
      <c r="N755" s="472"/>
      <c r="O755" s="658">
        <f t="shared" si="23"/>
        <v>0</v>
      </c>
      <c r="P755" s="658" t="e">
        <f t="shared" si="24"/>
        <v>#DIV/0!</v>
      </c>
      <c r="Q755" s="1323"/>
    </row>
    <row r="756" spans="1:17" s="1324" customFormat="1" hidden="1">
      <c r="A756" s="117"/>
      <c r="B756" s="118"/>
      <c r="C756" s="472"/>
      <c r="D756" s="472"/>
      <c r="E756" s="472"/>
      <c r="F756" s="472"/>
      <c r="G756" s="472"/>
      <c r="H756" s="472"/>
      <c r="I756" s="472"/>
      <c r="J756" s="472"/>
      <c r="K756" s="472"/>
      <c r="L756" s="472"/>
      <c r="M756" s="472"/>
      <c r="N756" s="472"/>
      <c r="O756" s="658">
        <f t="shared" si="23"/>
        <v>0</v>
      </c>
      <c r="P756" s="658" t="e">
        <f t="shared" si="24"/>
        <v>#DIV/0!</v>
      </c>
      <c r="Q756" s="1323"/>
    </row>
    <row r="757" spans="1:17" s="1324" customFormat="1" hidden="1">
      <c r="A757" s="117"/>
      <c r="B757" s="118"/>
      <c r="C757" s="472"/>
      <c r="D757" s="472"/>
      <c r="E757" s="472"/>
      <c r="F757" s="472"/>
      <c r="G757" s="472"/>
      <c r="H757" s="472"/>
      <c r="I757" s="472"/>
      <c r="J757" s="472"/>
      <c r="K757" s="472"/>
      <c r="L757" s="472"/>
      <c r="M757" s="472"/>
      <c r="N757" s="472"/>
      <c r="O757" s="658">
        <f t="shared" si="23"/>
        <v>0</v>
      </c>
      <c r="P757" s="658" t="e">
        <f t="shared" si="24"/>
        <v>#DIV/0!</v>
      </c>
      <c r="Q757" s="1323"/>
    </row>
    <row r="758" spans="1:17" s="1324" customFormat="1" hidden="1">
      <c r="A758" s="117"/>
      <c r="B758" s="118"/>
      <c r="C758" s="472"/>
      <c r="D758" s="472"/>
      <c r="E758" s="472"/>
      <c r="F758" s="472"/>
      <c r="G758" s="472"/>
      <c r="H758" s="472"/>
      <c r="I758" s="472"/>
      <c r="J758" s="472"/>
      <c r="K758" s="472"/>
      <c r="L758" s="472"/>
      <c r="M758" s="472"/>
      <c r="N758" s="472"/>
      <c r="O758" s="658">
        <f t="shared" si="23"/>
        <v>0</v>
      </c>
      <c r="P758" s="658" t="e">
        <f t="shared" si="24"/>
        <v>#DIV/0!</v>
      </c>
      <c r="Q758" s="1323"/>
    </row>
    <row r="759" spans="1:17" s="1324" customFormat="1" hidden="1">
      <c r="A759" s="117"/>
      <c r="B759" s="118"/>
      <c r="C759" s="472"/>
      <c r="D759" s="472"/>
      <c r="E759" s="472"/>
      <c r="F759" s="472"/>
      <c r="G759" s="472"/>
      <c r="H759" s="472"/>
      <c r="I759" s="472"/>
      <c r="J759" s="472"/>
      <c r="K759" s="472"/>
      <c r="L759" s="472"/>
      <c r="M759" s="472"/>
      <c r="N759" s="472"/>
      <c r="O759" s="658">
        <f t="shared" si="23"/>
        <v>0</v>
      </c>
      <c r="P759" s="658" t="e">
        <f t="shared" si="24"/>
        <v>#DIV/0!</v>
      </c>
      <c r="Q759" s="1323"/>
    </row>
    <row r="760" spans="1:17" s="1324" customFormat="1" hidden="1">
      <c r="A760" s="117"/>
      <c r="B760" s="118"/>
      <c r="C760" s="472"/>
      <c r="D760" s="472"/>
      <c r="E760" s="472"/>
      <c r="F760" s="472"/>
      <c r="G760" s="472"/>
      <c r="H760" s="472"/>
      <c r="I760" s="472"/>
      <c r="J760" s="472"/>
      <c r="K760" s="472"/>
      <c r="L760" s="472"/>
      <c r="M760" s="472"/>
      <c r="N760" s="472"/>
      <c r="O760" s="658">
        <f t="shared" si="23"/>
        <v>0</v>
      </c>
      <c r="P760" s="658" t="e">
        <f t="shared" si="24"/>
        <v>#DIV/0!</v>
      </c>
      <c r="Q760" s="1323"/>
    </row>
    <row r="761" spans="1:17" s="1324" customFormat="1" hidden="1">
      <c r="A761" s="117"/>
      <c r="B761" s="118"/>
      <c r="C761" s="472"/>
      <c r="D761" s="472"/>
      <c r="E761" s="472"/>
      <c r="F761" s="472"/>
      <c r="G761" s="472"/>
      <c r="H761" s="472"/>
      <c r="I761" s="472"/>
      <c r="J761" s="472"/>
      <c r="K761" s="472"/>
      <c r="L761" s="472"/>
      <c r="M761" s="472"/>
      <c r="N761" s="472"/>
      <c r="O761" s="658">
        <f t="shared" si="23"/>
        <v>0</v>
      </c>
      <c r="P761" s="658" t="e">
        <f t="shared" si="24"/>
        <v>#DIV/0!</v>
      </c>
      <c r="Q761" s="1323"/>
    </row>
    <row r="762" spans="1:17" s="1324" customFormat="1" hidden="1">
      <c r="A762" s="117"/>
      <c r="B762" s="118"/>
      <c r="C762" s="472"/>
      <c r="D762" s="472"/>
      <c r="E762" s="472"/>
      <c r="F762" s="472"/>
      <c r="G762" s="472"/>
      <c r="H762" s="472"/>
      <c r="I762" s="472"/>
      <c r="J762" s="472"/>
      <c r="K762" s="472"/>
      <c r="L762" s="472"/>
      <c r="M762" s="472"/>
      <c r="N762" s="472"/>
      <c r="O762" s="658">
        <f t="shared" si="23"/>
        <v>0</v>
      </c>
      <c r="P762" s="658" t="e">
        <f t="shared" si="24"/>
        <v>#DIV/0!</v>
      </c>
      <c r="Q762" s="1323"/>
    </row>
    <row r="763" spans="1:17" s="1324" customFormat="1" hidden="1">
      <c r="A763" s="117"/>
      <c r="B763" s="118"/>
      <c r="C763" s="472"/>
      <c r="D763" s="472"/>
      <c r="E763" s="472"/>
      <c r="F763" s="472"/>
      <c r="G763" s="472"/>
      <c r="H763" s="472"/>
      <c r="I763" s="472"/>
      <c r="J763" s="472"/>
      <c r="K763" s="472"/>
      <c r="L763" s="472"/>
      <c r="M763" s="472"/>
      <c r="N763" s="472"/>
      <c r="O763" s="658">
        <f t="shared" si="23"/>
        <v>0</v>
      </c>
      <c r="P763" s="658" t="e">
        <f t="shared" si="24"/>
        <v>#DIV/0!</v>
      </c>
      <c r="Q763" s="1323"/>
    </row>
    <row r="764" spans="1:17" s="1324" customFormat="1" hidden="1">
      <c r="A764" s="117"/>
      <c r="B764" s="118"/>
      <c r="C764" s="472"/>
      <c r="D764" s="472"/>
      <c r="E764" s="472"/>
      <c r="F764" s="472"/>
      <c r="G764" s="472"/>
      <c r="H764" s="472"/>
      <c r="I764" s="472"/>
      <c r="J764" s="472"/>
      <c r="K764" s="472"/>
      <c r="L764" s="472"/>
      <c r="M764" s="472"/>
      <c r="N764" s="472"/>
      <c r="O764" s="658">
        <f t="shared" si="23"/>
        <v>0</v>
      </c>
      <c r="P764" s="658" t="e">
        <f t="shared" si="24"/>
        <v>#DIV/0!</v>
      </c>
      <c r="Q764" s="1323"/>
    </row>
    <row r="765" spans="1:17" s="1324" customFormat="1" hidden="1">
      <c r="A765" s="117"/>
      <c r="B765" s="118"/>
      <c r="C765" s="472"/>
      <c r="D765" s="472"/>
      <c r="E765" s="472"/>
      <c r="F765" s="472"/>
      <c r="G765" s="472"/>
      <c r="H765" s="472"/>
      <c r="I765" s="472"/>
      <c r="J765" s="472"/>
      <c r="K765" s="472"/>
      <c r="L765" s="472"/>
      <c r="M765" s="472"/>
      <c r="N765" s="472"/>
      <c r="O765" s="658">
        <f t="shared" si="23"/>
        <v>0</v>
      </c>
      <c r="P765" s="658" t="e">
        <f t="shared" si="24"/>
        <v>#DIV/0!</v>
      </c>
      <c r="Q765" s="1323"/>
    </row>
    <row r="766" spans="1:17" s="1324" customFormat="1" hidden="1">
      <c r="A766" s="117"/>
      <c r="B766" s="118"/>
      <c r="C766" s="472"/>
      <c r="D766" s="472"/>
      <c r="E766" s="472"/>
      <c r="F766" s="472"/>
      <c r="G766" s="472"/>
      <c r="H766" s="472"/>
      <c r="I766" s="472"/>
      <c r="J766" s="472"/>
      <c r="K766" s="472"/>
      <c r="L766" s="472"/>
      <c r="M766" s="472"/>
      <c r="N766" s="472"/>
      <c r="O766" s="658">
        <f t="shared" si="23"/>
        <v>0</v>
      </c>
      <c r="P766" s="658" t="e">
        <f t="shared" si="24"/>
        <v>#DIV/0!</v>
      </c>
      <c r="Q766" s="1323"/>
    </row>
    <row r="767" spans="1:17" s="1324" customFormat="1" hidden="1">
      <c r="A767" s="117"/>
      <c r="B767" s="118"/>
      <c r="C767" s="472"/>
      <c r="D767" s="472"/>
      <c r="E767" s="472"/>
      <c r="F767" s="472"/>
      <c r="G767" s="472"/>
      <c r="H767" s="472"/>
      <c r="I767" s="472"/>
      <c r="J767" s="472"/>
      <c r="K767" s="472"/>
      <c r="L767" s="472"/>
      <c r="M767" s="472"/>
      <c r="N767" s="472"/>
      <c r="O767" s="658">
        <f t="shared" si="23"/>
        <v>0</v>
      </c>
      <c r="P767" s="658" t="e">
        <f t="shared" si="24"/>
        <v>#DIV/0!</v>
      </c>
      <c r="Q767" s="1323"/>
    </row>
    <row r="768" spans="1:17" s="1324" customFormat="1" hidden="1">
      <c r="A768" s="117"/>
      <c r="B768" s="118"/>
      <c r="C768" s="472"/>
      <c r="D768" s="472"/>
      <c r="E768" s="472"/>
      <c r="F768" s="472"/>
      <c r="G768" s="472"/>
      <c r="H768" s="472"/>
      <c r="I768" s="472"/>
      <c r="J768" s="472"/>
      <c r="K768" s="472"/>
      <c r="L768" s="472"/>
      <c r="M768" s="472"/>
      <c r="N768" s="472"/>
      <c r="O768" s="658">
        <f t="shared" si="23"/>
        <v>0</v>
      </c>
      <c r="P768" s="658" t="e">
        <f t="shared" si="24"/>
        <v>#DIV/0!</v>
      </c>
      <c r="Q768" s="1323"/>
    </row>
    <row r="769" spans="1:17" s="1324" customFormat="1" hidden="1">
      <c r="A769" s="117"/>
      <c r="B769" s="118"/>
      <c r="C769" s="472"/>
      <c r="D769" s="472"/>
      <c r="E769" s="472"/>
      <c r="F769" s="472"/>
      <c r="G769" s="472"/>
      <c r="H769" s="472"/>
      <c r="I769" s="472"/>
      <c r="J769" s="472"/>
      <c r="K769" s="472"/>
      <c r="L769" s="472"/>
      <c r="M769" s="472"/>
      <c r="N769" s="472"/>
      <c r="O769" s="658">
        <f t="shared" si="23"/>
        <v>0</v>
      </c>
      <c r="P769" s="658" t="e">
        <f t="shared" si="24"/>
        <v>#DIV/0!</v>
      </c>
      <c r="Q769" s="1323"/>
    </row>
    <row r="770" spans="1:17" s="1324" customFormat="1" hidden="1">
      <c r="A770" s="117"/>
      <c r="B770" s="118"/>
      <c r="C770" s="472"/>
      <c r="D770" s="472"/>
      <c r="E770" s="472"/>
      <c r="F770" s="472"/>
      <c r="G770" s="472"/>
      <c r="H770" s="472"/>
      <c r="I770" s="472"/>
      <c r="J770" s="472"/>
      <c r="K770" s="472"/>
      <c r="L770" s="472"/>
      <c r="M770" s="472"/>
      <c r="N770" s="472"/>
      <c r="O770" s="658">
        <f t="shared" si="23"/>
        <v>0</v>
      </c>
      <c r="P770" s="658" t="e">
        <f t="shared" si="24"/>
        <v>#DIV/0!</v>
      </c>
      <c r="Q770" s="1323"/>
    </row>
    <row r="771" spans="1:17" s="1324" customFormat="1" hidden="1">
      <c r="A771" s="117"/>
      <c r="B771" s="118"/>
      <c r="C771" s="472"/>
      <c r="D771" s="472"/>
      <c r="E771" s="472"/>
      <c r="F771" s="472"/>
      <c r="G771" s="472"/>
      <c r="H771" s="472"/>
      <c r="I771" s="472"/>
      <c r="J771" s="472"/>
      <c r="K771" s="472"/>
      <c r="L771" s="472"/>
      <c r="M771" s="472"/>
      <c r="N771" s="472"/>
      <c r="O771" s="658">
        <f t="shared" si="23"/>
        <v>0</v>
      </c>
      <c r="P771" s="658" t="e">
        <f t="shared" si="24"/>
        <v>#DIV/0!</v>
      </c>
      <c r="Q771" s="1323"/>
    </row>
    <row r="772" spans="1:17" s="1324" customFormat="1" hidden="1">
      <c r="A772" s="117"/>
      <c r="B772" s="118"/>
      <c r="C772" s="472"/>
      <c r="D772" s="472"/>
      <c r="E772" s="472"/>
      <c r="F772" s="472"/>
      <c r="G772" s="472"/>
      <c r="H772" s="472"/>
      <c r="I772" s="472"/>
      <c r="J772" s="472"/>
      <c r="K772" s="472"/>
      <c r="L772" s="472"/>
      <c r="M772" s="472"/>
      <c r="N772" s="472"/>
      <c r="O772" s="658">
        <f t="shared" ref="O772:O835" si="25">SUM(C772:N772)</f>
        <v>0</v>
      </c>
      <c r="P772" s="658" t="e">
        <f t="shared" ref="P772:P835" si="26">AVERAGE(C772:N772)</f>
        <v>#DIV/0!</v>
      </c>
      <c r="Q772" s="1323"/>
    </row>
    <row r="773" spans="1:17" s="1324" customFormat="1" hidden="1">
      <c r="A773" s="117"/>
      <c r="B773" s="118"/>
      <c r="C773" s="472"/>
      <c r="D773" s="472"/>
      <c r="E773" s="472"/>
      <c r="F773" s="472"/>
      <c r="G773" s="472"/>
      <c r="H773" s="472"/>
      <c r="I773" s="472"/>
      <c r="J773" s="472"/>
      <c r="K773" s="472"/>
      <c r="L773" s="472"/>
      <c r="M773" s="472"/>
      <c r="N773" s="472"/>
      <c r="O773" s="658">
        <f t="shared" si="25"/>
        <v>0</v>
      </c>
      <c r="P773" s="658" t="e">
        <f t="shared" si="26"/>
        <v>#DIV/0!</v>
      </c>
      <c r="Q773" s="1323"/>
    </row>
    <row r="774" spans="1:17" s="1324" customFormat="1" hidden="1">
      <c r="A774" s="117"/>
      <c r="B774" s="118"/>
      <c r="C774" s="472"/>
      <c r="D774" s="472"/>
      <c r="E774" s="472"/>
      <c r="F774" s="472"/>
      <c r="G774" s="472"/>
      <c r="H774" s="472"/>
      <c r="I774" s="472"/>
      <c r="J774" s="472"/>
      <c r="K774" s="472"/>
      <c r="L774" s="472"/>
      <c r="M774" s="472"/>
      <c r="N774" s="472"/>
      <c r="O774" s="658">
        <f t="shared" si="25"/>
        <v>0</v>
      </c>
      <c r="P774" s="658" t="e">
        <f t="shared" si="26"/>
        <v>#DIV/0!</v>
      </c>
      <c r="Q774" s="1323"/>
    </row>
    <row r="775" spans="1:17" s="1324" customFormat="1" hidden="1">
      <c r="A775" s="117"/>
      <c r="B775" s="118"/>
      <c r="C775" s="472"/>
      <c r="D775" s="472"/>
      <c r="E775" s="472"/>
      <c r="F775" s="472"/>
      <c r="G775" s="472"/>
      <c r="H775" s="472"/>
      <c r="I775" s="472"/>
      <c r="J775" s="472"/>
      <c r="K775" s="472"/>
      <c r="L775" s="472"/>
      <c r="M775" s="472"/>
      <c r="N775" s="472"/>
      <c r="O775" s="658">
        <f t="shared" si="25"/>
        <v>0</v>
      </c>
      <c r="P775" s="658" t="e">
        <f t="shared" si="26"/>
        <v>#DIV/0!</v>
      </c>
      <c r="Q775" s="1323"/>
    </row>
    <row r="776" spans="1:17" s="1324" customFormat="1" hidden="1">
      <c r="A776" s="117"/>
      <c r="B776" s="118"/>
      <c r="C776" s="472"/>
      <c r="D776" s="472"/>
      <c r="E776" s="472"/>
      <c r="F776" s="472"/>
      <c r="G776" s="472"/>
      <c r="H776" s="472"/>
      <c r="I776" s="472"/>
      <c r="J776" s="472"/>
      <c r="K776" s="472"/>
      <c r="L776" s="472"/>
      <c r="M776" s="472"/>
      <c r="N776" s="472"/>
      <c r="O776" s="658">
        <f t="shared" si="25"/>
        <v>0</v>
      </c>
      <c r="P776" s="658" t="e">
        <f t="shared" si="26"/>
        <v>#DIV/0!</v>
      </c>
      <c r="Q776" s="1323"/>
    </row>
    <row r="777" spans="1:17" s="1324" customFormat="1" hidden="1">
      <c r="A777" s="117"/>
      <c r="B777" s="118"/>
      <c r="C777" s="472"/>
      <c r="D777" s="472"/>
      <c r="E777" s="472"/>
      <c r="F777" s="472"/>
      <c r="G777" s="472"/>
      <c r="H777" s="472"/>
      <c r="I777" s="472"/>
      <c r="J777" s="472"/>
      <c r="K777" s="472"/>
      <c r="L777" s="472"/>
      <c r="M777" s="472"/>
      <c r="N777" s="472"/>
      <c r="O777" s="658">
        <f t="shared" si="25"/>
        <v>0</v>
      </c>
      <c r="P777" s="658" t="e">
        <f t="shared" si="26"/>
        <v>#DIV/0!</v>
      </c>
      <c r="Q777" s="1323"/>
    </row>
    <row r="778" spans="1:17" s="1324" customFormat="1" hidden="1">
      <c r="A778" s="117"/>
      <c r="B778" s="118"/>
      <c r="C778" s="472"/>
      <c r="D778" s="472"/>
      <c r="E778" s="472"/>
      <c r="F778" s="472"/>
      <c r="G778" s="472"/>
      <c r="H778" s="472"/>
      <c r="I778" s="472"/>
      <c r="J778" s="472"/>
      <c r="K778" s="472"/>
      <c r="L778" s="472"/>
      <c r="M778" s="472"/>
      <c r="N778" s="472"/>
      <c r="O778" s="658">
        <f t="shared" si="25"/>
        <v>0</v>
      </c>
      <c r="P778" s="658" t="e">
        <f t="shared" si="26"/>
        <v>#DIV/0!</v>
      </c>
      <c r="Q778" s="1323"/>
    </row>
    <row r="779" spans="1:17" s="1324" customFormat="1" hidden="1">
      <c r="A779" s="117"/>
      <c r="B779" s="118"/>
      <c r="C779" s="472"/>
      <c r="D779" s="472"/>
      <c r="E779" s="472"/>
      <c r="F779" s="472"/>
      <c r="G779" s="472"/>
      <c r="H779" s="472"/>
      <c r="I779" s="472"/>
      <c r="J779" s="472"/>
      <c r="K779" s="472"/>
      <c r="L779" s="472"/>
      <c r="M779" s="472"/>
      <c r="N779" s="472"/>
      <c r="O779" s="658">
        <f t="shared" si="25"/>
        <v>0</v>
      </c>
      <c r="P779" s="658" t="e">
        <f t="shared" si="26"/>
        <v>#DIV/0!</v>
      </c>
      <c r="Q779" s="1323"/>
    </row>
    <row r="780" spans="1:17" s="1324" customFormat="1" hidden="1">
      <c r="A780" s="117"/>
      <c r="B780" s="118"/>
      <c r="C780" s="472"/>
      <c r="D780" s="472"/>
      <c r="E780" s="472"/>
      <c r="F780" s="472"/>
      <c r="G780" s="472"/>
      <c r="H780" s="472"/>
      <c r="I780" s="472"/>
      <c r="J780" s="472"/>
      <c r="K780" s="472"/>
      <c r="L780" s="472"/>
      <c r="M780" s="472"/>
      <c r="N780" s="472"/>
      <c r="O780" s="658">
        <f t="shared" si="25"/>
        <v>0</v>
      </c>
      <c r="P780" s="658" t="e">
        <f t="shared" si="26"/>
        <v>#DIV/0!</v>
      </c>
      <c r="Q780" s="1323"/>
    </row>
    <row r="781" spans="1:17" s="1324" customFormat="1" hidden="1">
      <c r="A781" s="117"/>
      <c r="B781" s="118"/>
      <c r="C781" s="472"/>
      <c r="D781" s="472"/>
      <c r="E781" s="472"/>
      <c r="F781" s="472"/>
      <c r="G781" s="472"/>
      <c r="H781" s="472"/>
      <c r="I781" s="472"/>
      <c r="J781" s="472"/>
      <c r="K781" s="472"/>
      <c r="L781" s="472"/>
      <c r="M781" s="472"/>
      <c r="N781" s="472"/>
      <c r="O781" s="658">
        <f t="shared" si="25"/>
        <v>0</v>
      </c>
      <c r="P781" s="658" t="e">
        <f t="shared" si="26"/>
        <v>#DIV/0!</v>
      </c>
      <c r="Q781" s="1323"/>
    </row>
    <row r="782" spans="1:17" s="1324" customFormat="1" hidden="1">
      <c r="A782" s="117"/>
      <c r="B782" s="118"/>
      <c r="C782" s="472"/>
      <c r="D782" s="472"/>
      <c r="E782" s="472"/>
      <c r="F782" s="472"/>
      <c r="G782" s="472"/>
      <c r="H782" s="472"/>
      <c r="I782" s="472"/>
      <c r="J782" s="472"/>
      <c r="K782" s="472"/>
      <c r="L782" s="472"/>
      <c r="M782" s="472"/>
      <c r="N782" s="472"/>
      <c r="O782" s="658">
        <f t="shared" si="25"/>
        <v>0</v>
      </c>
      <c r="P782" s="658" t="e">
        <f t="shared" si="26"/>
        <v>#DIV/0!</v>
      </c>
      <c r="Q782" s="1323"/>
    </row>
    <row r="783" spans="1:17" s="1324" customFormat="1" hidden="1">
      <c r="A783" s="117"/>
      <c r="B783" s="118"/>
      <c r="C783" s="472"/>
      <c r="D783" s="472"/>
      <c r="E783" s="472"/>
      <c r="F783" s="472"/>
      <c r="G783" s="472"/>
      <c r="H783" s="472"/>
      <c r="I783" s="472"/>
      <c r="J783" s="472"/>
      <c r="K783" s="472"/>
      <c r="L783" s="472"/>
      <c r="M783" s="472"/>
      <c r="N783" s="472"/>
      <c r="O783" s="658">
        <f t="shared" si="25"/>
        <v>0</v>
      </c>
      <c r="P783" s="658" t="e">
        <f t="shared" si="26"/>
        <v>#DIV/0!</v>
      </c>
      <c r="Q783" s="1323"/>
    </row>
    <row r="784" spans="1:17" s="1324" customFormat="1" hidden="1">
      <c r="A784" s="117"/>
      <c r="B784" s="118"/>
      <c r="C784" s="472"/>
      <c r="D784" s="472"/>
      <c r="E784" s="472"/>
      <c r="F784" s="472"/>
      <c r="G784" s="472"/>
      <c r="H784" s="472"/>
      <c r="I784" s="472"/>
      <c r="J784" s="472"/>
      <c r="K784" s="472"/>
      <c r="L784" s="472"/>
      <c r="M784" s="472"/>
      <c r="N784" s="472"/>
      <c r="O784" s="658">
        <f t="shared" si="25"/>
        <v>0</v>
      </c>
      <c r="P784" s="658" t="e">
        <f t="shared" si="26"/>
        <v>#DIV/0!</v>
      </c>
      <c r="Q784" s="1323"/>
    </row>
    <row r="785" spans="1:17" s="1324" customFormat="1" hidden="1">
      <c r="A785" s="117"/>
      <c r="B785" s="118"/>
      <c r="C785" s="472"/>
      <c r="D785" s="472"/>
      <c r="E785" s="472"/>
      <c r="F785" s="472"/>
      <c r="G785" s="472"/>
      <c r="H785" s="472"/>
      <c r="I785" s="472"/>
      <c r="J785" s="472"/>
      <c r="K785" s="472"/>
      <c r="L785" s="472"/>
      <c r="M785" s="472"/>
      <c r="N785" s="472"/>
      <c r="O785" s="658">
        <f t="shared" si="25"/>
        <v>0</v>
      </c>
      <c r="P785" s="658" t="e">
        <f t="shared" si="26"/>
        <v>#DIV/0!</v>
      </c>
      <c r="Q785" s="1323"/>
    </row>
    <row r="786" spans="1:17" s="1324" customFormat="1" hidden="1">
      <c r="A786" s="117"/>
      <c r="B786" s="118"/>
      <c r="C786" s="472"/>
      <c r="D786" s="472"/>
      <c r="E786" s="472"/>
      <c r="F786" s="472"/>
      <c r="G786" s="472"/>
      <c r="H786" s="472"/>
      <c r="I786" s="472"/>
      <c r="J786" s="472"/>
      <c r="K786" s="472"/>
      <c r="L786" s="472"/>
      <c r="M786" s="472"/>
      <c r="N786" s="472"/>
      <c r="O786" s="658">
        <f t="shared" si="25"/>
        <v>0</v>
      </c>
      <c r="P786" s="658" t="e">
        <f t="shared" si="26"/>
        <v>#DIV/0!</v>
      </c>
      <c r="Q786" s="1323"/>
    </row>
    <row r="787" spans="1:17" s="1324" customFormat="1" hidden="1">
      <c r="A787" s="117"/>
      <c r="B787" s="118"/>
      <c r="C787" s="472"/>
      <c r="D787" s="472"/>
      <c r="E787" s="472"/>
      <c r="F787" s="472"/>
      <c r="G787" s="472"/>
      <c r="H787" s="472"/>
      <c r="I787" s="472"/>
      <c r="J787" s="472"/>
      <c r="K787" s="472"/>
      <c r="L787" s="472"/>
      <c r="M787" s="472"/>
      <c r="N787" s="472"/>
      <c r="O787" s="658">
        <f t="shared" si="25"/>
        <v>0</v>
      </c>
      <c r="P787" s="658" t="e">
        <f t="shared" si="26"/>
        <v>#DIV/0!</v>
      </c>
      <c r="Q787" s="1323"/>
    </row>
    <row r="788" spans="1:17" s="1324" customFormat="1" hidden="1">
      <c r="A788" s="117"/>
      <c r="B788" s="118"/>
      <c r="C788" s="472"/>
      <c r="D788" s="472"/>
      <c r="E788" s="472"/>
      <c r="F788" s="472"/>
      <c r="G788" s="472"/>
      <c r="H788" s="472"/>
      <c r="I788" s="472"/>
      <c r="J788" s="472"/>
      <c r="K788" s="472"/>
      <c r="L788" s="472"/>
      <c r="M788" s="472"/>
      <c r="N788" s="472"/>
      <c r="O788" s="658">
        <f t="shared" si="25"/>
        <v>0</v>
      </c>
      <c r="P788" s="658" t="e">
        <f t="shared" si="26"/>
        <v>#DIV/0!</v>
      </c>
      <c r="Q788" s="1323"/>
    </row>
    <row r="789" spans="1:17" s="1324" customFormat="1" hidden="1">
      <c r="A789" s="117"/>
      <c r="B789" s="118"/>
      <c r="C789" s="472"/>
      <c r="D789" s="472"/>
      <c r="E789" s="472"/>
      <c r="F789" s="472"/>
      <c r="G789" s="472"/>
      <c r="H789" s="472"/>
      <c r="I789" s="472"/>
      <c r="J789" s="472"/>
      <c r="K789" s="472"/>
      <c r="L789" s="472"/>
      <c r="M789" s="472"/>
      <c r="N789" s="472"/>
      <c r="O789" s="658">
        <f t="shared" si="25"/>
        <v>0</v>
      </c>
      <c r="P789" s="658" t="e">
        <f t="shared" si="26"/>
        <v>#DIV/0!</v>
      </c>
      <c r="Q789" s="1323"/>
    </row>
    <row r="790" spans="1:17" s="1324" customFormat="1" hidden="1">
      <c r="A790" s="117"/>
      <c r="B790" s="118"/>
      <c r="C790" s="472"/>
      <c r="D790" s="472"/>
      <c r="E790" s="472"/>
      <c r="F790" s="472"/>
      <c r="G790" s="472"/>
      <c r="H790" s="472"/>
      <c r="I790" s="472"/>
      <c r="J790" s="472"/>
      <c r="K790" s="472"/>
      <c r="L790" s="472"/>
      <c r="M790" s="472"/>
      <c r="N790" s="472"/>
      <c r="O790" s="658">
        <f t="shared" si="25"/>
        <v>0</v>
      </c>
      <c r="P790" s="658" t="e">
        <f t="shared" si="26"/>
        <v>#DIV/0!</v>
      </c>
      <c r="Q790" s="1323"/>
    </row>
    <row r="791" spans="1:17" s="1324" customFormat="1" hidden="1">
      <c r="A791" s="117"/>
      <c r="B791" s="118"/>
      <c r="C791" s="472"/>
      <c r="D791" s="472"/>
      <c r="E791" s="472"/>
      <c r="F791" s="472"/>
      <c r="G791" s="472"/>
      <c r="H791" s="472"/>
      <c r="I791" s="472"/>
      <c r="J791" s="472"/>
      <c r="K791" s="472"/>
      <c r="L791" s="472"/>
      <c r="M791" s="472"/>
      <c r="N791" s="472"/>
      <c r="O791" s="658">
        <f t="shared" si="25"/>
        <v>0</v>
      </c>
      <c r="P791" s="658" t="e">
        <f t="shared" si="26"/>
        <v>#DIV/0!</v>
      </c>
      <c r="Q791" s="1323"/>
    </row>
    <row r="792" spans="1:17" s="1324" customFormat="1" hidden="1">
      <c r="A792" s="117"/>
      <c r="B792" s="118"/>
      <c r="C792" s="472"/>
      <c r="D792" s="472"/>
      <c r="E792" s="472"/>
      <c r="F792" s="472"/>
      <c r="G792" s="472"/>
      <c r="H792" s="472"/>
      <c r="I792" s="472"/>
      <c r="J792" s="472"/>
      <c r="K792" s="472"/>
      <c r="L792" s="472"/>
      <c r="M792" s="472"/>
      <c r="N792" s="472"/>
      <c r="O792" s="658">
        <f t="shared" si="25"/>
        <v>0</v>
      </c>
      <c r="P792" s="658" t="e">
        <f t="shared" si="26"/>
        <v>#DIV/0!</v>
      </c>
      <c r="Q792" s="1323"/>
    </row>
    <row r="793" spans="1:17" s="1324" customFormat="1" hidden="1">
      <c r="A793" s="117"/>
      <c r="B793" s="118"/>
      <c r="C793" s="472"/>
      <c r="D793" s="472"/>
      <c r="E793" s="472"/>
      <c r="F793" s="472"/>
      <c r="G793" s="472"/>
      <c r="H793" s="472"/>
      <c r="I793" s="472"/>
      <c r="J793" s="472"/>
      <c r="K793" s="472"/>
      <c r="L793" s="472"/>
      <c r="M793" s="472"/>
      <c r="N793" s="472"/>
      <c r="O793" s="658">
        <f t="shared" si="25"/>
        <v>0</v>
      </c>
      <c r="P793" s="658" t="e">
        <f t="shared" si="26"/>
        <v>#DIV/0!</v>
      </c>
      <c r="Q793" s="1323"/>
    </row>
    <row r="794" spans="1:17" s="1324" customFormat="1" hidden="1">
      <c r="A794" s="117"/>
      <c r="B794" s="118"/>
      <c r="C794" s="472"/>
      <c r="D794" s="472"/>
      <c r="E794" s="472"/>
      <c r="F794" s="472"/>
      <c r="G794" s="472"/>
      <c r="H794" s="472"/>
      <c r="I794" s="472"/>
      <c r="J794" s="472"/>
      <c r="K794" s="472"/>
      <c r="L794" s="472"/>
      <c r="M794" s="472"/>
      <c r="N794" s="472"/>
      <c r="O794" s="658">
        <f t="shared" si="25"/>
        <v>0</v>
      </c>
      <c r="P794" s="658" t="e">
        <f t="shared" si="26"/>
        <v>#DIV/0!</v>
      </c>
      <c r="Q794" s="1323"/>
    </row>
    <row r="795" spans="1:17" s="1324" customFormat="1" hidden="1">
      <c r="A795" s="117"/>
      <c r="B795" s="118"/>
      <c r="C795" s="472"/>
      <c r="D795" s="472"/>
      <c r="E795" s="472"/>
      <c r="F795" s="472"/>
      <c r="G795" s="472"/>
      <c r="H795" s="472"/>
      <c r="I795" s="472"/>
      <c r="J795" s="472"/>
      <c r="K795" s="472"/>
      <c r="L795" s="472"/>
      <c r="M795" s="472"/>
      <c r="N795" s="472"/>
      <c r="O795" s="658">
        <f t="shared" si="25"/>
        <v>0</v>
      </c>
      <c r="P795" s="658" t="e">
        <f t="shared" si="26"/>
        <v>#DIV/0!</v>
      </c>
      <c r="Q795" s="1323"/>
    </row>
    <row r="796" spans="1:17" s="1324" customFormat="1" hidden="1">
      <c r="A796" s="117"/>
      <c r="B796" s="118"/>
      <c r="C796" s="472"/>
      <c r="D796" s="472"/>
      <c r="E796" s="472"/>
      <c r="F796" s="472"/>
      <c r="G796" s="472"/>
      <c r="H796" s="472"/>
      <c r="I796" s="472"/>
      <c r="J796" s="472"/>
      <c r="K796" s="472"/>
      <c r="L796" s="472"/>
      <c r="M796" s="472"/>
      <c r="N796" s="472"/>
      <c r="O796" s="658">
        <f t="shared" si="25"/>
        <v>0</v>
      </c>
      <c r="P796" s="658" t="e">
        <f t="shared" si="26"/>
        <v>#DIV/0!</v>
      </c>
      <c r="Q796" s="1323"/>
    </row>
    <row r="797" spans="1:17" s="1324" customFormat="1" hidden="1">
      <c r="A797" s="117"/>
      <c r="B797" s="118"/>
      <c r="C797" s="472"/>
      <c r="D797" s="472"/>
      <c r="E797" s="472"/>
      <c r="F797" s="472"/>
      <c r="G797" s="472"/>
      <c r="H797" s="472"/>
      <c r="I797" s="472"/>
      <c r="J797" s="472"/>
      <c r="K797" s="472"/>
      <c r="L797" s="472"/>
      <c r="M797" s="472"/>
      <c r="N797" s="472"/>
      <c r="O797" s="658">
        <f t="shared" si="25"/>
        <v>0</v>
      </c>
      <c r="P797" s="658" t="e">
        <f t="shared" si="26"/>
        <v>#DIV/0!</v>
      </c>
      <c r="Q797" s="1323"/>
    </row>
    <row r="798" spans="1:17" s="1324" customFormat="1" hidden="1">
      <c r="A798" s="117"/>
      <c r="B798" s="118"/>
      <c r="C798" s="472"/>
      <c r="D798" s="472"/>
      <c r="E798" s="472"/>
      <c r="F798" s="472"/>
      <c r="G798" s="472"/>
      <c r="H798" s="472"/>
      <c r="I798" s="472"/>
      <c r="J798" s="472"/>
      <c r="K798" s="472"/>
      <c r="L798" s="472"/>
      <c r="M798" s="472"/>
      <c r="N798" s="472"/>
      <c r="O798" s="658">
        <f t="shared" si="25"/>
        <v>0</v>
      </c>
      <c r="P798" s="658" t="e">
        <f t="shared" si="26"/>
        <v>#DIV/0!</v>
      </c>
      <c r="Q798" s="1323"/>
    </row>
    <row r="799" spans="1:17" s="1324" customFormat="1" hidden="1">
      <c r="A799" s="117"/>
      <c r="B799" s="118"/>
      <c r="C799" s="472"/>
      <c r="D799" s="472"/>
      <c r="E799" s="472"/>
      <c r="F799" s="472"/>
      <c r="G799" s="472"/>
      <c r="H799" s="472"/>
      <c r="I799" s="472"/>
      <c r="J799" s="472"/>
      <c r="K799" s="472"/>
      <c r="L799" s="472"/>
      <c r="M799" s="472"/>
      <c r="N799" s="472"/>
      <c r="O799" s="658">
        <f t="shared" si="25"/>
        <v>0</v>
      </c>
      <c r="P799" s="658" t="e">
        <f t="shared" si="26"/>
        <v>#DIV/0!</v>
      </c>
      <c r="Q799" s="1323"/>
    </row>
    <row r="800" spans="1:17" s="1324" customFormat="1" hidden="1">
      <c r="A800" s="117"/>
      <c r="B800" s="118"/>
      <c r="C800" s="472"/>
      <c r="D800" s="472"/>
      <c r="E800" s="472"/>
      <c r="F800" s="472"/>
      <c r="G800" s="472"/>
      <c r="H800" s="472"/>
      <c r="I800" s="472"/>
      <c r="J800" s="472"/>
      <c r="K800" s="472"/>
      <c r="L800" s="472"/>
      <c r="M800" s="472"/>
      <c r="N800" s="472"/>
      <c r="O800" s="658">
        <f t="shared" si="25"/>
        <v>0</v>
      </c>
      <c r="P800" s="658" t="e">
        <f t="shared" si="26"/>
        <v>#DIV/0!</v>
      </c>
      <c r="Q800" s="1323"/>
    </row>
    <row r="801" spans="1:17" s="1324" customFormat="1" hidden="1">
      <c r="A801" s="117"/>
      <c r="B801" s="118"/>
      <c r="C801" s="472"/>
      <c r="D801" s="472"/>
      <c r="E801" s="472"/>
      <c r="F801" s="472"/>
      <c r="G801" s="472"/>
      <c r="H801" s="472"/>
      <c r="I801" s="472"/>
      <c r="J801" s="472"/>
      <c r="K801" s="472"/>
      <c r="L801" s="472"/>
      <c r="M801" s="472"/>
      <c r="N801" s="472"/>
      <c r="O801" s="658">
        <f t="shared" si="25"/>
        <v>0</v>
      </c>
      <c r="P801" s="658" t="e">
        <f t="shared" si="26"/>
        <v>#DIV/0!</v>
      </c>
      <c r="Q801" s="1323"/>
    </row>
    <row r="802" spans="1:17" s="1324" customFormat="1" hidden="1">
      <c r="A802" s="117"/>
      <c r="B802" s="118"/>
      <c r="C802" s="472"/>
      <c r="D802" s="472"/>
      <c r="E802" s="472"/>
      <c r="F802" s="472"/>
      <c r="G802" s="472"/>
      <c r="H802" s="472"/>
      <c r="I802" s="472"/>
      <c r="J802" s="472"/>
      <c r="K802" s="472"/>
      <c r="L802" s="472"/>
      <c r="M802" s="472"/>
      <c r="N802" s="472"/>
      <c r="O802" s="658">
        <f t="shared" si="25"/>
        <v>0</v>
      </c>
      <c r="P802" s="658" t="e">
        <f t="shared" si="26"/>
        <v>#DIV/0!</v>
      </c>
      <c r="Q802" s="1323"/>
    </row>
    <row r="803" spans="1:17" s="1324" customFormat="1" hidden="1">
      <c r="A803" s="117"/>
      <c r="B803" s="118"/>
      <c r="C803" s="472"/>
      <c r="D803" s="472"/>
      <c r="E803" s="472"/>
      <c r="F803" s="472"/>
      <c r="G803" s="472"/>
      <c r="H803" s="472"/>
      <c r="I803" s="472"/>
      <c r="J803" s="472"/>
      <c r="K803" s="472"/>
      <c r="L803" s="472"/>
      <c r="M803" s="472"/>
      <c r="N803" s="472"/>
      <c r="O803" s="658">
        <f t="shared" si="25"/>
        <v>0</v>
      </c>
      <c r="P803" s="658" t="e">
        <f t="shared" si="26"/>
        <v>#DIV/0!</v>
      </c>
      <c r="Q803" s="1323"/>
    </row>
    <row r="804" spans="1:17" s="1324" customFormat="1" hidden="1">
      <c r="A804" s="117"/>
      <c r="B804" s="118"/>
      <c r="C804" s="472"/>
      <c r="D804" s="472"/>
      <c r="E804" s="472"/>
      <c r="F804" s="472"/>
      <c r="G804" s="472"/>
      <c r="H804" s="472"/>
      <c r="I804" s="472"/>
      <c r="J804" s="472"/>
      <c r="K804" s="472"/>
      <c r="L804" s="472"/>
      <c r="M804" s="472"/>
      <c r="N804" s="472"/>
      <c r="O804" s="658">
        <f t="shared" si="25"/>
        <v>0</v>
      </c>
      <c r="P804" s="658" t="e">
        <f t="shared" si="26"/>
        <v>#DIV/0!</v>
      </c>
      <c r="Q804" s="1323"/>
    </row>
    <row r="805" spans="1:17" s="1324" customFormat="1" hidden="1">
      <c r="A805" s="117"/>
      <c r="B805" s="118"/>
      <c r="C805" s="472"/>
      <c r="D805" s="472"/>
      <c r="E805" s="472"/>
      <c r="F805" s="472"/>
      <c r="G805" s="472"/>
      <c r="H805" s="472"/>
      <c r="I805" s="472"/>
      <c r="J805" s="472"/>
      <c r="K805" s="472"/>
      <c r="L805" s="472"/>
      <c r="M805" s="472"/>
      <c r="N805" s="472"/>
      <c r="O805" s="658">
        <f t="shared" si="25"/>
        <v>0</v>
      </c>
      <c r="P805" s="658" t="e">
        <f t="shared" si="26"/>
        <v>#DIV/0!</v>
      </c>
      <c r="Q805" s="1323"/>
    </row>
    <row r="806" spans="1:17" s="1324" customFormat="1" hidden="1">
      <c r="A806" s="117"/>
      <c r="B806" s="118"/>
      <c r="C806" s="472"/>
      <c r="D806" s="472"/>
      <c r="E806" s="472"/>
      <c r="F806" s="472"/>
      <c r="G806" s="472"/>
      <c r="H806" s="472"/>
      <c r="I806" s="472"/>
      <c r="J806" s="472"/>
      <c r="K806" s="472"/>
      <c r="L806" s="472"/>
      <c r="M806" s="472"/>
      <c r="N806" s="472"/>
      <c r="O806" s="658">
        <f t="shared" si="25"/>
        <v>0</v>
      </c>
      <c r="P806" s="658" t="e">
        <f t="shared" si="26"/>
        <v>#DIV/0!</v>
      </c>
      <c r="Q806" s="1323"/>
    </row>
    <row r="807" spans="1:17" s="1324" customFormat="1" hidden="1">
      <c r="A807" s="117"/>
      <c r="B807" s="118"/>
      <c r="C807" s="472"/>
      <c r="D807" s="472"/>
      <c r="E807" s="472"/>
      <c r="F807" s="472"/>
      <c r="G807" s="472"/>
      <c r="H807" s="472"/>
      <c r="I807" s="472"/>
      <c r="J807" s="472"/>
      <c r="K807" s="472"/>
      <c r="L807" s="472"/>
      <c r="M807" s="472"/>
      <c r="N807" s="472"/>
      <c r="O807" s="658">
        <f t="shared" si="25"/>
        <v>0</v>
      </c>
      <c r="P807" s="658" t="e">
        <f t="shared" si="26"/>
        <v>#DIV/0!</v>
      </c>
      <c r="Q807" s="1323"/>
    </row>
    <row r="808" spans="1:17" s="1324" customFormat="1" hidden="1">
      <c r="A808" s="117"/>
      <c r="B808" s="118"/>
      <c r="C808" s="472"/>
      <c r="D808" s="472"/>
      <c r="E808" s="472"/>
      <c r="F808" s="472"/>
      <c r="G808" s="472"/>
      <c r="H808" s="472"/>
      <c r="I808" s="472"/>
      <c r="J808" s="472"/>
      <c r="K808" s="472"/>
      <c r="L808" s="472"/>
      <c r="M808" s="472"/>
      <c r="N808" s="472"/>
      <c r="O808" s="658">
        <f t="shared" si="25"/>
        <v>0</v>
      </c>
      <c r="P808" s="658" t="e">
        <f t="shared" si="26"/>
        <v>#DIV/0!</v>
      </c>
      <c r="Q808" s="1323"/>
    </row>
    <row r="809" spans="1:17" s="1324" customFormat="1" hidden="1">
      <c r="A809" s="117"/>
      <c r="B809" s="118"/>
      <c r="C809" s="472"/>
      <c r="D809" s="472"/>
      <c r="E809" s="472"/>
      <c r="F809" s="472"/>
      <c r="G809" s="472"/>
      <c r="H809" s="472"/>
      <c r="I809" s="472"/>
      <c r="J809" s="472"/>
      <c r="K809" s="472"/>
      <c r="L809" s="472"/>
      <c r="M809" s="472"/>
      <c r="N809" s="472"/>
      <c r="O809" s="658">
        <f t="shared" si="25"/>
        <v>0</v>
      </c>
      <c r="P809" s="658" t="e">
        <f t="shared" si="26"/>
        <v>#DIV/0!</v>
      </c>
      <c r="Q809" s="1323"/>
    </row>
    <row r="810" spans="1:17" s="1324" customFormat="1" hidden="1">
      <c r="A810" s="117"/>
      <c r="B810" s="118"/>
      <c r="C810" s="472"/>
      <c r="D810" s="472"/>
      <c r="E810" s="472"/>
      <c r="F810" s="472"/>
      <c r="G810" s="472"/>
      <c r="H810" s="472"/>
      <c r="I810" s="472"/>
      <c r="J810" s="472"/>
      <c r="K810" s="472"/>
      <c r="L810" s="472"/>
      <c r="M810" s="472"/>
      <c r="N810" s="472"/>
      <c r="O810" s="658">
        <f t="shared" si="25"/>
        <v>0</v>
      </c>
      <c r="P810" s="658" t="e">
        <f t="shared" si="26"/>
        <v>#DIV/0!</v>
      </c>
      <c r="Q810" s="1323"/>
    </row>
    <row r="811" spans="1:17" s="1324" customFormat="1" hidden="1">
      <c r="A811" s="117"/>
      <c r="B811" s="118"/>
      <c r="C811" s="472"/>
      <c r="D811" s="472"/>
      <c r="E811" s="472"/>
      <c r="F811" s="472"/>
      <c r="G811" s="472"/>
      <c r="H811" s="472"/>
      <c r="I811" s="472"/>
      <c r="J811" s="472"/>
      <c r="K811" s="472"/>
      <c r="L811" s="472"/>
      <c r="M811" s="472"/>
      <c r="N811" s="472"/>
      <c r="O811" s="658">
        <f t="shared" si="25"/>
        <v>0</v>
      </c>
      <c r="P811" s="658" t="e">
        <f t="shared" si="26"/>
        <v>#DIV/0!</v>
      </c>
      <c r="Q811" s="1323"/>
    </row>
    <row r="812" spans="1:17" s="1324" customFormat="1" hidden="1">
      <c r="A812" s="117"/>
      <c r="B812" s="118"/>
      <c r="C812" s="472"/>
      <c r="D812" s="472"/>
      <c r="E812" s="472"/>
      <c r="F812" s="472"/>
      <c r="G812" s="472"/>
      <c r="H812" s="472"/>
      <c r="I812" s="472"/>
      <c r="J812" s="472"/>
      <c r="K812" s="472"/>
      <c r="L812" s="472"/>
      <c r="M812" s="472"/>
      <c r="N812" s="472"/>
      <c r="O812" s="658">
        <f t="shared" si="25"/>
        <v>0</v>
      </c>
      <c r="P812" s="658" t="e">
        <f t="shared" si="26"/>
        <v>#DIV/0!</v>
      </c>
      <c r="Q812" s="1323"/>
    </row>
    <row r="813" spans="1:17" s="1324" customFormat="1" hidden="1">
      <c r="A813" s="117"/>
      <c r="B813" s="118"/>
      <c r="C813" s="472"/>
      <c r="D813" s="472"/>
      <c r="E813" s="472"/>
      <c r="F813" s="472"/>
      <c r="G813" s="472"/>
      <c r="H813" s="472"/>
      <c r="I813" s="472"/>
      <c r="J813" s="472"/>
      <c r="K813" s="472"/>
      <c r="L813" s="472"/>
      <c r="M813" s="472"/>
      <c r="N813" s="472"/>
      <c r="O813" s="658">
        <f t="shared" si="25"/>
        <v>0</v>
      </c>
      <c r="P813" s="658" t="e">
        <f t="shared" si="26"/>
        <v>#DIV/0!</v>
      </c>
      <c r="Q813" s="1323"/>
    </row>
    <row r="814" spans="1:17" s="1324" customFormat="1" hidden="1">
      <c r="A814" s="117"/>
      <c r="B814" s="118"/>
      <c r="C814" s="472"/>
      <c r="D814" s="472"/>
      <c r="E814" s="472"/>
      <c r="F814" s="472"/>
      <c r="G814" s="472"/>
      <c r="H814" s="472"/>
      <c r="I814" s="472"/>
      <c r="J814" s="472"/>
      <c r="K814" s="472"/>
      <c r="L814" s="472"/>
      <c r="M814" s="472"/>
      <c r="N814" s="472"/>
      <c r="O814" s="658">
        <f t="shared" si="25"/>
        <v>0</v>
      </c>
      <c r="P814" s="658" t="e">
        <f t="shared" si="26"/>
        <v>#DIV/0!</v>
      </c>
      <c r="Q814" s="1323"/>
    </row>
    <row r="815" spans="1:17" s="1324" customFormat="1" hidden="1">
      <c r="A815" s="117"/>
      <c r="B815" s="118"/>
      <c r="C815" s="472"/>
      <c r="D815" s="472"/>
      <c r="E815" s="472"/>
      <c r="F815" s="472"/>
      <c r="G815" s="472"/>
      <c r="H815" s="472"/>
      <c r="I815" s="472"/>
      <c r="J815" s="472"/>
      <c r="K815" s="472"/>
      <c r="L815" s="472"/>
      <c r="M815" s="472"/>
      <c r="N815" s="472"/>
      <c r="O815" s="658">
        <f t="shared" si="25"/>
        <v>0</v>
      </c>
      <c r="P815" s="658" t="e">
        <f t="shared" si="26"/>
        <v>#DIV/0!</v>
      </c>
      <c r="Q815" s="1323"/>
    </row>
    <row r="816" spans="1:17" s="1324" customFormat="1" hidden="1">
      <c r="A816" s="117"/>
      <c r="B816" s="118"/>
      <c r="C816" s="472"/>
      <c r="D816" s="472"/>
      <c r="E816" s="472"/>
      <c r="F816" s="472"/>
      <c r="G816" s="472"/>
      <c r="H816" s="472"/>
      <c r="I816" s="472"/>
      <c r="J816" s="472"/>
      <c r="K816" s="472"/>
      <c r="L816" s="472"/>
      <c r="M816" s="472"/>
      <c r="N816" s="472"/>
      <c r="O816" s="658">
        <f t="shared" si="25"/>
        <v>0</v>
      </c>
      <c r="P816" s="658" t="e">
        <f t="shared" si="26"/>
        <v>#DIV/0!</v>
      </c>
      <c r="Q816" s="1323"/>
    </row>
    <row r="817" spans="1:17" s="1324" customFormat="1" hidden="1">
      <c r="A817" s="117"/>
      <c r="B817" s="118"/>
      <c r="C817" s="472"/>
      <c r="D817" s="472"/>
      <c r="E817" s="472"/>
      <c r="F817" s="472"/>
      <c r="G817" s="472"/>
      <c r="H817" s="472"/>
      <c r="I817" s="472"/>
      <c r="J817" s="472"/>
      <c r="K817" s="472"/>
      <c r="L817" s="472"/>
      <c r="M817" s="472"/>
      <c r="N817" s="472"/>
      <c r="O817" s="658">
        <f t="shared" si="25"/>
        <v>0</v>
      </c>
      <c r="P817" s="658" t="e">
        <f t="shared" si="26"/>
        <v>#DIV/0!</v>
      </c>
      <c r="Q817" s="1323"/>
    </row>
    <row r="818" spans="1:17" s="1324" customFormat="1" hidden="1">
      <c r="A818" s="117"/>
      <c r="B818" s="118"/>
      <c r="C818" s="472"/>
      <c r="D818" s="472"/>
      <c r="E818" s="472"/>
      <c r="F818" s="472"/>
      <c r="G818" s="472"/>
      <c r="H818" s="472"/>
      <c r="I818" s="472"/>
      <c r="J818" s="472"/>
      <c r="K818" s="472"/>
      <c r="L818" s="472"/>
      <c r="M818" s="472"/>
      <c r="N818" s="472"/>
      <c r="O818" s="658">
        <f t="shared" si="25"/>
        <v>0</v>
      </c>
      <c r="P818" s="658" t="e">
        <f t="shared" si="26"/>
        <v>#DIV/0!</v>
      </c>
      <c r="Q818" s="1323"/>
    </row>
    <row r="819" spans="1:17" s="1324" customFormat="1" hidden="1">
      <c r="A819" s="117"/>
      <c r="B819" s="118"/>
      <c r="C819" s="472"/>
      <c r="D819" s="472"/>
      <c r="E819" s="472"/>
      <c r="F819" s="472"/>
      <c r="G819" s="472"/>
      <c r="H819" s="472"/>
      <c r="I819" s="472"/>
      <c r="J819" s="472"/>
      <c r="K819" s="472"/>
      <c r="L819" s="472"/>
      <c r="M819" s="472"/>
      <c r="N819" s="472"/>
      <c r="O819" s="658">
        <f t="shared" si="25"/>
        <v>0</v>
      </c>
      <c r="P819" s="658" t="e">
        <f t="shared" si="26"/>
        <v>#DIV/0!</v>
      </c>
      <c r="Q819" s="1323"/>
    </row>
    <row r="820" spans="1:17" s="1324" customFormat="1" hidden="1">
      <c r="A820" s="117"/>
      <c r="B820" s="118"/>
      <c r="C820" s="472"/>
      <c r="D820" s="472"/>
      <c r="E820" s="472"/>
      <c r="F820" s="472"/>
      <c r="G820" s="472"/>
      <c r="H820" s="472"/>
      <c r="I820" s="472"/>
      <c r="J820" s="472"/>
      <c r="K820" s="472"/>
      <c r="L820" s="472"/>
      <c r="M820" s="472"/>
      <c r="N820" s="472"/>
      <c r="O820" s="658">
        <f t="shared" si="25"/>
        <v>0</v>
      </c>
      <c r="P820" s="658" t="e">
        <f t="shared" si="26"/>
        <v>#DIV/0!</v>
      </c>
      <c r="Q820" s="1323"/>
    </row>
    <row r="821" spans="1:17" s="1324" customFormat="1" hidden="1">
      <c r="A821" s="117"/>
      <c r="B821" s="118"/>
      <c r="C821" s="472"/>
      <c r="D821" s="472"/>
      <c r="E821" s="472"/>
      <c r="F821" s="472"/>
      <c r="G821" s="472"/>
      <c r="H821" s="472"/>
      <c r="I821" s="472"/>
      <c r="J821" s="472"/>
      <c r="K821" s="472"/>
      <c r="L821" s="472"/>
      <c r="M821" s="472"/>
      <c r="N821" s="472"/>
      <c r="O821" s="658">
        <f t="shared" si="25"/>
        <v>0</v>
      </c>
      <c r="P821" s="658" t="e">
        <f t="shared" si="26"/>
        <v>#DIV/0!</v>
      </c>
      <c r="Q821" s="1323"/>
    </row>
    <row r="822" spans="1:17" s="1324" customFormat="1" hidden="1">
      <c r="A822" s="117"/>
      <c r="B822" s="118"/>
      <c r="C822" s="472"/>
      <c r="D822" s="472"/>
      <c r="E822" s="472"/>
      <c r="F822" s="472"/>
      <c r="G822" s="472"/>
      <c r="H822" s="472"/>
      <c r="I822" s="472"/>
      <c r="J822" s="472"/>
      <c r="K822" s="472"/>
      <c r="L822" s="472"/>
      <c r="M822" s="472"/>
      <c r="N822" s="472"/>
      <c r="O822" s="658">
        <f t="shared" si="25"/>
        <v>0</v>
      </c>
      <c r="P822" s="658" t="e">
        <f t="shared" si="26"/>
        <v>#DIV/0!</v>
      </c>
      <c r="Q822" s="1323"/>
    </row>
    <row r="823" spans="1:17" s="1324" customFormat="1" hidden="1">
      <c r="A823" s="117"/>
      <c r="B823" s="118"/>
      <c r="C823" s="472"/>
      <c r="D823" s="472"/>
      <c r="E823" s="472"/>
      <c r="F823" s="472"/>
      <c r="G823" s="472"/>
      <c r="H823" s="472"/>
      <c r="I823" s="472"/>
      <c r="J823" s="472"/>
      <c r="K823" s="472"/>
      <c r="L823" s="472"/>
      <c r="M823" s="472"/>
      <c r="N823" s="472"/>
      <c r="O823" s="658">
        <f t="shared" si="25"/>
        <v>0</v>
      </c>
      <c r="P823" s="658" t="e">
        <f t="shared" si="26"/>
        <v>#DIV/0!</v>
      </c>
      <c r="Q823" s="1323"/>
    </row>
    <row r="824" spans="1:17" s="1324" customFormat="1" hidden="1">
      <c r="A824" s="117"/>
      <c r="B824" s="118"/>
      <c r="C824" s="472"/>
      <c r="D824" s="472"/>
      <c r="E824" s="472"/>
      <c r="F824" s="472"/>
      <c r="G824" s="472"/>
      <c r="H824" s="472"/>
      <c r="I824" s="472"/>
      <c r="J824" s="472"/>
      <c r="K824" s="472"/>
      <c r="L824" s="472"/>
      <c r="M824" s="472"/>
      <c r="N824" s="472"/>
      <c r="O824" s="658">
        <f t="shared" si="25"/>
        <v>0</v>
      </c>
      <c r="P824" s="658" t="e">
        <f t="shared" si="26"/>
        <v>#DIV/0!</v>
      </c>
      <c r="Q824" s="1323"/>
    </row>
    <row r="825" spans="1:17" s="1324" customFormat="1" hidden="1">
      <c r="A825" s="117"/>
      <c r="B825" s="118"/>
      <c r="C825" s="472"/>
      <c r="D825" s="472"/>
      <c r="E825" s="472"/>
      <c r="F825" s="472"/>
      <c r="G825" s="472"/>
      <c r="H825" s="472"/>
      <c r="I825" s="472"/>
      <c r="J825" s="472"/>
      <c r="K825" s="472"/>
      <c r="L825" s="472"/>
      <c r="M825" s="472"/>
      <c r="N825" s="472"/>
      <c r="O825" s="658">
        <f t="shared" si="25"/>
        <v>0</v>
      </c>
      <c r="P825" s="658" t="e">
        <f t="shared" si="26"/>
        <v>#DIV/0!</v>
      </c>
      <c r="Q825" s="1323"/>
    </row>
    <row r="826" spans="1:17" s="1324" customFormat="1" hidden="1">
      <c r="A826" s="117"/>
      <c r="B826" s="118"/>
      <c r="C826" s="472"/>
      <c r="D826" s="472"/>
      <c r="E826" s="472"/>
      <c r="F826" s="472"/>
      <c r="G826" s="472"/>
      <c r="H826" s="472"/>
      <c r="I826" s="472"/>
      <c r="J826" s="472"/>
      <c r="K826" s="472"/>
      <c r="L826" s="472"/>
      <c r="M826" s="472"/>
      <c r="N826" s="472"/>
      <c r="O826" s="658">
        <f t="shared" si="25"/>
        <v>0</v>
      </c>
      <c r="P826" s="658" t="e">
        <f t="shared" si="26"/>
        <v>#DIV/0!</v>
      </c>
      <c r="Q826" s="1323"/>
    </row>
    <row r="827" spans="1:17" s="1324" customFormat="1" hidden="1">
      <c r="A827" s="117"/>
      <c r="B827" s="118"/>
      <c r="C827" s="472"/>
      <c r="D827" s="472"/>
      <c r="E827" s="472"/>
      <c r="F827" s="472"/>
      <c r="G827" s="472"/>
      <c r="H827" s="472"/>
      <c r="I827" s="472"/>
      <c r="J827" s="472"/>
      <c r="K827" s="472"/>
      <c r="L827" s="472"/>
      <c r="M827" s="472"/>
      <c r="N827" s="472"/>
      <c r="O827" s="658">
        <f t="shared" si="25"/>
        <v>0</v>
      </c>
      <c r="P827" s="658" t="e">
        <f t="shared" si="26"/>
        <v>#DIV/0!</v>
      </c>
      <c r="Q827" s="1323"/>
    </row>
    <row r="828" spans="1:17" s="1324" customFormat="1" hidden="1">
      <c r="A828" s="117"/>
      <c r="B828" s="118"/>
      <c r="C828" s="472"/>
      <c r="D828" s="472"/>
      <c r="E828" s="472"/>
      <c r="F828" s="472"/>
      <c r="G828" s="472"/>
      <c r="H828" s="472"/>
      <c r="I828" s="472"/>
      <c r="J828" s="472"/>
      <c r="K828" s="472"/>
      <c r="L828" s="472"/>
      <c r="M828" s="472"/>
      <c r="N828" s="472"/>
      <c r="O828" s="658">
        <f t="shared" si="25"/>
        <v>0</v>
      </c>
      <c r="P828" s="658" t="e">
        <f t="shared" si="26"/>
        <v>#DIV/0!</v>
      </c>
      <c r="Q828" s="1323"/>
    </row>
    <row r="829" spans="1:17" s="1324" customFormat="1" hidden="1">
      <c r="A829" s="117"/>
      <c r="B829" s="118"/>
      <c r="C829" s="472"/>
      <c r="D829" s="472"/>
      <c r="E829" s="472"/>
      <c r="F829" s="472"/>
      <c r="G829" s="472"/>
      <c r="H829" s="472"/>
      <c r="I829" s="472"/>
      <c r="J829" s="472"/>
      <c r="K829" s="472"/>
      <c r="L829" s="472"/>
      <c r="M829" s="472"/>
      <c r="N829" s="472"/>
      <c r="O829" s="658">
        <f t="shared" si="25"/>
        <v>0</v>
      </c>
      <c r="P829" s="658" t="e">
        <f t="shared" si="26"/>
        <v>#DIV/0!</v>
      </c>
      <c r="Q829" s="1323"/>
    </row>
    <row r="830" spans="1:17" s="1324" customFormat="1" hidden="1">
      <c r="A830" s="117"/>
      <c r="B830" s="118"/>
      <c r="C830" s="472"/>
      <c r="D830" s="472"/>
      <c r="E830" s="472"/>
      <c r="F830" s="472"/>
      <c r="G830" s="472"/>
      <c r="H830" s="472"/>
      <c r="I830" s="472"/>
      <c r="J830" s="472"/>
      <c r="K830" s="472"/>
      <c r="L830" s="472"/>
      <c r="M830" s="472"/>
      <c r="N830" s="472"/>
      <c r="O830" s="658">
        <f t="shared" si="25"/>
        <v>0</v>
      </c>
      <c r="P830" s="658" t="e">
        <f t="shared" si="26"/>
        <v>#DIV/0!</v>
      </c>
      <c r="Q830" s="1323"/>
    </row>
    <row r="831" spans="1:17" s="1324" customFormat="1" hidden="1">
      <c r="A831" s="117"/>
      <c r="B831" s="118"/>
      <c r="C831" s="472"/>
      <c r="D831" s="472"/>
      <c r="E831" s="472"/>
      <c r="F831" s="472"/>
      <c r="G831" s="472"/>
      <c r="H831" s="472"/>
      <c r="I831" s="472"/>
      <c r="J831" s="472"/>
      <c r="K831" s="472"/>
      <c r="L831" s="472"/>
      <c r="M831" s="472"/>
      <c r="N831" s="472"/>
      <c r="O831" s="658">
        <f t="shared" si="25"/>
        <v>0</v>
      </c>
      <c r="P831" s="658" t="e">
        <f t="shared" si="26"/>
        <v>#DIV/0!</v>
      </c>
      <c r="Q831" s="1323"/>
    </row>
    <row r="832" spans="1:17" s="1324" customFormat="1" hidden="1">
      <c r="A832" s="117"/>
      <c r="B832" s="118"/>
      <c r="C832" s="472"/>
      <c r="D832" s="472"/>
      <c r="E832" s="472"/>
      <c r="F832" s="472"/>
      <c r="G832" s="472"/>
      <c r="H832" s="472"/>
      <c r="I832" s="472"/>
      <c r="J832" s="472"/>
      <c r="K832" s="472"/>
      <c r="L832" s="472"/>
      <c r="M832" s="472"/>
      <c r="N832" s="472"/>
      <c r="O832" s="658">
        <f t="shared" si="25"/>
        <v>0</v>
      </c>
      <c r="P832" s="658" t="e">
        <f t="shared" si="26"/>
        <v>#DIV/0!</v>
      </c>
      <c r="Q832" s="1323"/>
    </row>
    <row r="833" spans="1:17" s="1324" customFormat="1" hidden="1">
      <c r="A833" s="117"/>
      <c r="B833" s="118"/>
      <c r="C833" s="472"/>
      <c r="D833" s="472"/>
      <c r="E833" s="472"/>
      <c r="F833" s="472"/>
      <c r="G833" s="472"/>
      <c r="H833" s="472"/>
      <c r="I833" s="472"/>
      <c r="J833" s="472"/>
      <c r="K833" s="472"/>
      <c r="L833" s="472"/>
      <c r="M833" s="472"/>
      <c r="N833" s="472"/>
      <c r="O833" s="658">
        <f t="shared" si="25"/>
        <v>0</v>
      </c>
      <c r="P833" s="658" t="e">
        <f t="shared" si="26"/>
        <v>#DIV/0!</v>
      </c>
      <c r="Q833" s="1323"/>
    </row>
    <row r="834" spans="1:17" s="1324" customFormat="1" hidden="1">
      <c r="A834" s="117"/>
      <c r="B834" s="118"/>
      <c r="C834" s="472"/>
      <c r="D834" s="472"/>
      <c r="E834" s="472"/>
      <c r="F834" s="472"/>
      <c r="G834" s="472"/>
      <c r="H834" s="472"/>
      <c r="I834" s="472"/>
      <c r="J834" s="472"/>
      <c r="K834" s="472"/>
      <c r="L834" s="472"/>
      <c r="M834" s="472"/>
      <c r="N834" s="472"/>
      <c r="O834" s="658">
        <f t="shared" si="25"/>
        <v>0</v>
      </c>
      <c r="P834" s="658" t="e">
        <f t="shared" si="26"/>
        <v>#DIV/0!</v>
      </c>
      <c r="Q834" s="1323"/>
    </row>
    <row r="835" spans="1:17" s="1324" customFormat="1" hidden="1">
      <c r="A835" s="117"/>
      <c r="B835" s="118"/>
      <c r="C835" s="472"/>
      <c r="D835" s="472"/>
      <c r="E835" s="472"/>
      <c r="F835" s="472"/>
      <c r="G835" s="472"/>
      <c r="H835" s="472"/>
      <c r="I835" s="472"/>
      <c r="J835" s="472"/>
      <c r="K835" s="472"/>
      <c r="L835" s="472"/>
      <c r="M835" s="472"/>
      <c r="N835" s="472"/>
      <c r="O835" s="658">
        <f t="shared" si="25"/>
        <v>0</v>
      </c>
      <c r="P835" s="658" t="e">
        <f t="shared" si="26"/>
        <v>#DIV/0!</v>
      </c>
      <c r="Q835" s="1323"/>
    </row>
    <row r="836" spans="1:17" s="1324" customFormat="1" hidden="1">
      <c r="A836" s="117"/>
      <c r="B836" s="118"/>
      <c r="C836" s="472"/>
      <c r="D836" s="472"/>
      <c r="E836" s="472"/>
      <c r="F836" s="472"/>
      <c r="G836" s="472"/>
      <c r="H836" s="472"/>
      <c r="I836" s="472"/>
      <c r="J836" s="472"/>
      <c r="K836" s="472"/>
      <c r="L836" s="472"/>
      <c r="M836" s="472"/>
      <c r="N836" s="472"/>
      <c r="O836" s="658">
        <f t="shared" ref="O836:O899" si="27">SUM(C836:N836)</f>
        <v>0</v>
      </c>
      <c r="P836" s="658" t="e">
        <f t="shared" ref="P836:P899" si="28">AVERAGE(C836:N836)</f>
        <v>#DIV/0!</v>
      </c>
      <c r="Q836" s="1323"/>
    </row>
    <row r="837" spans="1:17" s="1324" customFormat="1" hidden="1">
      <c r="A837" s="117"/>
      <c r="B837" s="118"/>
      <c r="C837" s="472"/>
      <c r="D837" s="472"/>
      <c r="E837" s="472"/>
      <c r="F837" s="472"/>
      <c r="G837" s="472"/>
      <c r="H837" s="472"/>
      <c r="I837" s="472"/>
      <c r="J837" s="472"/>
      <c r="K837" s="472"/>
      <c r="L837" s="472"/>
      <c r="M837" s="472"/>
      <c r="N837" s="472"/>
      <c r="O837" s="658">
        <f t="shared" si="27"/>
        <v>0</v>
      </c>
      <c r="P837" s="658" t="e">
        <f t="shared" si="28"/>
        <v>#DIV/0!</v>
      </c>
      <c r="Q837" s="1323"/>
    </row>
    <row r="838" spans="1:17" s="1324" customFormat="1" hidden="1">
      <c r="A838" s="117"/>
      <c r="B838" s="118"/>
      <c r="C838" s="472"/>
      <c r="D838" s="472"/>
      <c r="E838" s="472"/>
      <c r="F838" s="472"/>
      <c r="G838" s="472"/>
      <c r="H838" s="472"/>
      <c r="I838" s="472"/>
      <c r="J838" s="472"/>
      <c r="K838" s="472"/>
      <c r="L838" s="472"/>
      <c r="M838" s="472"/>
      <c r="N838" s="472"/>
      <c r="O838" s="658">
        <f t="shared" si="27"/>
        <v>0</v>
      </c>
      <c r="P838" s="658" t="e">
        <f t="shared" si="28"/>
        <v>#DIV/0!</v>
      </c>
      <c r="Q838" s="1323"/>
    </row>
    <row r="839" spans="1:17" s="1324" customFormat="1" hidden="1">
      <c r="A839" s="117"/>
      <c r="B839" s="118"/>
      <c r="C839" s="472"/>
      <c r="D839" s="472"/>
      <c r="E839" s="472"/>
      <c r="F839" s="472"/>
      <c r="G839" s="472"/>
      <c r="H839" s="472"/>
      <c r="I839" s="472"/>
      <c r="J839" s="472"/>
      <c r="K839" s="472"/>
      <c r="L839" s="472"/>
      <c r="M839" s="472"/>
      <c r="N839" s="472"/>
      <c r="O839" s="658">
        <f t="shared" si="27"/>
        <v>0</v>
      </c>
      <c r="P839" s="658" t="e">
        <f t="shared" si="28"/>
        <v>#DIV/0!</v>
      </c>
      <c r="Q839" s="1323"/>
    </row>
    <row r="840" spans="1:17" s="1324" customFormat="1" hidden="1">
      <c r="A840" s="117"/>
      <c r="B840" s="118"/>
      <c r="C840" s="472"/>
      <c r="D840" s="472"/>
      <c r="E840" s="472"/>
      <c r="F840" s="472"/>
      <c r="G840" s="472"/>
      <c r="H840" s="472"/>
      <c r="I840" s="472"/>
      <c r="J840" s="472"/>
      <c r="K840" s="472"/>
      <c r="L840" s="472"/>
      <c r="M840" s="472"/>
      <c r="N840" s="472"/>
      <c r="O840" s="658">
        <f t="shared" si="27"/>
        <v>0</v>
      </c>
      <c r="P840" s="658" t="e">
        <f t="shared" si="28"/>
        <v>#DIV/0!</v>
      </c>
      <c r="Q840" s="1323"/>
    </row>
    <row r="841" spans="1:17" s="1324" customFormat="1" hidden="1">
      <c r="A841" s="117"/>
      <c r="B841" s="118"/>
      <c r="C841" s="472"/>
      <c r="D841" s="472"/>
      <c r="E841" s="472"/>
      <c r="F841" s="472"/>
      <c r="G841" s="472"/>
      <c r="H841" s="472"/>
      <c r="I841" s="472"/>
      <c r="J841" s="472"/>
      <c r="K841" s="472"/>
      <c r="L841" s="472"/>
      <c r="M841" s="472"/>
      <c r="N841" s="472"/>
      <c r="O841" s="658">
        <f t="shared" si="27"/>
        <v>0</v>
      </c>
      <c r="P841" s="658" t="e">
        <f t="shared" si="28"/>
        <v>#DIV/0!</v>
      </c>
      <c r="Q841" s="1323"/>
    </row>
    <row r="842" spans="1:17" s="1324" customFormat="1" hidden="1">
      <c r="A842" s="117"/>
      <c r="B842" s="118"/>
      <c r="C842" s="472"/>
      <c r="D842" s="472"/>
      <c r="E842" s="472"/>
      <c r="F842" s="472"/>
      <c r="G842" s="472"/>
      <c r="H842" s="472"/>
      <c r="I842" s="472"/>
      <c r="J842" s="472"/>
      <c r="K842" s="472"/>
      <c r="L842" s="472"/>
      <c r="M842" s="472"/>
      <c r="N842" s="472"/>
      <c r="O842" s="658">
        <f t="shared" si="27"/>
        <v>0</v>
      </c>
      <c r="P842" s="658" t="e">
        <f t="shared" si="28"/>
        <v>#DIV/0!</v>
      </c>
      <c r="Q842" s="1323"/>
    </row>
    <row r="843" spans="1:17" s="1324" customFormat="1" hidden="1">
      <c r="A843" s="117"/>
      <c r="B843" s="118"/>
      <c r="C843" s="472"/>
      <c r="D843" s="472"/>
      <c r="E843" s="472"/>
      <c r="F843" s="472"/>
      <c r="G843" s="472"/>
      <c r="H843" s="472"/>
      <c r="I843" s="472"/>
      <c r="J843" s="472"/>
      <c r="K843" s="472"/>
      <c r="L843" s="472"/>
      <c r="M843" s="472"/>
      <c r="N843" s="472"/>
      <c r="O843" s="658">
        <f t="shared" si="27"/>
        <v>0</v>
      </c>
      <c r="P843" s="658" t="e">
        <f t="shared" si="28"/>
        <v>#DIV/0!</v>
      </c>
      <c r="Q843" s="1323"/>
    </row>
    <row r="844" spans="1:17" s="1324" customFormat="1" hidden="1">
      <c r="A844" s="117"/>
      <c r="B844" s="118"/>
      <c r="C844" s="472"/>
      <c r="D844" s="472"/>
      <c r="E844" s="472"/>
      <c r="F844" s="472"/>
      <c r="G844" s="472"/>
      <c r="H844" s="472"/>
      <c r="I844" s="472"/>
      <c r="J844" s="472"/>
      <c r="K844" s="472"/>
      <c r="L844" s="472"/>
      <c r="M844" s="472"/>
      <c r="N844" s="472"/>
      <c r="O844" s="658">
        <f t="shared" si="27"/>
        <v>0</v>
      </c>
      <c r="P844" s="658" t="e">
        <f t="shared" si="28"/>
        <v>#DIV/0!</v>
      </c>
      <c r="Q844" s="1323"/>
    </row>
    <row r="845" spans="1:17" s="1324" customFormat="1" hidden="1">
      <c r="A845" s="117"/>
      <c r="B845" s="118"/>
      <c r="C845" s="472"/>
      <c r="D845" s="472"/>
      <c r="E845" s="472"/>
      <c r="F845" s="472"/>
      <c r="G845" s="472"/>
      <c r="H845" s="472"/>
      <c r="I845" s="472"/>
      <c r="J845" s="472"/>
      <c r="K845" s="472"/>
      <c r="L845" s="472"/>
      <c r="M845" s="472"/>
      <c r="N845" s="472"/>
      <c r="O845" s="658">
        <f t="shared" si="27"/>
        <v>0</v>
      </c>
      <c r="P845" s="658" t="e">
        <f t="shared" si="28"/>
        <v>#DIV/0!</v>
      </c>
      <c r="Q845" s="1323"/>
    </row>
    <row r="846" spans="1:17" s="1324" customFormat="1" hidden="1">
      <c r="A846" s="117"/>
      <c r="B846" s="118"/>
      <c r="C846" s="472"/>
      <c r="D846" s="472"/>
      <c r="E846" s="472"/>
      <c r="F846" s="472"/>
      <c r="G846" s="472"/>
      <c r="H846" s="472"/>
      <c r="I846" s="472"/>
      <c r="J846" s="472"/>
      <c r="K846" s="472"/>
      <c r="L846" s="472"/>
      <c r="M846" s="472"/>
      <c r="N846" s="472"/>
      <c r="O846" s="658">
        <f t="shared" si="27"/>
        <v>0</v>
      </c>
      <c r="P846" s="658" t="e">
        <f t="shared" si="28"/>
        <v>#DIV/0!</v>
      </c>
      <c r="Q846" s="1323"/>
    </row>
    <row r="847" spans="1:17" s="1324" customFormat="1" hidden="1">
      <c r="A847" s="117"/>
      <c r="B847" s="118"/>
      <c r="C847" s="472"/>
      <c r="D847" s="472"/>
      <c r="E847" s="472"/>
      <c r="F847" s="472"/>
      <c r="G847" s="472"/>
      <c r="H847" s="472"/>
      <c r="I847" s="472"/>
      <c r="J847" s="472"/>
      <c r="K847" s="472"/>
      <c r="L847" s="472"/>
      <c r="M847" s="472"/>
      <c r="N847" s="472"/>
      <c r="O847" s="658">
        <f t="shared" si="27"/>
        <v>0</v>
      </c>
      <c r="P847" s="658" t="e">
        <f t="shared" si="28"/>
        <v>#DIV/0!</v>
      </c>
      <c r="Q847" s="1323"/>
    </row>
    <row r="848" spans="1:17" s="1324" customFormat="1" hidden="1">
      <c r="A848" s="117"/>
      <c r="B848" s="118"/>
      <c r="C848" s="472"/>
      <c r="D848" s="472"/>
      <c r="E848" s="472"/>
      <c r="F848" s="472"/>
      <c r="G848" s="472"/>
      <c r="H848" s="472"/>
      <c r="I848" s="472"/>
      <c r="J848" s="472"/>
      <c r="K848" s="472"/>
      <c r="L848" s="472"/>
      <c r="M848" s="472"/>
      <c r="N848" s="472"/>
      <c r="O848" s="658">
        <f t="shared" si="27"/>
        <v>0</v>
      </c>
      <c r="P848" s="658" t="e">
        <f t="shared" si="28"/>
        <v>#DIV/0!</v>
      </c>
      <c r="Q848" s="1323"/>
    </row>
    <row r="849" spans="1:17" s="1324" customFormat="1" hidden="1">
      <c r="A849" s="117"/>
      <c r="B849" s="118"/>
      <c r="C849" s="472"/>
      <c r="D849" s="472"/>
      <c r="E849" s="472"/>
      <c r="F849" s="472"/>
      <c r="G849" s="472"/>
      <c r="H849" s="472"/>
      <c r="I849" s="472"/>
      <c r="J849" s="472"/>
      <c r="K849" s="472"/>
      <c r="L849" s="472"/>
      <c r="M849" s="472"/>
      <c r="N849" s="472"/>
      <c r="O849" s="658">
        <f t="shared" si="27"/>
        <v>0</v>
      </c>
      <c r="P849" s="658" t="e">
        <f t="shared" si="28"/>
        <v>#DIV/0!</v>
      </c>
      <c r="Q849" s="1323"/>
    </row>
    <row r="850" spans="1:17" s="1324" customFormat="1" hidden="1">
      <c r="A850" s="117"/>
      <c r="B850" s="118"/>
      <c r="C850" s="472"/>
      <c r="D850" s="472"/>
      <c r="E850" s="472"/>
      <c r="F850" s="472"/>
      <c r="G850" s="472"/>
      <c r="H850" s="472"/>
      <c r="I850" s="472"/>
      <c r="J850" s="472"/>
      <c r="K850" s="472"/>
      <c r="L850" s="472"/>
      <c r="M850" s="472"/>
      <c r="N850" s="472"/>
      <c r="O850" s="658">
        <f t="shared" si="27"/>
        <v>0</v>
      </c>
      <c r="P850" s="658" t="e">
        <f t="shared" si="28"/>
        <v>#DIV/0!</v>
      </c>
      <c r="Q850" s="1323"/>
    </row>
    <row r="851" spans="1:17" s="1324" customFormat="1" hidden="1">
      <c r="A851" s="117"/>
      <c r="B851" s="118"/>
      <c r="C851" s="472"/>
      <c r="D851" s="472"/>
      <c r="E851" s="472"/>
      <c r="F851" s="472"/>
      <c r="G851" s="472"/>
      <c r="H851" s="472"/>
      <c r="I851" s="472"/>
      <c r="J851" s="472"/>
      <c r="K851" s="472"/>
      <c r="L851" s="472"/>
      <c r="M851" s="472"/>
      <c r="N851" s="472"/>
      <c r="O851" s="658">
        <f t="shared" si="27"/>
        <v>0</v>
      </c>
      <c r="P851" s="658" t="e">
        <f t="shared" si="28"/>
        <v>#DIV/0!</v>
      </c>
      <c r="Q851" s="1323"/>
    </row>
    <row r="852" spans="1:17" s="1324" customFormat="1" hidden="1">
      <c r="A852" s="117"/>
      <c r="B852" s="118"/>
      <c r="C852" s="472"/>
      <c r="D852" s="472"/>
      <c r="E852" s="472"/>
      <c r="F852" s="472"/>
      <c r="G852" s="472"/>
      <c r="H852" s="472"/>
      <c r="I852" s="472"/>
      <c r="J852" s="472"/>
      <c r="K852" s="472"/>
      <c r="L852" s="472"/>
      <c r="M852" s="472"/>
      <c r="N852" s="472"/>
      <c r="O852" s="658">
        <f t="shared" si="27"/>
        <v>0</v>
      </c>
      <c r="P852" s="658" t="e">
        <f t="shared" si="28"/>
        <v>#DIV/0!</v>
      </c>
      <c r="Q852" s="1323"/>
    </row>
    <row r="853" spans="1:17" s="1324" customFormat="1" hidden="1">
      <c r="A853" s="117"/>
      <c r="B853" s="118"/>
      <c r="C853" s="472"/>
      <c r="D853" s="472"/>
      <c r="E853" s="472"/>
      <c r="F853" s="472"/>
      <c r="G853" s="472"/>
      <c r="H853" s="472"/>
      <c r="I853" s="472"/>
      <c r="J853" s="472"/>
      <c r="K853" s="472"/>
      <c r="L853" s="472"/>
      <c r="M853" s="472"/>
      <c r="N853" s="472"/>
      <c r="O853" s="658">
        <f t="shared" si="27"/>
        <v>0</v>
      </c>
      <c r="P853" s="658" t="e">
        <f t="shared" si="28"/>
        <v>#DIV/0!</v>
      </c>
      <c r="Q853" s="1323"/>
    </row>
    <row r="854" spans="1:17" s="1324" customFormat="1" hidden="1">
      <c r="A854" s="117"/>
      <c r="B854" s="118"/>
      <c r="C854" s="472"/>
      <c r="D854" s="472"/>
      <c r="E854" s="472"/>
      <c r="F854" s="472"/>
      <c r="G854" s="472"/>
      <c r="H854" s="472"/>
      <c r="I854" s="472"/>
      <c r="J854" s="472"/>
      <c r="K854" s="472"/>
      <c r="L854" s="472"/>
      <c r="M854" s="472"/>
      <c r="N854" s="472"/>
      <c r="O854" s="658">
        <f t="shared" si="27"/>
        <v>0</v>
      </c>
      <c r="P854" s="658" t="e">
        <f t="shared" si="28"/>
        <v>#DIV/0!</v>
      </c>
      <c r="Q854" s="1323"/>
    </row>
    <row r="855" spans="1:17" s="1324" customFormat="1" hidden="1">
      <c r="A855" s="117"/>
      <c r="B855" s="118"/>
      <c r="C855" s="472"/>
      <c r="D855" s="472"/>
      <c r="E855" s="472"/>
      <c r="F855" s="472"/>
      <c r="G855" s="472"/>
      <c r="H855" s="472"/>
      <c r="I855" s="472"/>
      <c r="J855" s="472"/>
      <c r="K855" s="472"/>
      <c r="L855" s="472"/>
      <c r="M855" s="472"/>
      <c r="N855" s="472"/>
      <c r="O855" s="658">
        <f t="shared" si="27"/>
        <v>0</v>
      </c>
      <c r="P855" s="658" t="e">
        <f t="shared" si="28"/>
        <v>#DIV/0!</v>
      </c>
      <c r="Q855" s="1323"/>
    </row>
    <row r="856" spans="1:17" s="1324" customFormat="1" hidden="1">
      <c r="A856" s="117"/>
      <c r="B856" s="118"/>
      <c r="C856" s="472"/>
      <c r="D856" s="472"/>
      <c r="E856" s="472"/>
      <c r="F856" s="472"/>
      <c r="G856" s="472"/>
      <c r="H856" s="472"/>
      <c r="I856" s="472"/>
      <c r="J856" s="472"/>
      <c r="K856" s="472"/>
      <c r="L856" s="472"/>
      <c r="M856" s="472"/>
      <c r="N856" s="472"/>
      <c r="O856" s="658">
        <f t="shared" si="27"/>
        <v>0</v>
      </c>
      <c r="P856" s="658" t="e">
        <f t="shared" si="28"/>
        <v>#DIV/0!</v>
      </c>
      <c r="Q856" s="1323"/>
    </row>
    <row r="857" spans="1:17" s="1324" customFormat="1" hidden="1">
      <c r="A857" s="117"/>
      <c r="B857" s="118"/>
      <c r="C857" s="472"/>
      <c r="D857" s="472"/>
      <c r="E857" s="472"/>
      <c r="F857" s="472"/>
      <c r="G857" s="472"/>
      <c r="H857" s="472"/>
      <c r="I857" s="472"/>
      <c r="J857" s="472"/>
      <c r="K857" s="472"/>
      <c r="L857" s="472"/>
      <c r="M857" s="472"/>
      <c r="N857" s="472"/>
      <c r="O857" s="658">
        <f t="shared" si="27"/>
        <v>0</v>
      </c>
      <c r="P857" s="658" t="e">
        <f t="shared" si="28"/>
        <v>#DIV/0!</v>
      </c>
      <c r="Q857" s="1323"/>
    </row>
    <row r="858" spans="1:17" s="1324" customFormat="1" hidden="1">
      <c r="A858" s="117"/>
      <c r="B858" s="118"/>
      <c r="C858" s="472"/>
      <c r="D858" s="472"/>
      <c r="E858" s="472"/>
      <c r="F858" s="472"/>
      <c r="G858" s="472"/>
      <c r="H858" s="472"/>
      <c r="I858" s="472"/>
      <c r="J858" s="472"/>
      <c r="K858" s="472"/>
      <c r="L858" s="472"/>
      <c r="M858" s="472"/>
      <c r="N858" s="472"/>
      <c r="O858" s="658">
        <f t="shared" si="27"/>
        <v>0</v>
      </c>
      <c r="P858" s="658" t="e">
        <f t="shared" si="28"/>
        <v>#DIV/0!</v>
      </c>
      <c r="Q858" s="1323"/>
    </row>
    <row r="859" spans="1:17" s="1324" customFormat="1" hidden="1">
      <c r="A859" s="117"/>
      <c r="B859" s="118"/>
      <c r="C859" s="472"/>
      <c r="D859" s="472"/>
      <c r="E859" s="472"/>
      <c r="F859" s="472"/>
      <c r="G859" s="472"/>
      <c r="H859" s="472"/>
      <c r="I859" s="472"/>
      <c r="J859" s="472"/>
      <c r="K859" s="472"/>
      <c r="L859" s="472"/>
      <c r="M859" s="472"/>
      <c r="N859" s="472"/>
      <c r="O859" s="658">
        <f t="shared" si="27"/>
        <v>0</v>
      </c>
      <c r="P859" s="658" t="e">
        <f t="shared" si="28"/>
        <v>#DIV/0!</v>
      </c>
      <c r="Q859" s="1323"/>
    </row>
    <row r="860" spans="1:17" s="1324" customFormat="1" hidden="1">
      <c r="A860" s="117"/>
      <c r="B860" s="118"/>
      <c r="C860" s="472"/>
      <c r="D860" s="472"/>
      <c r="E860" s="472"/>
      <c r="F860" s="472"/>
      <c r="G860" s="472"/>
      <c r="H860" s="472"/>
      <c r="I860" s="472"/>
      <c r="J860" s="472"/>
      <c r="K860" s="472"/>
      <c r="L860" s="472"/>
      <c r="M860" s="472"/>
      <c r="N860" s="472"/>
      <c r="O860" s="658">
        <f t="shared" si="27"/>
        <v>0</v>
      </c>
      <c r="P860" s="658" t="e">
        <f t="shared" si="28"/>
        <v>#DIV/0!</v>
      </c>
      <c r="Q860" s="1323"/>
    </row>
    <row r="861" spans="1:17" s="1324" customFormat="1" hidden="1">
      <c r="A861" s="117"/>
      <c r="B861" s="118"/>
      <c r="C861" s="472"/>
      <c r="D861" s="472"/>
      <c r="E861" s="472"/>
      <c r="F861" s="472"/>
      <c r="G861" s="472"/>
      <c r="H861" s="472"/>
      <c r="I861" s="472"/>
      <c r="J861" s="472"/>
      <c r="K861" s="472"/>
      <c r="L861" s="472"/>
      <c r="M861" s="472"/>
      <c r="N861" s="472"/>
      <c r="O861" s="658">
        <f t="shared" si="27"/>
        <v>0</v>
      </c>
      <c r="P861" s="658" t="e">
        <f t="shared" si="28"/>
        <v>#DIV/0!</v>
      </c>
      <c r="Q861" s="1323"/>
    </row>
    <row r="862" spans="1:17" s="1324" customFormat="1" hidden="1">
      <c r="A862" s="117"/>
      <c r="B862" s="118"/>
      <c r="C862" s="472"/>
      <c r="D862" s="472"/>
      <c r="E862" s="472"/>
      <c r="F862" s="472"/>
      <c r="G862" s="472"/>
      <c r="H862" s="472"/>
      <c r="I862" s="472"/>
      <c r="J862" s="472"/>
      <c r="K862" s="472"/>
      <c r="L862" s="472"/>
      <c r="M862" s="472"/>
      <c r="N862" s="472"/>
      <c r="O862" s="658">
        <f t="shared" si="27"/>
        <v>0</v>
      </c>
      <c r="P862" s="658" t="e">
        <f t="shared" si="28"/>
        <v>#DIV/0!</v>
      </c>
      <c r="Q862" s="1323"/>
    </row>
    <row r="863" spans="1:17" s="1324" customFormat="1" hidden="1">
      <c r="A863" s="117"/>
      <c r="B863" s="118"/>
      <c r="C863" s="472"/>
      <c r="D863" s="472"/>
      <c r="E863" s="472"/>
      <c r="F863" s="472"/>
      <c r="G863" s="472"/>
      <c r="H863" s="472"/>
      <c r="I863" s="472"/>
      <c r="J863" s="472"/>
      <c r="K863" s="472"/>
      <c r="L863" s="472"/>
      <c r="M863" s="472"/>
      <c r="N863" s="472"/>
      <c r="O863" s="658">
        <f t="shared" si="27"/>
        <v>0</v>
      </c>
      <c r="P863" s="658" t="e">
        <f t="shared" si="28"/>
        <v>#DIV/0!</v>
      </c>
      <c r="Q863" s="1323"/>
    </row>
    <row r="864" spans="1:17" s="1324" customFormat="1" hidden="1">
      <c r="A864" s="117"/>
      <c r="B864" s="118"/>
      <c r="C864" s="472"/>
      <c r="D864" s="472"/>
      <c r="E864" s="472"/>
      <c r="F864" s="472"/>
      <c r="G864" s="472"/>
      <c r="H864" s="472"/>
      <c r="I864" s="472"/>
      <c r="J864" s="472"/>
      <c r="K864" s="472"/>
      <c r="L864" s="472"/>
      <c r="M864" s="472"/>
      <c r="N864" s="472"/>
      <c r="O864" s="658">
        <f t="shared" si="27"/>
        <v>0</v>
      </c>
      <c r="P864" s="658" t="e">
        <f t="shared" si="28"/>
        <v>#DIV/0!</v>
      </c>
      <c r="Q864" s="1323"/>
    </row>
    <row r="865" spans="1:17" s="1324" customFormat="1" hidden="1">
      <c r="A865" s="117"/>
      <c r="B865" s="118"/>
      <c r="C865" s="472"/>
      <c r="D865" s="472"/>
      <c r="E865" s="472"/>
      <c r="F865" s="472"/>
      <c r="G865" s="472"/>
      <c r="H865" s="472"/>
      <c r="I865" s="472"/>
      <c r="J865" s="472"/>
      <c r="K865" s="472"/>
      <c r="L865" s="472"/>
      <c r="M865" s="472"/>
      <c r="N865" s="472"/>
      <c r="O865" s="658">
        <f t="shared" si="27"/>
        <v>0</v>
      </c>
      <c r="P865" s="658" t="e">
        <f t="shared" si="28"/>
        <v>#DIV/0!</v>
      </c>
      <c r="Q865" s="1323"/>
    </row>
    <row r="866" spans="1:17" s="1324" customFormat="1" hidden="1">
      <c r="A866" s="117"/>
      <c r="B866" s="118"/>
      <c r="C866" s="472"/>
      <c r="D866" s="472"/>
      <c r="E866" s="472"/>
      <c r="F866" s="472"/>
      <c r="G866" s="472"/>
      <c r="H866" s="472"/>
      <c r="I866" s="472"/>
      <c r="J866" s="472"/>
      <c r="K866" s="472"/>
      <c r="L866" s="472"/>
      <c r="M866" s="472"/>
      <c r="N866" s="472"/>
      <c r="O866" s="658">
        <f t="shared" si="27"/>
        <v>0</v>
      </c>
      <c r="P866" s="658" t="e">
        <f t="shared" si="28"/>
        <v>#DIV/0!</v>
      </c>
      <c r="Q866" s="1323"/>
    </row>
    <row r="867" spans="1:17" s="1324" customFormat="1" hidden="1">
      <c r="A867" s="117"/>
      <c r="B867" s="118"/>
      <c r="C867" s="472"/>
      <c r="D867" s="472"/>
      <c r="E867" s="472"/>
      <c r="F867" s="472"/>
      <c r="G867" s="472"/>
      <c r="H867" s="472"/>
      <c r="I867" s="472"/>
      <c r="J867" s="472"/>
      <c r="K867" s="472"/>
      <c r="L867" s="472"/>
      <c r="M867" s="472"/>
      <c r="N867" s="472"/>
      <c r="O867" s="658">
        <f t="shared" si="27"/>
        <v>0</v>
      </c>
      <c r="P867" s="658" t="e">
        <f t="shared" si="28"/>
        <v>#DIV/0!</v>
      </c>
      <c r="Q867" s="1323"/>
    </row>
    <row r="868" spans="1:17" s="1324" customFormat="1" hidden="1">
      <c r="A868" s="117"/>
      <c r="B868" s="118"/>
      <c r="C868" s="472"/>
      <c r="D868" s="472"/>
      <c r="E868" s="472"/>
      <c r="F868" s="472"/>
      <c r="G868" s="472"/>
      <c r="H868" s="472"/>
      <c r="I868" s="472"/>
      <c r="J868" s="472"/>
      <c r="K868" s="472"/>
      <c r="L868" s="472"/>
      <c r="M868" s="472"/>
      <c r="N868" s="472"/>
      <c r="O868" s="658">
        <f t="shared" si="27"/>
        <v>0</v>
      </c>
      <c r="P868" s="658" t="e">
        <f t="shared" si="28"/>
        <v>#DIV/0!</v>
      </c>
      <c r="Q868" s="1323"/>
    </row>
    <row r="869" spans="1:17" s="1324" customFormat="1" hidden="1">
      <c r="A869" s="117"/>
      <c r="B869" s="118"/>
      <c r="C869" s="472"/>
      <c r="D869" s="472"/>
      <c r="E869" s="472"/>
      <c r="F869" s="472"/>
      <c r="G869" s="472"/>
      <c r="H869" s="472"/>
      <c r="I869" s="472"/>
      <c r="J869" s="472"/>
      <c r="K869" s="472"/>
      <c r="L869" s="472"/>
      <c r="M869" s="472"/>
      <c r="N869" s="472"/>
      <c r="O869" s="658">
        <f t="shared" si="27"/>
        <v>0</v>
      </c>
      <c r="P869" s="658" t="e">
        <f t="shared" si="28"/>
        <v>#DIV/0!</v>
      </c>
      <c r="Q869" s="1323"/>
    </row>
    <row r="870" spans="1:17" s="1324" customFormat="1" hidden="1">
      <c r="A870" s="117"/>
      <c r="B870" s="118"/>
      <c r="C870" s="472"/>
      <c r="D870" s="472"/>
      <c r="E870" s="472"/>
      <c r="F870" s="472"/>
      <c r="G870" s="472"/>
      <c r="H870" s="472"/>
      <c r="I870" s="472"/>
      <c r="J870" s="472"/>
      <c r="K870" s="472"/>
      <c r="L870" s="472"/>
      <c r="M870" s="472"/>
      <c r="N870" s="472"/>
      <c r="O870" s="658">
        <f t="shared" si="27"/>
        <v>0</v>
      </c>
      <c r="P870" s="658" t="e">
        <f t="shared" si="28"/>
        <v>#DIV/0!</v>
      </c>
      <c r="Q870" s="1323"/>
    </row>
    <row r="871" spans="1:17" s="1324" customFormat="1" hidden="1">
      <c r="A871" s="117"/>
      <c r="B871" s="118"/>
      <c r="C871" s="472"/>
      <c r="D871" s="472"/>
      <c r="E871" s="472"/>
      <c r="F871" s="472"/>
      <c r="G871" s="472"/>
      <c r="H871" s="472"/>
      <c r="I871" s="472"/>
      <c r="J871" s="472"/>
      <c r="K871" s="472"/>
      <c r="L871" s="472"/>
      <c r="M871" s="472"/>
      <c r="N871" s="472"/>
      <c r="O871" s="658">
        <f t="shared" si="27"/>
        <v>0</v>
      </c>
      <c r="P871" s="658" t="e">
        <f t="shared" si="28"/>
        <v>#DIV/0!</v>
      </c>
      <c r="Q871" s="1323"/>
    </row>
    <row r="872" spans="1:17" s="1324" customFormat="1" hidden="1">
      <c r="A872" s="117"/>
      <c r="B872" s="118"/>
      <c r="C872" s="472"/>
      <c r="D872" s="472"/>
      <c r="E872" s="472"/>
      <c r="F872" s="472"/>
      <c r="G872" s="472"/>
      <c r="H872" s="472"/>
      <c r="I872" s="472"/>
      <c r="J872" s="472"/>
      <c r="K872" s="472"/>
      <c r="L872" s="472"/>
      <c r="M872" s="472"/>
      <c r="N872" s="472"/>
      <c r="O872" s="658">
        <f t="shared" si="27"/>
        <v>0</v>
      </c>
      <c r="P872" s="658" t="e">
        <f t="shared" si="28"/>
        <v>#DIV/0!</v>
      </c>
      <c r="Q872" s="1323"/>
    </row>
    <row r="873" spans="1:17" s="1324" customFormat="1" hidden="1">
      <c r="A873" s="117"/>
      <c r="B873" s="118"/>
      <c r="C873" s="472"/>
      <c r="D873" s="472"/>
      <c r="E873" s="472"/>
      <c r="F873" s="472"/>
      <c r="G873" s="472"/>
      <c r="H873" s="472"/>
      <c r="I873" s="472"/>
      <c r="J873" s="472"/>
      <c r="K873" s="472"/>
      <c r="L873" s="472"/>
      <c r="M873" s="472"/>
      <c r="N873" s="472"/>
      <c r="O873" s="658">
        <f t="shared" si="27"/>
        <v>0</v>
      </c>
      <c r="P873" s="658" t="e">
        <f t="shared" si="28"/>
        <v>#DIV/0!</v>
      </c>
      <c r="Q873" s="1323"/>
    </row>
    <row r="874" spans="1:17" s="1324" customFormat="1" hidden="1">
      <c r="A874" s="117"/>
      <c r="B874" s="118"/>
      <c r="C874" s="472"/>
      <c r="D874" s="472"/>
      <c r="E874" s="472"/>
      <c r="F874" s="472"/>
      <c r="G874" s="472"/>
      <c r="H874" s="472"/>
      <c r="I874" s="472"/>
      <c r="J874" s="472"/>
      <c r="K874" s="472"/>
      <c r="L874" s="472"/>
      <c r="M874" s="472"/>
      <c r="N874" s="472"/>
      <c r="O874" s="658">
        <f t="shared" si="27"/>
        <v>0</v>
      </c>
      <c r="P874" s="658" t="e">
        <f t="shared" si="28"/>
        <v>#DIV/0!</v>
      </c>
      <c r="Q874" s="1323"/>
    </row>
    <row r="875" spans="1:17" s="1324" customFormat="1" hidden="1">
      <c r="A875" s="117"/>
      <c r="B875" s="118"/>
      <c r="C875" s="472"/>
      <c r="D875" s="472"/>
      <c r="E875" s="472"/>
      <c r="F875" s="472"/>
      <c r="G875" s="472"/>
      <c r="H875" s="472"/>
      <c r="I875" s="472"/>
      <c r="J875" s="472"/>
      <c r="K875" s="472"/>
      <c r="L875" s="472"/>
      <c r="M875" s="472"/>
      <c r="N875" s="472"/>
      <c r="O875" s="658">
        <f t="shared" si="27"/>
        <v>0</v>
      </c>
      <c r="P875" s="658" t="e">
        <f t="shared" si="28"/>
        <v>#DIV/0!</v>
      </c>
      <c r="Q875" s="1323"/>
    </row>
    <row r="876" spans="1:17" s="1324" customFormat="1" hidden="1">
      <c r="A876" s="117"/>
      <c r="B876" s="118"/>
      <c r="C876" s="472"/>
      <c r="D876" s="472"/>
      <c r="E876" s="472"/>
      <c r="F876" s="472"/>
      <c r="G876" s="472"/>
      <c r="H876" s="472"/>
      <c r="I876" s="472"/>
      <c r="J876" s="472"/>
      <c r="K876" s="472"/>
      <c r="L876" s="472"/>
      <c r="M876" s="472"/>
      <c r="N876" s="472"/>
      <c r="O876" s="658">
        <f t="shared" si="27"/>
        <v>0</v>
      </c>
      <c r="P876" s="658" t="e">
        <f t="shared" si="28"/>
        <v>#DIV/0!</v>
      </c>
      <c r="Q876" s="1323"/>
    </row>
    <row r="877" spans="1:17" s="1324" customFormat="1" hidden="1">
      <c r="A877" s="117"/>
      <c r="B877" s="118"/>
      <c r="C877" s="472"/>
      <c r="D877" s="472"/>
      <c r="E877" s="472"/>
      <c r="F877" s="472"/>
      <c r="G877" s="472"/>
      <c r="H877" s="472"/>
      <c r="I877" s="472"/>
      <c r="J877" s="472"/>
      <c r="K877" s="472"/>
      <c r="L877" s="472"/>
      <c r="M877" s="472"/>
      <c r="N877" s="472"/>
      <c r="O877" s="658">
        <f t="shared" si="27"/>
        <v>0</v>
      </c>
      <c r="P877" s="658" t="e">
        <f t="shared" si="28"/>
        <v>#DIV/0!</v>
      </c>
      <c r="Q877" s="1323"/>
    </row>
    <row r="878" spans="1:17" s="1324" customFormat="1" hidden="1">
      <c r="A878" s="117"/>
      <c r="B878" s="118"/>
      <c r="C878" s="472"/>
      <c r="D878" s="472"/>
      <c r="E878" s="472"/>
      <c r="F878" s="472"/>
      <c r="G878" s="472"/>
      <c r="H878" s="472"/>
      <c r="I878" s="472"/>
      <c r="J878" s="472"/>
      <c r="K878" s="472"/>
      <c r="L878" s="472"/>
      <c r="M878" s="472"/>
      <c r="N878" s="472"/>
      <c r="O878" s="658">
        <f t="shared" si="27"/>
        <v>0</v>
      </c>
      <c r="P878" s="658" t="e">
        <f t="shared" si="28"/>
        <v>#DIV/0!</v>
      </c>
      <c r="Q878" s="1323"/>
    </row>
    <row r="879" spans="1:17" s="1324" customFormat="1" hidden="1">
      <c r="A879" s="117"/>
      <c r="B879" s="118"/>
      <c r="C879" s="472"/>
      <c r="D879" s="472"/>
      <c r="E879" s="472"/>
      <c r="F879" s="472"/>
      <c r="G879" s="472"/>
      <c r="H879" s="472"/>
      <c r="I879" s="472"/>
      <c r="J879" s="472"/>
      <c r="K879" s="472"/>
      <c r="L879" s="472"/>
      <c r="M879" s="472"/>
      <c r="N879" s="472"/>
      <c r="O879" s="658">
        <f t="shared" si="27"/>
        <v>0</v>
      </c>
      <c r="P879" s="658" t="e">
        <f t="shared" si="28"/>
        <v>#DIV/0!</v>
      </c>
      <c r="Q879" s="1323"/>
    </row>
    <row r="880" spans="1:17" s="1324" customFormat="1" hidden="1">
      <c r="A880" s="117"/>
      <c r="B880" s="118"/>
      <c r="C880" s="472"/>
      <c r="D880" s="472"/>
      <c r="E880" s="472"/>
      <c r="F880" s="472"/>
      <c r="G880" s="472"/>
      <c r="H880" s="472"/>
      <c r="I880" s="472"/>
      <c r="J880" s="472"/>
      <c r="K880" s="472"/>
      <c r="L880" s="472"/>
      <c r="M880" s="472"/>
      <c r="N880" s="472"/>
      <c r="O880" s="658">
        <f t="shared" si="27"/>
        <v>0</v>
      </c>
      <c r="P880" s="658" t="e">
        <f t="shared" si="28"/>
        <v>#DIV/0!</v>
      </c>
      <c r="Q880" s="1323"/>
    </row>
    <row r="881" spans="1:17" s="1324" customFormat="1" hidden="1">
      <c r="A881" s="117"/>
      <c r="B881" s="118"/>
      <c r="C881" s="472"/>
      <c r="D881" s="472"/>
      <c r="E881" s="472"/>
      <c r="F881" s="472"/>
      <c r="G881" s="472"/>
      <c r="H881" s="472"/>
      <c r="I881" s="472"/>
      <c r="J881" s="472"/>
      <c r="K881" s="472"/>
      <c r="L881" s="472"/>
      <c r="M881" s="472"/>
      <c r="N881" s="472"/>
      <c r="O881" s="658">
        <f t="shared" si="27"/>
        <v>0</v>
      </c>
      <c r="P881" s="658" t="e">
        <f t="shared" si="28"/>
        <v>#DIV/0!</v>
      </c>
      <c r="Q881" s="1323"/>
    </row>
    <row r="882" spans="1:17" s="1324" customFormat="1" hidden="1">
      <c r="A882" s="117"/>
      <c r="B882" s="118"/>
      <c r="C882" s="472"/>
      <c r="D882" s="472"/>
      <c r="E882" s="472"/>
      <c r="F882" s="472"/>
      <c r="G882" s="472"/>
      <c r="H882" s="472"/>
      <c r="I882" s="472"/>
      <c r="J882" s="472"/>
      <c r="K882" s="472"/>
      <c r="L882" s="472"/>
      <c r="M882" s="472"/>
      <c r="N882" s="472"/>
      <c r="O882" s="658">
        <f t="shared" si="27"/>
        <v>0</v>
      </c>
      <c r="P882" s="658" t="e">
        <f t="shared" si="28"/>
        <v>#DIV/0!</v>
      </c>
      <c r="Q882" s="1323"/>
    </row>
    <row r="883" spans="1:17" s="1324" customFormat="1" hidden="1">
      <c r="A883" s="117"/>
      <c r="B883" s="118"/>
      <c r="C883" s="472"/>
      <c r="D883" s="472"/>
      <c r="E883" s="472"/>
      <c r="F883" s="472"/>
      <c r="G883" s="472"/>
      <c r="H883" s="472"/>
      <c r="I883" s="472"/>
      <c r="J883" s="472"/>
      <c r="K883" s="472"/>
      <c r="L883" s="472"/>
      <c r="M883" s="472"/>
      <c r="N883" s="472"/>
      <c r="O883" s="658">
        <f t="shared" si="27"/>
        <v>0</v>
      </c>
      <c r="P883" s="658" t="e">
        <f t="shared" si="28"/>
        <v>#DIV/0!</v>
      </c>
      <c r="Q883" s="1323"/>
    </row>
    <row r="884" spans="1:17" s="1324" customFormat="1" hidden="1">
      <c r="A884" s="117"/>
      <c r="B884" s="118"/>
      <c r="C884" s="472"/>
      <c r="D884" s="472"/>
      <c r="E884" s="472"/>
      <c r="F884" s="472"/>
      <c r="G884" s="472"/>
      <c r="H884" s="472"/>
      <c r="I884" s="472"/>
      <c r="J884" s="472"/>
      <c r="K884" s="472"/>
      <c r="L884" s="472"/>
      <c r="M884" s="472"/>
      <c r="N884" s="472"/>
      <c r="O884" s="658">
        <f t="shared" si="27"/>
        <v>0</v>
      </c>
      <c r="P884" s="658" t="e">
        <f t="shared" si="28"/>
        <v>#DIV/0!</v>
      </c>
      <c r="Q884" s="1323"/>
    </row>
    <row r="885" spans="1:17" s="1324" customFormat="1" hidden="1">
      <c r="A885" s="117"/>
      <c r="B885" s="118"/>
      <c r="C885" s="472"/>
      <c r="D885" s="472"/>
      <c r="E885" s="472"/>
      <c r="F885" s="472"/>
      <c r="G885" s="472"/>
      <c r="H885" s="472"/>
      <c r="I885" s="472"/>
      <c r="J885" s="472"/>
      <c r="K885" s="472"/>
      <c r="L885" s="472"/>
      <c r="M885" s="472"/>
      <c r="N885" s="472"/>
      <c r="O885" s="658">
        <f t="shared" si="27"/>
        <v>0</v>
      </c>
      <c r="P885" s="658" t="e">
        <f t="shared" si="28"/>
        <v>#DIV/0!</v>
      </c>
      <c r="Q885" s="1323"/>
    </row>
    <row r="886" spans="1:17" s="1324" customFormat="1" hidden="1">
      <c r="A886" s="117"/>
      <c r="B886" s="118"/>
      <c r="C886" s="472"/>
      <c r="D886" s="472"/>
      <c r="E886" s="472"/>
      <c r="F886" s="472"/>
      <c r="G886" s="472"/>
      <c r="H886" s="472"/>
      <c r="I886" s="472"/>
      <c r="J886" s="472"/>
      <c r="K886" s="472"/>
      <c r="L886" s="472"/>
      <c r="M886" s="472"/>
      <c r="N886" s="472"/>
      <c r="O886" s="658">
        <f t="shared" si="27"/>
        <v>0</v>
      </c>
      <c r="P886" s="658" t="e">
        <f t="shared" si="28"/>
        <v>#DIV/0!</v>
      </c>
      <c r="Q886" s="1323"/>
    </row>
    <row r="887" spans="1:17" s="1324" customFormat="1" hidden="1">
      <c r="A887" s="117"/>
      <c r="B887" s="118"/>
      <c r="C887" s="472"/>
      <c r="D887" s="472"/>
      <c r="E887" s="472"/>
      <c r="F887" s="472"/>
      <c r="G887" s="472"/>
      <c r="H887" s="472"/>
      <c r="I887" s="472"/>
      <c r="J887" s="472"/>
      <c r="K887" s="472"/>
      <c r="L887" s="472"/>
      <c r="M887" s="472"/>
      <c r="N887" s="472"/>
      <c r="O887" s="658">
        <f t="shared" si="27"/>
        <v>0</v>
      </c>
      <c r="P887" s="658" t="e">
        <f t="shared" si="28"/>
        <v>#DIV/0!</v>
      </c>
      <c r="Q887" s="1323"/>
    </row>
    <row r="888" spans="1:17" s="1324" customFormat="1" hidden="1">
      <c r="A888" s="117"/>
      <c r="B888" s="118"/>
      <c r="C888" s="472"/>
      <c r="D888" s="472"/>
      <c r="E888" s="472"/>
      <c r="F888" s="472"/>
      <c r="G888" s="472"/>
      <c r="H888" s="472"/>
      <c r="I888" s="472"/>
      <c r="J888" s="472"/>
      <c r="K888" s="472"/>
      <c r="L888" s="472"/>
      <c r="M888" s="472"/>
      <c r="N888" s="472"/>
      <c r="O888" s="658">
        <f t="shared" si="27"/>
        <v>0</v>
      </c>
      <c r="P888" s="658" t="e">
        <f t="shared" si="28"/>
        <v>#DIV/0!</v>
      </c>
      <c r="Q888" s="1323"/>
    </row>
    <row r="889" spans="1:17" s="1324" customFormat="1" hidden="1">
      <c r="A889" s="117"/>
      <c r="B889" s="118"/>
      <c r="C889" s="472"/>
      <c r="D889" s="472"/>
      <c r="E889" s="472"/>
      <c r="F889" s="472"/>
      <c r="G889" s="472"/>
      <c r="H889" s="472"/>
      <c r="I889" s="472"/>
      <c r="J889" s="472"/>
      <c r="K889" s="472"/>
      <c r="L889" s="472"/>
      <c r="M889" s="472"/>
      <c r="N889" s="472"/>
      <c r="O889" s="658">
        <f t="shared" si="27"/>
        <v>0</v>
      </c>
      <c r="P889" s="658" t="e">
        <f t="shared" si="28"/>
        <v>#DIV/0!</v>
      </c>
      <c r="Q889" s="1323"/>
    </row>
    <row r="890" spans="1:17" s="1324" customFormat="1" hidden="1">
      <c r="A890" s="117"/>
      <c r="B890" s="118"/>
      <c r="C890" s="472"/>
      <c r="D890" s="472"/>
      <c r="E890" s="472"/>
      <c r="F890" s="472"/>
      <c r="G890" s="472"/>
      <c r="H890" s="472"/>
      <c r="I890" s="472"/>
      <c r="J890" s="472"/>
      <c r="K890" s="472"/>
      <c r="L890" s="472"/>
      <c r="M890" s="472"/>
      <c r="N890" s="472"/>
      <c r="O890" s="658">
        <f t="shared" si="27"/>
        <v>0</v>
      </c>
      <c r="P890" s="658" t="e">
        <f t="shared" si="28"/>
        <v>#DIV/0!</v>
      </c>
      <c r="Q890" s="1323"/>
    </row>
    <row r="891" spans="1:17" s="1324" customFormat="1" hidden="1">
      <c r="A891" s="117"/>
      <c r="B891" s="118"/>
      <c r="C891" s="472"/>
      <c r="D891" s="472"/>
      <c r="E891" s="472"/>
      <c r="F891" s="472"/>
      <c r="G891" s="472"/>
      <c r="H891" s="472"/>
      <c r="I891" s="472"/>
      <c r="J891" s="472"/>
      <c r="K891" s="472"/>
      <c r="L891" s="472"/>
      <c r="M891" s="472"/>
      <c r="N891" s="472"/>
      <c r="O891" s="658">
        <f t="shared" si="27"/>
        <v>0</v>
      </c>
      <c r="P891" s="658" t="e">
        <f t="shared" si="28"/>
        <v>#DIV/0!</v>
      </c>
      <c r="Q891" s="1323"/>
    </row>
    <row r="892" spans="1:17" s="1324" customFormat="1" hidden="1">
      <c r="A892" s="117"/>
      <c r="B892" s="118"/>
      <c r="C892" s="472"/>
      <c r="D892" s="472"/>
      <c r="E892" s="472"/>
      <c r="F892" s="472"/>
      <c r="G892" s="472"/>
      <c r="H892" s="472"/>
      <c r="I892" s="472"/>
      <c r="J892" s="472"/>
      <c r="K892" s="472"/>
      <c r="L892" s="472"/>
      <c r="M892" s="472"/>
      <c r="N892" s="472"/>
      <c r="O892" s="658">
        <f t="shared" si="27"/>
        <v>0</v>
      </c>
      <c r="P892" s="658" t="e">
        <f t="shared" si="28"/>
        <v>#DIV/0!</v>
      </c>
      <c r="Q892" s="1323"/>
    </row>
    <row r="893" spans="1:17" s="1324" customFormat="1" hidden="1">
      <c r="A893" s="117"/>
      <c r="B893" s="118"/>
      <c r="C893" s="472"/>
      <c r="D893" s="472"/>
      <c r="E893" s="472"/>
      <c r="F893" s="472"/>
      <c r="G893" s="472"/>
      <c r="H893" s="472"/>
      <c r="I893" s="472"/>
      <c r="J893" s="472"/>
      <c r="K893" s="472"/>
      <c r="L893" s="472"/>
      <c r="M893" s="472"/>
      <c r="N893" s="472"/>
      <c r="O893" s="658">
        <f t="shared" si="27"/>
        <v>0</v>
      </c>
      <c r="P893" s="658" t="e">
        <f t="shared" si="28"/>
        <v>#DIV/0!</v>
      </c>
      <c r="Q893" s="1323"/>
    </row>
    <row r="894" spans="1:17" s="1324" customFormat="1" hidden="1">
      <c r="A894" s="117"/>
      <c r="B894" s="118"/>
      <c r="C894" s="472"/>
      <c r="D894" s="472"/>
      <c r="E894" s="472"/>
      <c r="F894" s="472"/>
      <c r="G894" s="472"/>
      <c r="H894" s="472"/>
      <c r="I894" s="472"/>
      <c r="J894" s="472"/>
      <c r="K894" s="472"/>
      <c r="L894" s="472"/>
      <c r="M894" s="472"/>
      <c r="N894" s="472"/>
      <c r="O894" s="658">
        <f t="shared" si="27"/>
        <v>0</v>
      </c>
      <c r="P894" s="658" t="e">
        <f t="shared" si="28"/>
        <v>#DIV/0!</v>
      </c>
      <c r="Q894" s="1323"/>
    </row>
    <row r="895" spans="1:17" s="1324" customFormat="1" hidden="1">
      <c r="A895" s="117"/>
      <c r="B895" s="118"/>
      <c r="C895" s="472"/>
      <c r="D895" s="472"/>
      <c r="E895" s="472"/>
      <c r="F895" s="472"/>
      <c r="G895" s="472"/>
      <c r="H895" s="472"/>
      <c r="I895" s="472"/>
      <c r="J895" s="472"/>
      <c r="K895" s="472"/>
      <c r="L895" s="472"/>
      <c r="M895" s="472"/>
      <c r="N895" s="472"/>
      <c r="O895" s="658">
        <f t="shared" si="27"/>
        <v>0</v>
      </c>
      <c r="P895" s="658" t="e">
        <f t="shared" si="28"/>
        <v>#DIV/0!</v>
      </c>
      <c r="Q895" s="1323"/>
    </row>
    <row r="896" spans="1:17" s="1324" customFormat="1" hidden="1">
      <c r="A896" s="117"/>
      <c r="B896" s="118"/>
      <c r="C896" s="472"/>
      <c r="D896" s="472"/>
      <c r="E896" s="472"/>
      <c r="F896" s="472"/>
      <c r="G896" s="472"/>
      <c r="H896" s="472"/>
      <c r="I896" s="472"/>
      <c r="J896" s="472"/>
      <c r="K896" s="472"/>
      <c r="L896" s="472"/>
      <c r="M896" s="472"/>
      <c r="N896" s="472"/>
      <c r="O896" s="658">
        <f t="shared" si="27"/>
        <v>0</v>
      </c>
      <c r="P896" s="658" t="e">
        <f t="shared" si="28"/>
        <v>#DIV/0!</v>
      </c>
      <c r="Q896" s="1323"/>
    </row>
    <row r="897" spans="1:17" s="1324" customFormat="1" hidden="1">
      <c r="A897" s="117"/>
      <c r="B897" s="118"/>
      <c r="C897" s="472"/>
      <c r="D897" s="472"/>
      <c r="E897" s="472"/>
      <c r="F897" s="472"/>
      <c r="G897" s="472"/>
      <c r="H897" s="472"/>
      <c r="I897" s="472"/>
      <c r="J897" s="472"/>
      <c r="K897" s="472"/>
      <c r="L897" s="472"/>
      <c r="M897" s="472"/>
      <c r="N897" s="472"/>
      <c r="O897" s="658">
        <f t="shared" si="27"/>
        <v>0</v>
      </c>
      <c r="P897" s="658" t="e">
        <f t="shared" si="28"/>
        <v>#DIV/0!</v>
      </c>
      <c r="Q897" s="1323"/>
    </row>
    <row r="898" spans="1:17" s="1324" customFormat="1" hidden="1">
      <c r="A898" s="117"/>
      <c r="B898" s="118"/>
      <c r="C898" s="472"/>
      <c r="D898" s="472"/>
      <c r="E898" s="472"/>
      <c r="F898" s="472"/>
      <c r="G898" s="472"/>
      <c r="H898" s="472"/>
      <c r="I898" s="472"/>
      <c r="J898" s="472"/>
      <c r="K898" s="472"/>
      <c r="L898" s="472"/>
      <c r="M898" s="472"/>
      <c r="N898" s="472"/>
      <c r="O898" s="658">
        <f t="shared" si="27"/>
        <v>0</v>
      </c>
      <c r="P898" s="658" t="e">
        <f t="shared" si="28"/>
        <v>#DIV/0!</v>
      </c>
      <c r="Q898" s="1323"/>
    </row>
    <row r="899" spans="1:17" s="1324" customFormat="1" hidden="1">
      <c r="A899" s="117"/>
      <c r="B899" s="118"/>
      <c r="C899" s="472"/>
      <c r="D899" s="472"/>
      <c r="E899" s="472"/>
      <c r="F899" s="472"/>
      <c r="G899" s="472"/>
      <c r="H899" s="472"/>
      <c r="I899" s="472"/>
      <c r="J899" s="472"/>
      <c r="K899" s="472"/>
      <c r="L899" s="472"/>
      <c r="M899" s="472"/>
      <c r="N899" s="472"/>
      <c r="O899" s="658">
        <f t="shared" si="27"/>
        <v>0</v>
      </c>
      <c r="P899" s="658" t="e">
        <f t="shared" si="28"/>
        <v>#DIV/0!</v>
      </c>
      <c r="Q899" s="1323"/>
    </row>
    <row r="900" spans="1:17" s="1324" customFormat="1" hidden="1">
      <c r="A900" s="117"/>
      <c r="B900" s="118"/>
      <c r="C900" s="472"/>
      <c r="D900" s="472"/>
      <c r="E900" s="472"/>
      <c r="F900" s="472"/>
      <c r="G900" s="472"/>
      <c r="H900" s="472"/>
      <c r="I900" s="472"/>
      <c r="J900" s="472"/>
      <c r="K900" s="472"/>
      <c r="L900" s="472"/>
      <c r="M900" s="472"/>
      <c r="N900" s="472"/>
      <c r="O900" s="658">
        <f t="shared" ref="O900:O963" si="29">SUM(C900:N900)</f>
        <v>0</v>
      </c>
      <c r="P900" s="658" t="e">
        <f t="shared" ref="P900:P963" si="30">AVERAGE(C900:N900)</f>
        <v>#DIV/0!</v>
      </c>
      <c r="Q900" s="1323"/>
    </row>
    <row r="901" spans="1:17" s="1324" customFormat="1" hidden="1">
      <c r="A901" s="117"/>
      <c r="B901" s="118"/>
      <c r="C901" s="472"/>
      <c r="D901" s="472"/>
      <c r="E901" s="472"/>
      <c r="F901" s="472"/>
      <c r="G901" s="472"/>
      <c r="H901" s="472"/>
      <c r="I901" s="472"/>
      <c r="J901" s="472"/>
      <c r="K901" s="472"/>
      <c r="L901" s="472"/>
      <c r="M901" s="472"/>
      <c r="N901" s="472"/>
      <c r="O901" s="658">
        <f t="shared" si="29"/>
        <v>0</v>
      </c>
      <c r="P901" s="658" t="e">
        <f t="shared" si="30"/>
        <v>#DIV/0!</v>
      </c>
      <c r="Q901" s="1323"/>
    </row>
    <row r="902" spans="1:17" s="1324" customFormat="1" hidden="1">
      <c r="A902" s="117"/>
      <c r="B902" s="118"/>
      <c r="C902" s="472"/>
      <c r="D902" s="472"/>
      <c r="E902" s="472"/>
      <c r="F902" s="472"/>
      <c r="G902" s="472"/>
      <c r="H902" s="472"/>
      <c r="I902" s="472"/>
      <c r="J902" s="472"/>
      <c r="K902" s="472"/>
      <c r="L902" s="472"/>
      <c r="M902" s="472"/>
      <c r="N902" s="472"/>
      <c r="O902" s="658">
        <f t="shared" si="29"/>
        <v>0</v>
      </c>
      <c r="P902" s="658" t="e">
        <f t="shared" si="30"/>
        <v>#DIV/0!</v>
      </c>
      <c r="Q902" s="1323"/>
    </row>
    <row r="903" spans="1:17" s="1324" customFormat="1" hidden="1">
      <c r="A903" s="117"/>
      <c r="B903" s="118"/>
      <c r="C903" s="472"/>
      <c r="D903" s="472"/>
      <c r="E903" s="472"/>
      <c r="F903" s="472"/>
      <c r="G903" s="472"/>
      <c r="H903" s="472"/>
      <c r="I903" s="472"/>
      <c r="J903" s="472"/>
      <c r="K903" s="472"/>
      <c r="L903" s="472"/>
      <c r="M903" s="472"/>
      <c r="N903" s="472"/>
      <c r="O903" s="658">
        <f t="shared" si="29"/>
        <v>0</v>
      </c>
      <c r="P903" s="658" t="e">
        <f t="shared" si="30"/>
        <v>#DIV/0!</v>
      </c>
      <c r="Q903" s="1323"/>
    </row>
    <row r="904" spans="1:17" s="1324" customFormat="1" hidden="1">
      <c r="A904" s="117"/>
      <c r="B904" s="118"/>
      <c r="C904" s="472"/>
      <c r="D904" s="472"/>
      <c r="E904" s="472"/>
      <c r="F904" s="472"/>
      <c r="G904" s="472"/>
      <c r="H904" s="472"/>
      <c r="I904" s="472"/>
      <c r="J904" s="472"/>
      <c r="K904" s="472"/>
      <c r="L904" s="472"/>
      <c r="M904" s="472"/>
      <c r="N904" s="472"/>
      <c r="O904" s="658">
        <f t="shared" si="29"/>
        <v>0</v>
      </c>
      <c r="P904" s="658" t="e">
        <f t="shared" si="30"/>
        <v>#DIV/0!</v>
      </c>
      <c r="Q904" s="1323"/>
    </row>
    <row r="905" spans="1:17" s="1324" customFormat="1" hidden="1">
      <c r="A905" s="117"/>
      <c r="B905" s="118"/>
      <c r="C905" s="472"/>
      <c r="D905" s="472"/>
      <c r="E905" s="472"/>
      <c r="F905" s="472"/>
      <c r="G905" s="472"/>
      <c r="H905" s="472"/>
      <c r="I905" s="472"/>
      <c r="J905" s="472"/>
      <c r="K905" s="472"/>
      <c r="L905" s="472"/>
      <c r="M905" s="472"/>
      <c r="N905" s="472"/>
      <c r="O905" s="658">
        <f t="shared" si="29"/>
        <v>0</v>
      </c>
      <c r="P905" s="658" t="e">
        <f t="shared" si="30"/>
        <v>#DIV/0!</v>
      </c>
      <c r="Q905" s="1323"/>
    </row>
    <row r="906" spans="1:17" s="1324" customFormat="1" hidden="1">
      <c r="A906" s="117"/>
      <c r="B906" s="118"/>
      <c r="C906" s="472"/>
      <c r="D906" s="472"/>
      <c r="E906" s="472"/>
      <c r="F906" s="472"/>
      <c r="G906" s="472"/>
      <c r="H906" s="472"/>
      <c r="I906" s="472"/>
      <c r="J906" s="472"/>
      <c r="K906" s="472"/>
      <c r="L906" s="472"/>
      <c r="M906" s="472"/>
      <c r="N906" s="472"/>
      <c r="O906" s="658">
        <f t="shared" si="29"/>
        <v>0</v>
      </c>
      <c r="P906" s="658" t="e">
        <f t="shared" si="30"/>
        <v>#DIV/0!</v>
      </c>
      <c r="Q906" s="1323"/>
    </row>
    <row r="907" spans="1:17" s="1324" customFormat="1" hidden="1">
      <c r="A907" s="117"/>
      <c r="B907" s="118"/>
      <c r="C907" s="472"/>
      <c r="D907" s="472"/>
      <c r="E907" s="472"/>
      <c r="F907" s="472"/>
      <c r="G907" s="472"/>
      <c r="H907" s="472"/>
      <c r="I907" s="472"/>
      <c r="J907" s="472"/>
      <c r="K907" s="472"/>
      <c r="L907" s="472"/>
      <c r="M907" s="472"/>
      <c r="N907" s="472"/>
      <c r="O907" s="658">
        <f t="shared" si="29"/>
        <v>0</v>
      </c>
      <c r="P907" s="658" t="e">
        <f t="shared" si="30"/>
        <v>#DIV/0!</v>
      </c>
      <c r="Q907" s="1323"/>
    </row>
    <row r="908" spans="1:17" s="1324" customFormat="1" hidden="1">
      <c r="A908" s="117"/>
      <c r="B908" s="118"/>
      <c r="C908" s="472"/>
      <c r="D908" s="472"/>
      <c r="E908" s="472"/>
      <c r="F908" s="472"/>
      <c r="G908" s="472"/>
      <c r="H908" s="472"/>
      <c r="I908" s="472"/>
      <c r="J908" s="472"/>
      <c r="K908" s="472"/>
      <c r="L908" s="472"/>
      <c r="M908" s="472"/>
      <c r="N908" s="472"/>
      <c r="O908" s="658">
        <f t="shared" si="29"/>
        <v>0</v>
      </c>
      <c r="P908" s="658" t="e">
        <f t="shared" si="30"/>
        <v>#DIV/0!</v>
      </c>
      <c r="Q908" s="1323"/>
    </row>
    <row r="909" spans="1:17" s="1324" customFormat="1" hidden="1">
      <c r="A909" s="117"/>
      <c r="B909" s="118"/>
      <c r="C909" s="472"/>
      <c r="D909" s="472"/>
      <c r="E909" s="472"/>
      <c r="F909" s="472"/>
      <c r="G909" s="472"/>
      <c r="H909" s="472"/>
      <c r="I909" s="472"/>
      <c r="J909" s="472"/>
      <c r="K909" s="472"/>
      <c r="L909" s="472"/>
      <c r="M909" s="472"/>
      <c r="N909" s="472"/>
      <c r="O909" s="658">
        <f t="shared" si="29"/>
        <v>0</v>
      </c>
      <c r="P909" s="658" t="e">
        <f t="shared" si="30"/>
        <v>#DIV/0!</v>
      </c>
      <c r="Q909" s="1323"/>
    </row>
    <row r="910" spans="1:17" s="1324" customFormat="1" hidden="1">
      <c r="A910" s="117"/>
      <c r="B910" s="118"/>
      <c r="C910" s="472"/>
      <c r="D910" s="472"/>
      <c r="E910" s="472"/>
      <c r="F910" s="472"/>
      <c r="G910" s="472"/>
      <c r="H910" s="472"/>
      <c r="I910" s="472"/>
      <c r="J910" s="472"/>
      <c r="K910" s="472"/>
      <c r="L910" s="472"/>
      <c r="M910" s="472"/>
      <c r="N910" s="472"/>
      <c r="O910" s="658">
        <f t="shared" si="29"/>
        <v>0</v>
      </c>
      <c r="P910" s="658" t="e">
        <f t="shared" si="30"/>
        <v>#DIV/0!</v>
      </c>
      <c r="Q910" s="1323"/>
    </row>
    <row r="911" spans="1:17" s="1324" customFormat="1" hidden="1">
      <c r="A911" s="117"/>
      <c r="B911" s="118"/>
      <c r="C911" s="472"/>
      <c r="D911" s="472"/>
      <c r="E911" s="472"/>
      <c r="F911" s="472"/>
      <c r="G911" s="472"/>
      <c r="H911" s="472"/>
      <c r="I911" s="472"/>
      <c r="J911" s="472"/>
      <c r="K911" s="472"/>
      <c r="L911" s="472"/>
      <c r="M911" s="472"/>
      <c r="N911" s="472"/>
      <c r="O911" s="658">
        <f t="shared" si="29"/>
        <v>0</v>
      </c>
      <c r="P911" s="658" t="e">
        <f t="shared" si="30"/>
        <v>#DIV/0!</v>
      </c>
      <c r="Q911" s="1323"/>
    </row>
    <row r="912" spans="1:17" s="1324" customFormat="1" hidden="1">
      <c r="A912" s="117"/>
      <c r="B912" s="118"/>
      <c r="C912" s="472"/>
      <c r="D912" s="472"/>
      <c r="E912" s="472"/>
      <c r="F912" s="472"/>
      <c r="G912" s="472"/>
      <c r="H912" s="472"/>
      <c r="I912" s="472"/>
      <c r="J912" s="472"/>
      <c r="K912" s="472"/>
      <c r="L912" s="472"/>
      <c r="M912" s="472"/>
      <c r="N912" s="472"/>
      <c r="O912" s="658">
        <f t="shared" si="29"/>
        <v>0</v>
      </c>
      <c r="P912" s="658" t="e">
        <f t="shared" si="30"/>
        <v>#DIV/0!</v>
      </c>
      <c r="Q912" s="1323"/>
    </row>
    <row r="913" spans="1:17" s="1324" customFormat="1" hidden="1">
      <c r="A913" s="117"/>
      <c r="B913" s="118"/>
      <c r="C913" s="472"/>
      <c r="D913" s="472"/>
      <c r="E913" s="472"/>
      <c r="F913" s="472"/>
      <c r="G913" s="472"/>
      <c r="H913" s="472"/>
      <c r="I913" s="472"/>
      <c r="J913" s="472"/>
      <c r="K913" s="472"/>
      <c r="L913" s="472"/>
      <c r="M913" s="472"/>
      <c r="N913" s="472"/>
      <c r="O913" s="658">
        <f t="shared" si="29"/>
        <v>0</v>
      </c>
      <c r="P913" s="658" t="e">
        <f t="shared" si="30"/>
        <v>#DIV/0!</v>
      </c>
      <c r="Q913" s="1323"/>
    </row>
    <row r="914" spans="1:17" s="1324" customFormat="1" hidden="1">
      <c r="A914" s="117"/>
      <c r="B914" s="118"/>
      <c r="C914" s="472"/>
      <c r="D914" s="472"/>
      <c r="E914" s="472"/>
      <c r="F914" s="472"/>
      <c r="G914" s="472"/>
      <c r="H914" s="472"/>
      <c r="I914" s="472"/>
      <c r="J914" s="472"/>
      <c r="K914" s="472"/>
      <c r="L914" s="472"/>
      <c r="M914" s="472"/>
      <c r="N914" s="472"/>
      <c r="O914" s="658">
        <f t="shared" si="29"/>
        <v>0</v>
      </c>
      <c r="P914" s="658" t="e">
        <f t="shared" si="30"/>
        <v>#DIV/0!</v>
      </c>
      <c r="Q914" s="1323"/>
    </row>
    <row r="915" spans="1:17" s="1324" customFormat="1" hidden="1">
      <c r="A915" s="117"/>
      <c r="B915" s="118"/>
      <c r="C915" s="472"/>
      <c r="D915" s="472"/>
      <c r="E915" s="472"/>
      <c r="F915" s="472"/>
      <c r="G915" s="472"/>
      <c r="H915" s="472"/>
      <c r="I915" s="472"/>
      <c r="J915" s="472"/>
      <c r="K915" s="472"/>
      <c r="L915" s="472"/>
      <c r="M915" s="472"/>
      <c r="N915" s="472"/>
      <c r="O915" s="658">
        <f t="shared" si="29"/>
        <v>0</v>
      </c>
      <c r="P915" s="658" t="e">
        <f t="shared" si="30"/>
        <v>#DIV/0!</v>
      </c>
      <c r="Q915" s="1323"/>
    </row>
    <row r="916" spans="1:17" s="1324" customFormat="1" hidden="1">
      <c r="A916" s="117"/>
      <c r="B916" s="118"/>
      <c r="C916" s="472"/>
      <c r="D916" s="472"/>
      <c r="E916" s="472"/>
      <c r="F916" s="472"/>
      <c r="G916" s="472"/>
      <c r="H916" s="472"/>
      <c r="I916" s="472"/>
      <c r="J916" s="472"/>
      <c r="K916" s="472"/>
      <c r="L916" s="472"/>
      <c r="M916" s="472"/>
      <c r="N916" s="472"/>
      <c r="O916" s="658">
        <f t="shared" si="29"/>
        <v>0</v>
      </c>
      <c r="P916" s="658" t="e">
        <f t="shared" si="30"/>
        <v>#DIV/0!</v>
      </c>
      <c r="Q916" s="1323"/>
    </row>
    <row r="917" spans="1:17" s="1324" customFormat="1" hidden="1">
      <c r="A917" s="117"/>
      <c r="B917" s="118"/>
      <c r="C917" s="472"/>
      <c r="D917" s="472"/>
      <c r="E917" s="472"/>
      <c r="F917" s="472"/>
      <c r="G917" s="472"/>
      <c r="H917" s="472"/>
      <c r="I917" s="472"/>
      <c r="J917" s="472"/>
      <c r="K917" s="472"/>
      <c r="L917" s="472"/>
      <c r="M917" s="472"/>
      <c r="N917" s="472"/>
      <c r="O917" s="658">
        <f t="shared" si="29"/>
        <v>0</v>
      </c>
      <c r="P917" s="658" t="e">
        <f t="shared" si="30"/>
        <v>#DIV/0!</v>
      </c>
      <c r="Q917" s="1323"/>
    </row>
    <row r="918" spans="1:17" s="1324" customFormat="1" hidden="1">
      <c r="A918" s="117"/>
      <c r="B918" s="118"/>
      <c r="C918" s="472"/>
      <c r="D918" s="472"/>
      <c r="E918" s="472"/>
      <c r="F918" s="472"/>
      <c r="G918" s="472"/>
      <c r="H918" s="472"/>
      <c r="I918" s="472"/>
      <c r="J918" s="472"/>
      <c r="K918" s="472"/>
      <c r="L918" s="472"/>
      <c r="M918" s="472"/>
      <c r="N918" s="472"/>
      <c r="O918" s="658">
        <f t="shared" si="29"/>
        <v>0</v>
      </c>
      <c r="P918" s="658" t="e">
        <f t="shared" si="30"/>
        <v>#DIV/0!</v>
      </c>
      <c r="Q918" s="1323"/>
    </row>
    <row r="919" spans="1:17" s="1324" customFormat="1" hidden="1">
      <c r="A919" s="117"/>
      <c r="B919" s="118"/>
      <c r="C919" s="472"/>
      <c r="D919" s="472"/>
      <c r="E919" s="472"/>
      <c r="F919" s="472"/>
      <c r="G919" s="472"/>
      <c r="H919" s="472"/>
      <c r="I919" s="472"/>
      <c r="J919" s="472"/>
      <c r="K919" s="472"/>
      <c r="L919" s="472"/>
      <c r="M919" s="472"/>
      <c r="N919" s="472"/>
      <c r="O919" s="658">
        <f t="shared" si="29"/>
        <v>0</v>
      </c>
      <c r="P919" s="658" t="e">
        <f t="shared" si="30"/>
        <v>#DIV/0!</v>
      </c>
      <c r="Q919" s="1323"/>
    </row>
    <row r="920" spans="1:17" s="1324" customFormat="1" hidden="1">
      <c r="A920" s="117"/>
      <c r="B920" s="118"/>
      <c r="C920" s="472"/>
      <c r="D920" s="472"/>
      <c r="E920" s="472"/>
      <c r="F920" s="472"/>
      <c r="G920" s="472"/>
      <c r="H920" s="472"/>
      <c r="I920" s="472"/>
      <c r="J920" s="472"/>
      <c r="K920" s="472"/>
      <c r="L920" s="472"/>
      <c r="M920" s="472"/>
      <c r="N920" s="472"/>
      <c r="O920" s="658">
        <f t="shared" si="29"/>
        <v>0</v>
      </c>
      <c r="P920" s="658" t="e">
        <f t="shared" si="30"/>
        <v>#DIV/0!</v>
      </c>
      <c r="Q920" s="1323"/>
    </row>
    <row r="921" spans="1:17" s="1324" customFormat="1" hidden="1">
      <c r="A921" s="117"/>
      <c r="B921" s="118"/>
      <c r="C921" s="472"/>
      <c r="D921" s="472"/>
      <c r="E921" s="472"/>
      <c r="F921" s="472"/>
      <c r="G921" s="472"/>
      <c r="H921" s="472"/>
      <c r="I921" s="472"/>
      <c r="J921" s="472"/>
      <c r="K921" s="472"/>
      <c r="L921" s="472"/>
      <c r="M921" s="472"/>
      <c r="N921" s="472"/>
      <c r="O921" s="658">
        <f t="shared" si="29"/>
        <v>0</v>
      </c>
      <c r="P921" s="658" t="e">
        <f t="shared" si="30"/>
        <v>#DIV/0!</v>
      </c>
      <c r="Q921" s="1323"/>
    </row>
    <row r="922" spans="1:17" s="1324" customFormat="1" hidden="1">
      <c r="A922" s="117"/>
      <c r="B922" s="118"/>
      <c r="C922" s="472"/>
      <c r="D922" s="472"/>
      <c r="E922" s="472"/>
      <c r="F922" s="472"/>
      <c r="G922" s="472"/>
      <c r="H922" s="472"/>
      <c r="I922" s="472"/>
      <c r="J922" s="472"/>
      <c r="K922" s="472"/>
      <c r="L922" s="472"/>
      <c r="M922" s="472"/>
      <c r="N922" s="472"/>
      <c r="O922" s="658">
        <f t="shared" si="29"/>
        <v>0</v>
      </c>
      <c r="P922" s="658" t="e">
        <f t="shared" si="30"/>
        <v>#DIV/0!</v>
      </c>
      <c r="Q922" s="1323"/>
    </row>
    <row r="923" spans="1:17" s="1324" customFormat="1" hidden="1">
      <c r="A923" s="117"/>
      <c r="B923" s="118"/>
      <c r="C923" s="472"/>
      <c r="D923" s="472"/>
      <c r="E923" s="472"/>
      <c r="F923" s="472"/>
      <c r="G923" s="472"/>
      <c r="H923" s="472"/>
      <c r="I923" s="472"/>
      <c r="J923" s="472"/>
      <c r="K923" s="472"/>
      <c r="L923" s="472"/>
      <c r="M923" s="472"/>
      <c r="N923" s="472"/>
      <c r="O923" s="658">
        <f t="shared" si="29"/>
        <v>0</v>
      </c>
      <c r="P923" s="658" t="e">
        <f t="shared" si="30"/>
        <v>#DIV/0!</v>
      </c>
      <c r="Q923" s="1323"/>
    </row>
    <row r="924" spans="1:17" s="1324" customFormat="1" hidden="1">
      <c r="A924" s="117"/>
      <c r="B924" s="118"/>
      <c r="C924" s="472"/>
      <c r="D924" s="472"/>
      <c r="E924" s="472"/>
      <c r="F924" s="472"/>
      <c r="G924" s="472"/>
      <c r="H924" s="472"/>
      <c r="I924" s="472"/>
      <c r="J924" s="472"/>
      <c r="K924" s="472"/>
      <c r="L924" s="472"/>
      <c r="M924" s="472"/>
      <c r="N924" s="472"/>
      <c r="O924" s="658">
        <f t="shared" si="29"/>
        <v>0</v>
      </c>
      <c r="P924" s="658" t="e">
        <f t="shared" si="30"/>
        <v>#DIV/0!</v>
      </c>
      <c r="Q924" s="1323"/>
    </row>
    <row r="925" spans="1:17" s="1324" customFormat="1" hidden="1">
      <c r="A925" s="117"/>
      <c r="B925" s="118"/>
      <c r="C925" s="472"/>
      <c r="D925" s="472"/>
      <c r="E925" s="472"/>
      <c r="F925" s="472"/>
      <c r="G925" s="472"/>
      <c r="H925" s="472"/>
      <c r="I925" s="472"/>
      <c r="J925" s="472"/>
      <c r="K925" s="472"/>
      <c r="L925" s="472"/>
      <c r="M925" s="472"/>
      <c r="N925" s="472"/>
      <c r="O925" s="658">
        <f t="shared" si="29"/>
        <v>0</v>
      </c>
      <c r="P925" s="658" t="e">
        <f t="shared" si="30"/>
        <v>#DIV/0!</v>
      </c>
      <c r="Q925" s="1323"/>
    </row>
    <row r="926" spans="1:17" s="1324" customFormat="1" hidden="1">
      <c r="A926" s="117"/>
      <c r="B926" s="118"/>
      <c r="C926" s="472"/>
      <c r="D926" s="472"/>
      <c r="E926" s="472"/>
      <c r="F926" s="472"/>
      <c r="G926" s="472"/>
      <c r="H926" s="472"/>
      <c r="I926" s="472"/>
      <c r="J926" s="472"/>
      <c r="K926" s="472"/>
      <c r="L926" s="472"/>
      <c r="M926" s="472"/>
      <c r="N926" s="472"/>
      <c r="O926" s="658">
        <f t="shared" si="29"/>
        <v>0</v>
      </c>
      <c r="P926" s="658" t="e">
        <f t="shared" si="30"/>
        <v>#DIV/0!</v>
      </c>
      <c r="Q926" s="1323"/>
    </row>
    <row r="927" spans="1:17" s="1324" customFormat="1" hidden="1">
      <c r="A927" s="117"/>
      <c r="B927" s="118"/>
      <c r="C927" s="472"/>
      <c r="D927" s="472"/>
      <c r="E927" s="472"/>
      <c r="F927" s="472"/>
      <c r="G927" s="472"/>
      <c r="H927" s="472"/>
      <c r="I927" s="472"/>
      <c r="J927" s="472"/>
      <c r="K927" s="472"/>
      <c r="L927" s="472"/>
      <c r="M927" s="472"/>
      <c r="N927" s="472"/>
      <c r="O927" s="658">
        <f t="shared" si="29"/>
        <v>0</v>
      </c>
      <c r="P927" s="658" t="e">
        <f t="shared" si="30"/>
        <v>#DIV/0!</v>
      </c>
      <c r="Q927" s="1323"/>
    </row>
    <row r="928" spans="1:17" s="1324" customFormat="1" hidden="1">
      <c r="A928" s="117"/>
      <c r="B928" s="118"/>
      <c r="C928" s="472"/>
      <c r="D928" s="472"/>
      <c r="E928" s="472"/>
      <c r="F928" s="472"/>
      <c r="G928" s="472"/>
      <c r="H928" s="472"/>
      <c r="I928" s="472"/>
      <c r="J928" s="472"/>
      <c r="K928" s="472"/>
      <c r="L928" s="472"/>
      <c r="M928" s="472"/>
      <c r="N928" s="472"/>
      <c r="O928" s="658">
        <f t="shared" si="29"/>
        <v>0</v>
      </c>
      <c r="P928" s="658" t="e">
        <f t="shared" si="30"/>
        <v>#DIV/0!</v>
      </c>
      <c r="Q928" s="1323"/>
    </row>
    <row r="929" spans="1:17" s="1324" customFormat="1" hidden="1">
      <c r="A929" s="117"/>
      <c r="B929" s="118"/>
      <c r="C929" s="472"/>
      <c r="D929" s="472"/>
      <c r="E929" s="472"/>
      <c r="F929" s="472"/>
      <c r="G929" s="472"/>
      <c r="H929" s="472"/>
      <c r="I929" s="472"/>
      <c r="J929" s="472"/>
      <c r="K929" s="472"/>
      <c r="L929" s="472"/>
      <c r="M929" s="472"/>
      <c r="N929" s="472"/>
      <c r="O929" s="658">
        <f t="shared" si="29"/>
        <v>0</v>
      </c>
      <c r="P929" s="658" t="e">
        <f t="shared" si="30"/>
        <v>#DIV/0!</v>
      </c>
      <c r="Q929" s="1323"/>
    </row>
    <row r="930" spans="1:17" s="1324" customFormat="1" hidden="1">
      <c r="A930" s="117"/>
      <c r="B930" s="118"/>
      <c r="C930" s="472"/>
      <c r="D930" s="472"/>
      <c r="E930" s="472"/>
      <c r="F930" s="472"/>
      <c r="G930" s="472"/>
      <c r="H930" s="472"/>
      <c r="I930" s="472"/>
      <c r="J930" s="472"/>
      <c r="K930" s="472"/>
      <c r="L930" s="472"/>
      <c r="M930" s="472"/>
      <c r="N930" s="472"/>
      <c r="O930" s="658">
        <f t="shared" si="29"/>
        <v>0</v>
      </c>
      <c r="P930" s="658" t="e">
        <f t="shared" si="30"/>
        <v>#DIV/0!</v>
      </c>
      <c r="Q930" s="1323"/>
    </row>
    <row r="931" spans="1:17" s="1324" customFormat="1" hidden="1">
      <c r="A931" s="117"/>
      <c r="B931" s="118"/>
      <c r="C931" s="472"/>
      <c r="D931" s="472"/>
      <c r="E931" s="472"/>
      <c r="F931" s="472"/>
      <c r="G931" s="472"/>
      <c r="H931" s="472"/>
      <c r="I931" s="472"/>
      <c r="J931" s="472"/>
      <c r="K931" s="472"/>
      <c r="L931" s="472"/>
      <c r="M931" s="472"/>
      <c r="N931" s="472"/>
      <c r="O931" s="658">
        <f t="shared" si="29"/>
        <v>0</v>
      </c>
      <c r="P931" s="658" t="e">
        <f t="shared" si="30"/>
        <v>#DIV/0!</v>
      </c>
      <c r="Q931" s="1323"/>
    </row>
    <row r="932" spans="1:17" s="1324" customFormat="1" hidden="1">
      <c r="A932" s="117"/>
      <c r="B932" s="118"/>
      <c r="C932" s="472"/>
      <c r="D932" s="472"/>
      <c r="E932" s="472"/>
      <c r="F932" s="472"/>
      <c r="G932" s="472"/>
      <c r="H932" s="472"/>
      <c r="I932" s="472"/>
      <c r="J932" s="472"/>
      <c r="K932" s="472"/>
      <c r="L932" s="472"/>
      <c r="M932" s="472"/>
      <c r="N932" s="472"/>
      <c r="O932" s="658">
        <f t="shared" si="29"/>
        <v>0</v>
      </c>
      <c r="P932" s="658" t="e">
        <f t="shared" si="30"/>
        <v>#DIV/0!</v>
      </c>
      <c r="Q932" s="1323"/>
    </row>
    <row r="933" spans="1:17" s="1324" customFormat="1" hidden="1">
      <c r="A933" s="117"/>
      <c r="B933" s="118"/>
      <c r="C933" s="472"/>
      <c r="D933" s="472"/>
      <c r="E933" s="472"/>
      <c r="F933" s="472"/>
      <c r="G933" s="472"/>
      <c r="H933" s="472"/>
      <c r="I933" s="472"/>
      <c r="J933" s="472"/>
      <c r="K933" s="472"/>
      <c r="L933" s="472"/>
      <c r="M933" s="472"/>
      <c r="N933" s="472"/>
      <c r="O933" s="658">
        <f t="shared" si="29"/>
        <v>0</v>
      </c>
      <c r="P933" s="658" t="e">
        <f t="shared" si="30"/>
        <v>#DIV/0!</v>
      </c>
      <c r="Q933" s="1323"/>
    </row>
    <row r="934" spans="1:17" s="1324" customFormat="1" hidden="1">
      <c r="A934" s="117"/>
      <c r="B934" s="118"/>
      <c r="C934" s="472"/>
      <c r="D934" s="472"/>
      <c r="E934" s="472"/>
      <c r="F934" s="472"/>
      <c r="G934" s="472"/>
      <c r="H934" s="472"/>
      <c r="I934" s="472"/>
      <c r="J934" s="472"/>
      <c r="K934" s="472"/>
      <c r="L934" s="472"/>
      <c r="M934" s="472"/>
      <c r="N934" s="472"/>
      <c r="O934" s="658">
        <f t="shared" si="29"/>
        <v>0</v>
      </c>
      <c r="P934" s="658" t="e">
        <f t="shared" si="30"/>
        <v>#DIV/0!</v>
      </c>
      <c r="Q934" s="1323"/>
    </row>
    <row r="935" spans="1:17" s="1324" customFormat="1" hidden="1">
      <c r="A935" s="117"/>
      <c r="B935" s="118"/>
      <c r="C935" s="472"/>
      <c r="D935" s="472"/>
      <c r="E935" s="472"/>
      <c r="F935" s="472"/>
      <c r="G935" s="472"/>
      <c r="H935" s="472"/>
      <c r="I935" s="472"/>
      <c r="J935" s="472"/>
      <c r="K935" s="472"/>
      <c r="L935" s="472"/>
      <c r="M935" s="472"/>
      <c r="N935" s="472"/>
      <c r="O935" s="658">
        <f t="shared" si="29"/>
        <v>0</v>
      </c>
      <c r="P935" s="658" t="e">
        <f t="shared" si="30"/>
        <v>#DIV/0!</v>
      </c>
      <c r="Q935" s="1323"/>
    </row>
    <row r="936" spans="1:17" s="1324" customFormat="1" hidden="1">
      <c r="A936" s="117"/>
      <c r="B936" s="118"/>
      <c r="C936" s="472"/>
      <c r="D936" s="472"/>
      <c r="E936" s="472"/>
      <c r="F936" s="472"/>
      <c r="G936" s="472"/>
      <c r="H936" s="472"/>
      <c r="I936" s="472"/>
      <c r="J936" s="472"/>
      <c r="K936" s="472"/>
      <c r="L936" s="472"/>
      <c r="M936" s="472"/>
      <c r="N936" s="472"/>
      <c r="O936" s="658">
        <f t="shared" si="29"/>
        <v>0</v>
      </c>
      <c r="P936" s="658" t="e">
        <f t="shared" si="30"/>
        <v>#DIV/0!</v>
      </c>
      <c r="Q936" s="1323"/>
    </row>
    <row r="937" spans="1:17" s="1324" customFormat="1" hidden="1">
      <c r="A937" s="117"/>
      <c r="B937" s="118"/>
      <c r="C937" s="472"/>
      <c r="D937" s="472"/>
      <c r="E937" s="472"/>
      <c r="F937" s="472"/>
      <c r="G937" s="472"/>
      <c r="H937" s="472"/>
      <c r="I937" s="472"/>
      <c r="J937" s="472"/>
      <c r="K937" s="472"/>
      <c r="L937" s="472"/>
      <c r="M937" s="472"/>
      <c r="N937" s="472"/>
      <c r="O937" s="658">
        <f t="shared" si="29"/>
        <v>0</v>
      </c>
      <c r="P937" s="658" t="e">
        <f t="shared" si="30"/>
        <v>#DIV/0!</v>
      </c>
      <c r="Q937" s="1323"/>
    </row>
    <row r="938" spans="1:17" s="1324" customFormat="1" hidden="1">
      <c r="A938" s="117"/>
      <c r="B938" s="118"/>
      <c r="C938" s="472"/>
      <c r="D938" s="472"/>
      <c r="E938" s="472"/>
      <c r="F938" s="472"/>
      <c r="G938" s="472"/>
      <c r="H938" s="472"/>
      <c r="I938" s="472"/>
      <c r="J938" s="472"/>
      <c r="K938" s="472"/>
      <c r="L938" s="472"/>
      <c r="M938" s="472"/>
      <c r="N938" s="472"/>
      <c r="O938" s="658">
        <f t="shared" si="29"/>
        <v>0</v>
      </c>
      <c r="P938" s="658" t="e">
        <f t="shared" si="30"/>
        <v>#DIV/0!</v>
      </c>
      <c r="Q938" s="1323"/>
    </row>
    <row r="939" spans="1:17" s="1324" customFormat="1" hidden="1">
      <c r="A939" s="117"/>
      <c r="B939" s="118"/>
      <c r="C939" s="472"/>
      <c r="D939" s="472"/>
      <c r="E939" s="472"/>
      <c r="F939" s="472"/>
      <c r="G939" s="472"/>
      <c r="H939" s="472"/>
      <c r="I939" s="472"/>
      <c r="J939" s="472"/>
      <c r="K939" s="472"/>
      <c r="L939" s="472"/>
      <c r="M939" s="472"/>
      <c r="N939" s="472"/>
      <c r="O939" s="658">
        <f t="shared" si="29"/>
        <v>0</v>
      </c>
      <c r="P939" s="658" t="e">
        <f t="shared" si="30"/>
        <v>#DIV/0!</v>
      </c>
      <c r="Q939" s="1323"/>
    </row>
    <row r="940" spans="1:17" s="1324" customFormat="1" hidden="1">
      <c r="A940" s="117"/>
      <c r="B940" s="118"/>
      <c r="C940" s="472"/>
      <c r="D940" s="472"/>
      <c r="E940" s="472"/>
      <c r="F940" s="472"/>
      <c r="G940" s="472"/>
      <c r="H940" s="472"/>
      <c r="I940" s="472"/>
      <c r="J940" s="472"/>
      <c r="K940" s="472"/>
      <c r="L940" s="472"/>
      <c r="M940" s="472"/>
      <c r="N940" s="472"/>
      <c r="O940" s="658">
        <f t="shared" si="29"/>
        <v>0</v>
      </c>
      <c r="P940" s="658" t="e">
        <f t="shared" si="30"/>
        <v>#DIV/0!</v>
      </c>
      <c r="Q940" s="1323"/>
    </row>
    <row r="941" spans="1:17" s="1324" customFormat="1" hidden="1">
      <c r="A941" s="117"/>
      <c r="B941" s="118"/>
      <c r="C941" s="472"/>
      <c r="D941" s="472"/>
      <c r="E941" s="472"/>
      <c r="F941" s="472"/>
      <c r="G941" s="472"/>
      <c r="H941" s="472"/>
      <c r="I941" s="472"/>
      <c r="J941" s="472"/>
      <c r="K941" s="472"/>
      <c r="L941" s="472"/>
      <c r="M941" s="472"/>
      <c r="N941" s="472"/>
      <c r="O941" s="658">
        <f t="shared" si="29"/>
        <v>0</v>
      </c>
      <c r="P941" s="658" t="e">
        <f t="shared" si="30"/>
        <v>#DIV/0!</v>
      </c>
      <c r="Q941" s="1323"/>
    </row>
    <row r="942" spans="1:17" s="1324" customFormat="1" hidden="1">
      <c r="A942" s="117"/>
      <c r="B942" s="118"/>
      <c r="C942" s="472"/>
      <c r="D942" s="472"/>
      <c r="E942" s="472"/>
      <c r="F942" s="472"/>
      <c r="G942" s="472"/>
      <c r="H942" s="472"/>
      <c r="I942" s="472"/>
      <c r="J942" s="472"/>
      <c r="K942" s="472"/>
      <c r="L942" s="472"/>
      <c r="M942" s="472"/>
      <c r="N942" s="472"/>
      <c r="O942" s="658">
        <f t="shared" si="29"/>
        <v>0</v>
      </c>
      <c r="P942" s="658" t="e">
        <f t="shared" si="30"/>
        <v>#DIV/0!</v>
      </c>
      <c r="Q942" s="1323"/>
    </row>
    <row r="943" spans="1:17" s="1324" customFormat="1" hidden="1">
      <c r="A943" s="117"/>
      <c r="B943" s="118"/>
      <c r="C943" s="472"/>
      <c r="D943" s="472"/>
      <c r="E943" s="472"/>
      <c r="F943" s="472"/>
      <c r="G943" s="472"/>
      <c r="H943" s="472"/>
      <c r="I943" s="472"/>
      <c r="J943" s="472"/>
      <c r="K943" s="472"/>
      <c r="L943" s="472"/>
      <c r="M943" s="472"/>
      <c r="N943" s="472"/>
      <c r="O943" s="658">
        <f t="shared" si="29"/>
        <v>0</v>
      </c>
      <c r="P943" s="658" t="e">
        <f t="shared" si="30"/>
        <v>#DIV/0!</v>
      </c>
      <c r="Q943" s="1323"/>
    </row>
    <row r="944" spans="1:17" s="1324" customFormat="1" hidden="1">
      <c r="A944" s="117"/>
      <c r="B944" s="118"/>
      <c r="C944" s="472"/>
      <c r="D944" s="472"/>
      <c r="E944" s="472"/>
      <c r="F944" s="472"/>
      <c r="G944" s="472"/>
      <c r="H944" s="472"/>
      <c r="I944" s="472"/>
      <c r="J944" s="472"/>
      <c r="K944" s="472"/>
      <c r="L944" s="472"/>
      <c r="M944" s="472"/>
      <c r="N944" s="472"/>
      <c r="O944" s="658">
        <f t="shared" si="29"/>
        <v>0</v>
      </c>
      <c r="P944" s="658" t="e">
        <f t="shared" si="30"/>
        <v>#DIV/0!</v>
      </c>
      <c r="Q944" s="1323"/>
    </row>
    <row r="945" spans="1:17" s="1324" customFormat="1" hidden="1">
      <c r="A945" s="117"/>
      <c r="B945" s="118"/>
      <c r="C945" s="472"/>
      <c r="D945" s="472"/>
      <c r="E945" s="472"/>
      <c r="F945" s="472"/>
      <c r="G945" s="472"/>
      <c r="H945" s="472"/>
      <c r="I945" s="472"/>
      <c r="J945" s="472"/>
      <c r="K945" s="472"/>
      <c r="L945" s="472"/>
      <c r="M945" s="472"/>
      <c r="N945" s="472"/>
      <c r="O945" s="658">
        <f t="shared" si="29"/>
        <v>0</v>
      </c>
      <c r="P945" s="658" t="e">
        <f t="shared" si="30"/>
        <v>#DIV/0!</v>
      </c>
      <c r="Q945" s="1323"/>
    </row>
    <row r="946" spans="1:17" s="1324" customFormat="1" hidden="1">
      <c r="A946" s="117"/>
      <c r="B946" s="118"/>
      <c r="C946" s="472"/>
      <c r="D946" s="472"/>
      <c r="E946" s="472"/>
      <c r="F946" s="472"/>
      <c r="G946" s="472"/>
      <c r="H946" s="472"/>
      <c r="I946" s="472"/>
      <c r="J946" s="472"/>
      <c r="K946" s="472"/>
      <c r="L946" s="472"/>
      <c r="M946" s="472"/>
      <c r="N946" s="472"/>
      <c r="O946" s="658">
        <f t="shared" si="29"/>
        <v>0</v>
      </c>
      <c r="P946" s="658" t="e">
        <f t="shared" si="30"/>
        <v>#DIV/0!</v>
      </c>
      <c r="Q946" s="1323"/>
    </row>
    <row r="947" spans="1:17" s="1324" customFormat="1" hidden="1">
      <c r="A947" s="117"/>
      <c r="B947" s="118"/>
      <c r="C947" s="472"/>
      <c r="D947" s="472"/>
      <c r="E947" s="472"/>
      <c r="F947" s="472"/>
      <c r="G947" s="472"/>
      <c r="H947" s="472"/>
      <c r="I947" s="472"/>
      <c r="J947" s="472"/>
      <c r="K947" s="472"/>
      <c r="L947" s="472"/>
      <c r="M947" s="472"/>
      <c r="N947" s="472"/>
      <c r="O947" s="658">
        <f t="shared" si="29"/>
        <v>0</v>
      </c>
      <c r="P947" s="658" t="e">
        <f t="shared" si="30"/>
        <v>#DIV/0!</v>
      </c>
      <c r="Q947" s="1323"/>
    </row>
    <row r="948" spans="1:17" s="1324" customFormat="1" hidden="1">
      <c r="A948" s="117"/>
      <c r="B948" s="118"/>
      <c r="C948" s="472"/>
      <c r="D948" s="472"/>
      <c r="E948" s="472"/>
      <c r="F948" s="472"/>
      <c r="G948" s="472"/>
      <c r="H948" s="472"/>
      <c r="I948" s="472"/>
      <c r="J948" s="472"/>
      <c r="K948" s="472"/>
      <c r="L948" s="472"/>
      <c r="M948" s="472"/>
      <c r="N948" s="472"/>
      <c r="O948" s="658">
        <f t="shared" si="29"/>
        <v>0</v>
      </c>
      <c r="P948" s="658" t="e">
        <f t="shared" si="30"/>
        <v>#DIV/0!</v>
      </c>
      <c r="Q948" s="1323"/>
    </row>
    <row r="949" spans="1:17" s="1324" customFormat="1" hidden="1">
      <c r="A949" s="117"/>
      <c r="B949" s="118"/>
      <c r="C949" s="472"/>
      <c r="D949" s="472"/>
      <c r="E949" s="472"/>
      <c r="F949" s="472"/>
      <c r="G949" s="472"/>
      <c r="H949" s="472"/>
      <c r="I949" s="472"/>
      <c r="J949" s="472"/>
      <c r="K949" s="472"/>
      <c r="L949" s="472"/>
      <c r="M949" s="472"/>
      <c r="N949" s="472"/>
      <c r="O949" s="658">
        <f t="shared" si="29"/>
        <v>0</v>
      </c>
      <c r="P949" s="658" t="e">
        <f t="shared" si="30"/>
        <v>#DIV/0!</v>
      </c>
      <c r="Q949" s="1323"/>
    </row>
    <row r="950" spans="1:17" s="1324" customFormat="1" hidden="1">
      <c r="A950" s="117"/>
      <c r="B950" s="118"/>
      <c r="C950" s="472"/>
      <c r="D950" s="472"/>
      <c r="E950" s="472"/>
      <c r="F950" s="472"/>
      <c r="G950" s="472"/>
      <c r="H950" s="472"/>
      <c r="I950" s="472"/>
      <c r="J950" s="472"/>
      <c r="K950" s="472"/>
      <c r="L950" s="472"/>
      <c r="M950" s="472"/>
      <c r="N950" s="472"/>
      <c r="O950" s="658">
        <f t="shared" si="29"/>
        <v>0</v>
      </c>
      <c r="P950" s="658" t="e">
        <f t="shared" si="30"/>
        <v>#DIV/0!</v>
      </c>
      <c r="Q950" s="1323"/>
    </row>
    <row r="951" spans="1:17" s="1324" customFormat="1" hidden="1">
      <c r="A951" s="117"/>
      <c r="B951" s="118"/>
      <c r="C951" s="472"/>
      <c r="D951" s="472"/>
      <c r="E951" s="472"/>
      <c r="F951" s="472"/>
      <c r="G951" s="472"/>
      <c r="H951" s="472"/>
      <c r="I951" s="472"/>
      <c r="J951" s="472"/>
      <c r="K951" s="472"/>
      <c r="L951" s="472"/>
      <c r="M951" s="472"/>
      <c r="N951" s="472"/>
      <c r="O951" s="658">
        <f t="shared" si="29"/>
        <v>0</v>
      </c>
      <c r="P951" s="658" t="e">
        <f t="shared" si="30"/>
        <v>#DIV/0!</v>
      </c>
      <c r="Q951" s="1323"/>
    </row>
    <row r="952" spans="1:17" s="1324" customFormat="1" hidden="1">
      <c r="A952" s="117"/>
      <c r="B952" s="118"/>
      <c r="C952" s="472"/>
      <c r="D952" s="472"/>
      <c r="E952" s="472"/>
      <c r="F952" s="472"/>
      <c r="G952" s="472"/>
      <c r="H952" s="472"/>
      <c r="I952" s="472"/>
      <c r="J952" s="472"/>
      <c r="K952" s="472"/>
      <c r="L952" s="472"/>
      <c r="M952" s="472"/>
      <c r="N952" s="472"/>
      <c r="O952" s="658">
        <f t="shared" si="29"/>
        <v>0</v>
      </c>
      <c r="P952" s="658" t="e">
        <f t="shared" si="30"/>
        <v>#DIV/0!</v>
      </c>
      <c r="Q952" s="1323"/>
    </row>
    <row r="953" spans="1:17" s="1324" customFormat="1" hidden="1">
      <c r="A953" s="117"/>
      <c r="B953" s="118"/>
      <c r="C953" s="472"/>
      <c r="D953" s="472"/>
      <c r="E953" s="472"/>
      <c r="F953" s="472"/>
      <c r="G953" s="472"/>
      <c r="H953" s="472"/>
      <c r="I953" s="472"/>
      <c r="J953" s="472"/>
      <c r="K953" s="472"/>
      <c r="L953" s="472"/>
      <c r="M953" s="472"/>
      <c r="N953" s="472"/>
      <c r="O953" s="658">
        <f t="shared" si="29"/>
        <v>0</v>
      </c>
      <c r="P953" s="658" t="e">
        <f t="shared" si="30"/>
        <v>#DIV/0!</v>
      </c>
      <c r="Q953" s="1323"/>
    </row>
    <row r="954" spans="1:17" s="1324" customFormat="1" hidden="1">
      <c r="A954" s="117"/>
      <c r="B954" s="118"/>
      <c r="C954" s="472"/>
      <c r="D954" s="472"/>
      <c r="E954" s="472"/>
      <c r="F954" s="472"/>
      <c r="G954" s="472"/>
      <c r="H954" s="472"/>
      <c r="I954" s="472"/>
      <c r="J954" s="472"/>
      <c r="K954" s="472"/>
      <c r="L954" s="472"/>
      <c r="M954" s="472"/>
      <c r="N954" s="472"/>
      <c r="O954" s="658">
        <f t="shared" si="29"/>
        <v>0</v>
      </c>
      <c r="P954" s="658" t="e">
        <f t="shared" si="30"/>
        <v>#DIV/0!</v>
      </c>
      <c r="Q954" s="1323"/>
    </row>
    <row r="955" spans="1:17" s="1324" customFormat="1" hidden="1">
      <c r="A955" s="117"/>
      <c r="B955" s="118"/>
      <c r="C955" s="472"/>
      <c r="D955" s="472"/>
      <c r="E955" s="472"/>
      <c r="F955" s="472"/>
      <c r="G955" s="472"/>
      <c r="H955" s="472"/>
      <c r="I955" s="472"/>
      <c r="J955" s="472"/>
      <c r="K955" s="472"/>
      <c r="L955" s="472"/>
      <c r="M955" s="472"/>
      <c r="N955" s="472"/>
      <c r="O955" s="658">
        <f t="shared" si="29"/>
        <v>0</v>
      </c>
      <c r="P955" s="658" t="e">
        <f t="shared" si="30"/>
        <v>#DIV/0!</v>
      </c>
      <c r="Q955" s="1323"/>
    </row>
    <row r="956" spans="1:17" s="1324" customFormat="1" hidden="1">
      <c r="A956" s="117"/>
      <c r="B956" s="118"/>
      <c r="C956" s="472"/>
      <c r="D956" s="472"/>
      <c r="E956" s="472"/>
      <c r="F956" s="472"/>
      <c r="G956" s="472"/>
      <c r="H956" s="472"/>
      <c r="I956" s="472"/>
      <c r="J956" s="472"/>
      <c r="K956" s="472"/>
      <c r="L956" s="472"/>
      <c r="M956" s="472"/>
      <c r="N956" s="472"/>
      <c r="O956" s="658">
        <f t="shared" si="29"/>
        <v>0</v>
      </c>
      <c r="P956" s="658" t="e">
        <f t="shared" si="30"/>
        <v>#DIV/0!</v>
      </c>
      <c r="Q956" s="1323"/>
    </row>
    <row r="957" spans="1:17" s="1324" customFormat="1" hidden="1">
      <c r="A957" s="117"/>
      <c r="B957" s="118"/>
      <c r="C957" s="472"/>
      <c r="D957" s="472"/>
      <c r="E957" s="472"/>
      <c r="F957" s="472"/>
      <c r="G957" s="472"/>
      <c r="H957" s="472"/>
      <c r="I957" s="472"/>
      <c r="J957" s="472"/>
      <c r="K957" s="472"/>
      <c r="L957" s="472"/>
      <c r="M957" s="472"/>
      <c r="N957" s="472"/>
      <c r="O957" s="658">
        <f t="shared" si="29"/>
        <v>0</v>
      </c>
      <c r="P957" s="658" t="e">
        <f t="shared" si="30"/>
        <v>#DIV/0!</v>
      </c>
      <c r="Q957" s="1323"/>
    </row>
    <row r="958" spans="1:17" s="1324" customFormat="1" hidden="1">
      <c r="A958" s="117"/>
      <c r="B958" s="118"/>
      <c r="C958" s="472"/>
      <c r="D958" s="472"/>
      <c r="E958" s="472"/>
      <c r="F958" s="472"/>
      <c r="G958" s="472"/>
      <c r="H958" s="472"/>
      <c r="I958" s="472"/>
      <c r="J958" s="472"/>
      <c r="K958" s="472"/>
      <c r="L958" s="472"/>
      <c r="M958" s="472"/>
      <c r="N958" s="472"/>
      <c r="O958" s="658">
        <f t="shared" si="29"/>
        <v>0</v>
      </c>
      <c r="P958" s="658" t="e">
        <f t="shared" si="30"/>
        <v>#DIV/0!</v>
      </c>
      <c r="Q958" s="1323"/>
    </row>
    <row r="959" spans="1:17" s="1324" customFormat="1" hidden="1">
      <c r="A959" s="117"/>
      <c r="B959" s="118"/>
      <c r="C959" s="472"/>
      <c r="D959" s="472"/>
      <c r="E959" s="472"/>
      <c r="F959" s="472"/>
      <c r="G959" s="472"/>
      <c r="H959" s="472"/>
      <c r="I959" s="472"/>
      <c r="J959" s="472"/>
      <c r="K959" s="472"/>
      <c r="L959" s="472"/>
      <c r="M959" s="472"/>
      <c r="N959" s="472"/>
      <c r="O959" s="658">
        <f t="shared" si="29"/>
        <v>0</v>
      </c>
      <c r="P959" s="658" t="e">
        <f t="shared" si="30"/>
        <v>#DIV/0!</v>
      </c>
      <c r="Q959" s="1323"/>
    </row>
    <row r="960" spans="1:17" s="1324" customFormat="1" hidden="1">
      <c r="A960" s="117"/>
      <c r="B960" s="118"/>
      <c r="C960" s="472"/>
      <c r="D960" s="472"/>
      <c r="E960" s="472"/>
      <c r="F960" s="472"/>
      <c r="G960" s="472"/>
      <c r="H960" s="472"/>
      <c r="I960" s="472"/>
      <c r="J960" s="472"/>
      <c r="K960" s="472"/>
      <c r="L960" s="472"/>
      <c r="M960" s="472"/>
      <c r="N960" s="472"/>
      <c r="O960" s="658">
        <f t="shared" si="29"/>
        <v>0</v>
      </c>
      <c r="P960" s="658" t="e">
        <f t="shared" si="30"/>
        <v>#DIV/0!</v>
      </c>
      <c r="Q960" s="1323"/>
    </row>
    <row r="961" spans="1:17" s="1324" customFormat="1" hidden="1">
      <c r="A961" s="117"/>
      <c r="B961" s="118"/>
      <c r="C961" s="472"/>
      <c r="D961" s="472"/>
      <c r="E961" s="472"/>
      <c r="F961" s="472"/>
      <c r="G961" s="472"/>
      <c r="H961" s="472"/>
      <c r="I961" s="472"/>
      <c r="J961" s="472"/>
      <c r="K961" s="472"/>
      <c r="L961" s="472"/>
      <c r="M961" s="472"/>
      <c r="N961" s="472"/>
      <c r="O961" s="658">
        <f t="shared" si="29"/>
        <v>0</v>
      </c>
      <c r="P961" s="658" t="e">
        <f t="shared" si="30"/>
        <v>#DIV/0!</v>
      </c>
      <c r="Q961" s="1323"/>
    </row>
    <row r="962" spans="1:17" s="1324" customFormat="1" hidden="1">
      <c r="A962" s="117"/>
      <c r="B962" s="118"/>
      <c r="C962" s="472"/>
      <c r="D962" s="472"/>
      <c r="E962" s="472"/>
      <c r="F962" s="472"/>
      <c r="G962" s="472"/>
      <c r="H962" s="472"/>
      <c r="I962" s="472"/>
      <c r="J962" s="472"/>
      <c r="K962" s="472"/>
      <c r="L962" s="472"/>
      <c r="M962" s="472"/>
      <c r="N962" s="472"/>
      <c r="O962" s="658">
        <f t="shared" si="29"/>
        <v>0</v>
      </c>
      <c r="P962" s="658" t="e">
        <f t="shared" si="30"/>
        <v>#DIV/0!</v>
      </c>
      <c r="Q962" s="1323"/>
    </row>
    <row r="963" spans="1:17" s="1324" customFormat="1" hidden="1">
      <c r="A963" s="117"/>
      <c r="B963" s="118"/>
      <c r="C963" s="472"/>
      <c r="D963" s="472"/>
      <c r="E963" s="472"/>
      <c r="F963" s="472"/>
      <c r="G963" s="472"/>
      <c r="H963" s="472"/>
      <c r="I963" s="472"/>
      <c r="J963" s="472"/>
      <c r="K963" s="472"/>
      <c r="L963" s="472"/>
      <c r="M963" s="472"/>
      <c r="N963" s="472"/>
      <c r="O963" s="658">
        <f t="shared" si="29"/>
        <v>0</v>
      </c>
      <c r="P963" s="658" t="e">
        <f t="shared" si="30"/>
        <v>#DIV/0!</v>
      </c>
      <c r="Q963" s="1323"/>
    </row>
    <row r="964" spans="1:17" s="1324" customFormat="1" hidden="1">
      <c r="A964" s="117"/>
      <c r="B964" s="118"/>
      <c r="C964" s="472"/>
      <c r="D964" s="472"/>
      <c r="E964" s="472"/>
      <c r="F964" s="472"/>
      <c r="G964" s="472"/>
      <c r="H964" s="472"/>
      <c r="I964" s="472"/>
      <c r="J964" s="472"/>
      <c r="K964" s="472"/>
      <c r="L964" s="472"/>
      <c r="M964" s="472"/>
      <c r="N964" s="472"/>
      <c r="O964" s="658">
        <f t="shared" ref="O964:O1027" si="31">SUM(C964:N964)</f>
        <v>0</v>
      </c>
      <c r="P964" s="658" t="e">
        <f t="shared" ref="P964:P1027" si="32">AVERAGE(C964:N964)</f>
        <v>#DIV/0!</v>
      </c>
      <c r="Q964" s="1323"/>
    </row>
    <row r="965" spans="1:17" s="1324" customFormat="1" hidden="1">
      <c r="A965" s="117"/>
      <c r="B965" s="118"/>
      <c r="C965" s="472"/>
      <c r="D965" s="472"/>
      <c r="E965" s="472"/>
      <c r="F965" s="472"/>
      <c r="G965" s="472"/>
      <c r="H965" s="472"/>
      <c r="I965" s="472"/>
      <c r="J965" s="472"/>
      <c r="K965" s="472"/>
      <c r="L965" s="472"/>
      <c r="M965" s="472"/>
      <c r="N965" s="472"/>
      <c r="O965" s="658">
        <f t="shared" si="31"/>
        <v>0</v>
      </c>
      <c r="P965" s="658" t="e">
        <f t="shared" si="32"/>
        <v>#DIV/0!</v>
      </c>
      <c r="Q965" s="1323"/>
    </row>
    <row r="966" spans="1:17" s="1324" customFormat="1" hidden="1">
      <c r="A966" s="117"/>
      <c r="B966" s="118"/>
      <c r="C966" s="472"/>
      <c r="D966" s="472"/>
      <c r="E966" s="472"/>
      <c r="F966" s="472"/>
      <c r="G966" s="472"/>
      <c r="H966" s="472"/>
      <c r="I966" s="472"/>
      <c r="J966" s="472"/>
      <c r="K966" s="472"/>
      <c r="L966" s="472"/>
      <c r="M966" s="472"/>
      <c r="N966" s="472"/>
      <c r="O966" s="658">
        <f t="shared" si="31"/>
        <v>0</v>
      </c>
      <c r="P966" s="658" t="e">
        <f t="shared" si="32"/>
        <v>#DIV/0!</v>
      </c>
      <c r="Q966" s="1323"/>
    </row>
    <row r="967" spans="1:17" s="1324" customFormat="1" hidden="1">
      <c r="A967" s="117"/>
      <c r="B967" s="118"/>
      <c r="C967" s="472"/>
      <c r="D967" s="472"/>
      <c r="E967" s="472"/>
      <c r="F967" s="472"/>
      <c r="G967" s="472"/>
      <c r="H967" s="472"/>
      <c r="I967" s="472"/>
      <c r="J967" s="472"/>
      <c r="K967" s="472"/>
      <c r="L967" s="472"/>
      <c r="M967" s="472"/>
      <c r="N967" s="472"/>
      <c r="O967" s="658">
        <f t="shared" si="31"/>
        <v>0</v>
      </c>
      <c r="P967" s="658" t="e">
        <f t="shared" si="32"/>
        <v>#DIV/0!</v>
      </c>
      <c r="Q967" s="1323"/>
    </row>
    <row r="968" spans="1:17" s="1324" customFormat="1" hidden="1">
      <c r="A968" s="117"/>
      <c r="B968" s="118"/>
      <c r="C968" s="472"/>
      <c r="D968" s="472"/>
      <c r="E968" s="472"/>
      <c r="F968" s="472"/>
      <c r="G968" s="472"/>
      <c r="H968" s="472"/>
      <c r="I968" s="472"/>
      <c r="J968" s="472"/>
      <c r="K968" s="472"/>
      <c r="L968" s="472"/>
      <c r="M968" s="472"/>
      <c r="N968" s="472"/>
      <c r="O968" s="658">
        <f t="shared" si="31"/>
        <v>0</v>
      </c>
      <c r="P968" s="658" t="e">
        <f t="shared" si="32"/>
        <v>#DIV/0!</v>
      </c>
      <c r="Q968" s="1323"/>
    </row>
    <row r="969" spans="1:17" s="1324" customFormat="1" hidden="1">
      <c r="A969" s="117"/>
      <c r="B969" s="118"/>
      <c r="C969" s="472"/>
      <c r="D969" s="472"/>
      <c r="E969" s="472"/>
      <c r="F969" s="472"/>
      <c r="G969" s="472"/>
      <c r="H969" s="472"/>
      <c r="I969" s="472"/>
      <c r="J969" s="472"/>
      <c r="K969" s="472"/>
      <c r="L969" s="472"/>
      <c r="M969" s="472"/>
      <c r="N969" s="472"/>
      <c r="O969" s="658">
        <f t="shared" si="31"/>
        <v>0</v>
      </c>
      <c r="P969" s="658" t="e">
        <f t="shared" si="32"/>
        <v>#DIV/0!</v>
      </c>
      <c r="Q969" s="1323"/>
    </row>
    <row r="970" spans="1:17" s="1324" customFormat="1" hidden="1">
      <c r="A970" s="117"/>
      <c r="B970" s="118"/>
      <c r="C970" s="472"/>
      <c r="D970" s="472"/>
      <c r="E970" s="472"/>
      <c r="F970" s="472"/>
      <c r="G970" s="472"/>
      <c r="H970" s="472"/>
      <c r="I970" s="472"/>
      <c r="J970" s="472"/>
      <c r="K970" s="472"/>
      <c r="L970" s="472"/>
      <c r="M970" s="472"/>
      <c r="N970" s="472"/>
      <c r="O970" s="658">
        <f t="shared" si="31"/>
        <v>0</v>
      </c>
      <c r="P970" s="658" t="e">
        <f t="shared" si="32"/>
        <v>#DIV/0!</v>
      </c>
      <c r="Q970" s="1323"/>
    </row>
    <row r="971" spans="1:17" s="1324" customFormat="1" hidden="1">
      <c r="A971" s="117"/>
      <c r="B971" s="118"/>
      <c r="C971" s="472"/>
      <c r="D971" s="472"/>
      <c r="E971" s="472"/>
      <c r="F971" s="472"/>
      <c r="G971" s="472"/>
      <c r="H971" s="472"/>
      <c r="I971" s="472"/>
      <c r="J971" s="472"/>
      <c r="K971" s="472"/>
      <c r="L971" s="472"/>
      <c r="M971" s="472"/>
      <c r="N971" s="472"/>
      <c r="O971" s="658">
        <f t="shared" si="31"/>
        <v>0</v>
      </c>
      <c r="P971" s="658" t="e">
        <f t="shared" si="32"/>
        <v>#DIV/0!</v>
      </c>
      <c r="Q971" s="1323"/>
    </row>
    <row r="972" spans="1:17" s="1324" customFormat="1" hidden="1">
      <c r="A972" s="117"/>
      <c r="B972" s="118"/>
      <c r="C972" s="472"/>
      <c r="D972" s="472"/>
      <c r="E972" s="472"/>
      <c r="F972" s="472"/>
      <c r="G972" s="472"/>
      <c r="H972" s="472"/>
      <c r="I972" s="472"/>
      <c r="J972" s="472"/>
      <c r="K972" s="472"/>
      <c r="L972" s="472"/>
      <c r="M972" s="472"/>
      <c r="N972" s="472"/>
      <c r="O972" s="658">
        <f t="shared" si="31"/>
        <v>0</v>
      </c>
      <c r="P972" s="658" t="e">
        <f t="shared" si="32"/>
        <v>#DIV/0!</v>
      </c>
      <c r="Q972" s="1323"/>
    </row>
    <row r="973" spans="1:17" s="1324" customFormat="1" hidden="1">
      <c r="A973" s="117"/>
      <c r="B973" s="118"/>
      <c r="C973" s="472"/>
      <c r="D973" s="472"/>
      <c r="E973" s="472"/>
      <c r="F973" s="472"/>
      <c r="G973" s="472"/>
      <c r="H973" s="472"/>
      <c r="I973" s="472"/>
      <c r="J973" s="472"/>
      <c r="K973" s="472"/>
      <c r="L973" s="472"/>
      <c r="M973" s="472"/>
      <c r="N973" s="472"/>
      <c r="O973" s="658">
        <f t="shared" si="31"/>
        <v>0</v>
      </c>
      <c r="P973" s="658" t="e">
        <f t="shared" si="32"/>
        <v>#DIV/0!</v>
      </c>
      <c r="Q973" s="1323"/>
    </row>
    <row r="974" spans="1:17" s="1324" customFormat="1" hidden="1">
      <c r="A974" s="117"/>
      <c r="B974" s="118"/>
      <c r="C974" s="472"/>
      <c r="D974" s="472"/>
      <c r="E974" s="472"/>
      <c r="F974" s="472"/>
      <c r="G974" s="472"/>
      <c r="H974" s="472"/>
      <c r="I974" s="472"/>
      <c r="J974" s="472"/>
      <c r="K974" s="472"/>
      <c r="L974" s="472"/>
      <c r="M974" s="472"/>
      <c r="N974" s="472"/>
      <c r="O974" s="658">
        <f t="shared" si="31"/>
        <v>0</v>
      </c>
      <c r="P974" s="658" t="e">
        <f t="shared" si="32"/>
        <v>#DIV/0!</v>
      </c>
      <c r="Q974" s="1323"/>
    </row>
    <row r="975" spans="1:17" s="1324" customFormat="1" hidden="1">
      <c r="A975" s="117"/>
      <c r="B975" s="118"/>
      <c r="C975" s="472"/>
      <c r="D975" s="472"/>
      <c r="E975" s="472"/>
      <c r="F975" s="472"/>
      <c r="G975" s="472"/>
      <c r="H975" s="472"/>
      <c r="I975" s="472"/>
      <c r="J975" s="472"/>
      <c r="K975" s="472"/>
      <c r="L975" s="472"/>
      <c r="M975" s="472"/>
      <c r="N975" s="472"/>
      <c r="O975" s="658">
        <f t="shared" si="31"/>
        <v>0</v>
      </c>
      <c r="P975" s="658" t="e">
        <f t="shared" si="32"/>
        <v>#DIV/0!</v>
      </c>
      <c r="Q975" s="1323"/>
    </row>
    <row r="976" spans="1:17" s="1324" customFormat="1" hidden="1">
      <c r="A976" s="117"/>
      <c r="B976" s="118"/>
      <c r="C976" s="472"/>
      <c r="D976" s="472"/>
      <c r="E976" s="472"/>
      <c r="F976" s="472"/>
      <c r="G976" s="472"/>
      <c r="H976" s="472"/>
      <c r="I976" s="472"/>
      <c r="J976" s="472"/>
      <c r="K976" s="472"/>
      <c r="L976" s="472"/>
      <c r="M976" s="472"/>
      <c r="N976" s="472"/>
      <c r="O976" s="658">
        <f t="shared" si="31"/>
        <v>0</v>
      </c>
      <c r="P976" s="658" t="e">
        <f t="shared" si="32"/>
        <v>#DIV/0!</v>
      </c>
      <c r="Q976" s="1323"/>
    </row>
    <row r="977" spans="1:17" s="1324" customFormat="1" hidden="1">
      <c r="A977" s="117"/>
      <c r="B977" s="118"/>
      <c r="C977" s="472"/>
      <c r="D977" s="472"/>
      <c r="E977" s="472"/>
      <c r="F977" s="472"/>
      <c r="G977" s="472"/>
      <c r="H977" s="472"/>
      <c r="I977" s="472"/>
      <c r="J977" s="472"/>
      <c r="K977" s="472"/>
      <c r="L977" s="472"/>
      <c r="M977" s="472"/>
      <c r="N977" s="472"/>
      <c r="O977" s="658">
        <f t="shared" si="31"/>
        <v>0</v>
      </c>
      <c r="P977" s="658" t="e">
        <f t="shared" si="32"/>
        <v>#DIV/0!</v>
      </c>
      <c r="Q977" s="1323"/>
    </row>
    <row r="978" spans="1:17" s="1324" customFormat="1" hidden="1">
      <c r="A978" s="117"/>
      <c r="B978" s="118"/>
      <c r="C978" s="472"/>
      <c r="D978" s="472"/>
      <c r="E978" s="472"/>
      <c r="F978" s="472"/>
      <c r="G978" s="472"/>
      <c r="H978" s="472"/>
      <c r="I978" s="472"/>
      <c r="J978" s="472"/>
      <c r="K978" s="472"/>
      <c r="L978" s="472"/>
      <c r="M978" s="472"/>
      <c r="N978" s="472"/>
      <c r="O978" s="658">
        <f t="shared" si="31"/>
        <v>0</v>
      </c>
      <c r="P978" s="658" t="e">
        <f t="shared" si="32"/>
        <v>#DIV/0!</v>
      </c>
      <c r="Q978" s="1323"/>
    </row>
    <row r="979" spans="1:17" s="1324" customFormat="1" hidden="1">
      <c r="A979" s="117"/>
      <c r="B979" s="118"/>
      <c r="C979" s="472"/>
      <c r="D979" s="472"/>
      <c r="E979" s="472"/>
      <c r="F979" s="472"/>
      <c r="G979" s="472"/>
      <c r="H979" s="472"/>
      <c r="I979" s="472"/>
      <c r="J979" s="472"/>
      <c r="K979" s="472"/>
      <c r="L979" s="472"/>
      <c r="M979" s="472"/>
      <c r="N979" s="472"/>
      <c r="O979" s="658">
        <f t="shared" si="31"/>
        <v>0</v>
      </c>
      <c r="P979" s="658" t="e">
        <f t="shared" si="32"/>
        <v>#DIV/0!</v>
      </c>
      <c r="Q979" s="1323"/>
    </row>
    <row r="980" spans="1:17" s="1324" customFormat="1" hidden="1">
      <c r="A980" s="117"/>
      <c r="B980" s="118"/>
      <c r="C980" s="472"/>
      <c r="D980" s="472"/>
      <c r="E980" s="472"/>
      <c r="F980" s="472"/>
      <c r="G980" s="472"/>
      <c r="H980" s="472"/>
      <c r="I980" s="472"/>
      <c r="J980" s="472"/>
      <c r="K980" s="472"/>
      <c r="L980" s="472"/>
      <c r="M980" s="472"/>
      <c r="N980" s="472"/>
      <c r="O980" s="658">
        <f t="shared" si="31"/>
        <v>0</v>
      </c>
      <c r="P980" s="658" t="e">
        <f t="shared" si="32"/>
        <v>#DIV/0!</v>
      </c>
      <c r="Q980" s="1323"/>
    </row>
    <row r="981" spans="1:17" s="1324" customFormat="1" hidden="1">
      <c r="A981" s="117"/>
      <c r="B981" s="118"/>
      <c r="C981" s="472"/>
      <c r="D981" s="472"/>
      <c r="E981" s="472"/>
      <c r="F981" s="472"/>
      <c r="G981" s="472"/>
      <c r="H981" s="472"/>
      <c r="I981" s="472"/>
      <c r="J981" s="472"/>
      <c r="K981" s="472"/>
      <c r="L981" s="472"/>
      <c r="M981" s="472"/>
      <c r="N981" s="472"/>
      <c r="O981" s="658">
        <f t="shared" si="31"/>
        <v>0</v>
      </c>
      <c r="P981" s="658" t="e">
        <f t="shared" si="32"/>
        <v>#DIV/0!</v>
      </c>
      <c r="Q981" s="1323"/>
    </row>
    <row r="982" spans="1:17" s="1324" customFormat="1" hidden="1">
      <c r="A982" s="117"/>
      <c r="B982" s="118"/>
      <c r="C982" s="472"/>
      <c r="D982" s="472"/>
      <c r="E982" s="472"/>
      <c r="F982" s="472"/>
      <c r="G982" s="472"/>
      <c r="H982" s="472"/>
      <c r="I982" s="472"/>
      <c r="J982" s="472"/>
      <c r="K982" s="472"/>
      <c r="L982" s="472"/>
      <c r="M982" s="472"/>
      <c r="N982" s="472"/>
      <c r="O982" s="658">
        <f t="shared" si="31"/>
        <v>0</v>
      </c>
      <c r="P982" s="658" t="e">
        <f t="shared" si="32"/>
        <v>#DIV/0!</v>
      </c>
      <c r="Q982" s="1323"/>
    </row>
    <row r="983" spans="1:17" s="1324" customFormat="1" hidden="1">
      <c r="A983" s="117"/>
      <c r="B983" s="118"/>
      <c r="C983" s="472"/>
      <c r="D983" s="472"/>
      <c r="E983" s="472"/>
      <c r="F983" s="472"/>
      <c r="G983" s="472"/>
      <c r="H983" s="472"/>
      <c r="I983" s="472"/>
      <c r="J983" s="472"/>
      <c r="K983" s="472"/>
      <c r="L983" s="472"/>
      <c r="M983" s="472"/>
      <c r="N983" s="472"/>
      <c r="O983" s="658">
        <f t="shared" si="31"/>
        <v>0</v>
      </c>
      <c r="P983" s="658" t="e">
        <f t="shared" si="32"/>
        <v>#DIV/0!</v>
      </c>
      <c r="Q983" s="1323"/>
    </row>
    <row r="984" spans="1:17" s="1324" customFormat="1" hidden="1">
      <c r="A984" s="117"/>
      <c r="B984" s="118"/>
      <c r="C984" s="472"/>
      <c r="D984" s="472"/>
      <c r="E984" s="472"/>
      <c r="F984" s="472"/>
      <c r="G984" s="472"/>
      <c r="H984" s="472"/>
      <c r="I984" s="472"/>
      <c r="J984" s="472"/>
      <c r="K984" s="472"/>
      <c r="L984" s="472"/>
      <c r="M984" s="472"/>
      <c r="N984" s="472"/>
      <c r="O984" s="658">
        <f t="shared" si="31"/>
        <v>0</v>
      </c>
      <c r="P984" s="658" t="e">
        <f t="shared" si="32"/>
        <v>#DIV/0!</v>
      </c>
      <c r="Q984" s="1323"/>
    </row>
    <row r="985" spans="1:17" s="1324" customFormat="1" hidden="1">
      <c r="A985" s="117"/>
      <c r="B985" s="118"/>
      <c r="C985" s="472"/>
      <c r="D985" s="472"/>
      <c r="E985" s="472"/>
      <c r="F985" s="472"/>
      <c r="G985" s="472"/>
      <c r="H985" s="472"/>
      <c r="I985" s="472"/>
      <c r="J985" s="472"/>
      <c r="K985" s="472"/>
      <c r="L985" s="472"/>
      <c r="M985" s="472"/>
      <c r="N985" s="472"/>
      <c r="O985" s="658">
        <f t="shared" si="31"/>
        <v>0</v>
      </c>
      <c r="P985" s="658" t="e">
        <f t="shared" si="32"/>
        <v>#DIV/0!</v>
      </c>
      <c r="Q985" s="1323"/>
    </row>
    <row r="986" spans="1:17" s="1324" customFormat="1" hidden="1">
      <c r="A986" s="117"/>
      <c r="B986" s="118"/>
      <c r="C986" s="472"/>
      <c r="D986" s="472"/>
      <c r="E986" s="472"/>
      <c r="F986" s="472"/>
      <c r="G986" s="472"/>
      <c r="H986" s="472"/>
      <c r="I986" s="472"/>
      <c r="J986" s="472"/>
      <c r="K986" s="472"/>
      <c r="L986" s="472"/>
      <c r="M986" s="472"/>
      <c r="N986" s="472"/>
      <c r="O986" s="658">
        <f t="shared" si="31"/>
        <v>0</v>
      </c>
      <c r="P986" s="658" t="e">
        <f t="shared" si="32"/>
        <v>#DIV/0!</v>
      </c>
      <c r="Q986" s="1323"/>
    </row>
    <row r="987" spans="1:17" s="1324" customFormat="1" hidden="1">
      <c r="A987" s="117"/>
      <c r="B987" s="118"/>
      <c r="C987" s="472"/>
      <c r="D987" s="472"/>
      <c r="E987" s="472"/>
      <c r="F987" s="472"/>
      <c r="G987" s="472"/>
      <c r="H987" s="472"/>
      <c r="I987" s="472"/>
      <c r="J987" s="472"/>
      <c r="K987" s="472"/>
      <c r="L987" s="472"/>
      <c r="M987" s="472"/>
      <c r="N987" s="472"/>
      <c r="O987" s="658">
        <f t="shared" si="31"/>
        <v>0</v>
      </c>
      <c r="P987" s="658" t="e">
        <f t="shared" si="32"/>
        <v>#DIV/0!</v>
      </c>
      <c r="Q987" s="1323"/>
    </row>
    <row r="988" spans="1:17" s="1324" customFormat="1" hidden="1">
      <c r="A988" s="117"/>
      <c r="B988" s="118"/>
      <c r="C988" s="472"/>
      <c r="D988" s="472"/>
      <c r="E988" s="472"/>
      <c r="F988" s="472"/>
      <c r="G988" s="472"/>
      <c r="H988" s="472"/>
      <c r="I988" s="472"/>
      <c r="J988" s="472"/>
      <c r="K988" s="472"/>
      <c r="L988" s="472"/>
      <c r="M988" s="472"/>
      <c r="N988" s="472"/>
      <c r="O988" s="658">
        <f t="shared" si="31"/>
        <v>0</v>
      </c>
      <c r="P988" s="658" t="e">
        <f t="shared" si="32"/>
        <v>#DIV/0!</v>
      </c>
      <c r="Q988" s="1323"/>
    </row>
    <row r="989" spans="1:17" s="1324" customFormat="1" hidden="1">
      <c r="A989" s="117"/>
      <c r="B989" s="118"/>
      <c r="C989" s="472"/>
      <c r="D989" s="472"/>
      <c r="E989" s="472"/>
      <c r="F989" s="472"/>
      <c r="G989" s="472"/>
      <c r="H989" s="472"/>
      <c r="I989" s="472"/>
      <c r="J989" s="472"/>
      <c r="K989" s="472"/>
      <c r="L989" s="472"/>
      <c r="M989" s="472"/>
      <c r="N989" s="472"/>
      <c r="O989" s="658">
        <f t="shared" si="31"/>
        <v>0</v>
      </c>
      <c r="P989" s="658" t="e">
        <f t="shared" si="32"/>
        <v>#DIV/0!</v>
      </c>
      <c r="Q989" s="1323"/>
    </row>
    <row r="990" spans="1:17" s="1324" customFormat="1" hidden="1">
      <c r="A990" s="117"/>
      <c r="B990" s="118"/>
      <c r="C990" s="472"/>
      <c r="D990" s="472"/>
      <c r="E990" s="472"/>
      <c r="F990" s="472"/>
      <c r="G990" s="472"/>
      <c r="H990" s="472"/>
      <c r="I990" s="472"/>
      <c r="J990" s="472"/>
      <c r="K990" s="472"/>
      <c r="L990" s="472"/>
      <c r="M990" s="472"/>
      <c r="N990" s="472"/>
      <c r="O990" s="658">
        <f t="shared" si="31"/>
        <v>0</v>
      </c>
      <c r="P990" s="658" t="e">
        <f t="shared" si="32"/>
        <v>#DIV/0!</v>
      </c>
      <c r="Q990" s="1323"/>
    </row>
    <row r="991" spans="1:17" s="1324" customFormat="1" hidden="1">
      <c r="A991" s="117"/>
      <c r="B991" s="118"/>
      <c r="C991" s="472"/>
      <c r="D991" s="472"/>
      <c r="E991" s="472"/>
      <c r="F991" s="472"/>
      <c r="G991" s="472"/>
      <c r="H991" s="472"/>
      <c r="I991" s="472"/>
      <c r="J991" s="472"/>
      <c r="K991" s="472"/>
      <c r="L991" s="472"/>
      <c r="M991" s="472"/>
      <c r="N991" s="472"/>
      <c r="O991" s="658">
        <f t="shared" si="31"/>
        <v>0</v>
      </c>
      <c r="P991" s="658" t="e">
        <f t="shared" si="32"/>
        <v>#DIV/0!</v>
      </c>
      <c r="Q991" s="1323"/>
    </row>
    <row r="992" spans="1:17" s="1324" customFormat="1" hidden="1">
      <c r="A992" s="117"/>
      <c r="B992" s="118"/>
      <c r="C992" s="472"/>
      <c r="D992" s="472"/>
      <c r="E992" s="472"/>
      <c r="F992" s="472"/>
      <c r="G992" s="472"/>
      <c r="H992" s="472"/>
      <c r="I992" s="472"/>
      <c r="J992" s="472"/>
      <c r="K992" s="472"/>
      <c r="L992" s="472"/>
      <c r="M992" s="472"/>
      <c r="N992" s="472"/>
      <c r="O992" s="658">
        <f t="shared" si="31"/>
        <v>0</v>
      </c>
      <c r="P992" s="658" t="e">
        <f t="shared" si="32"/>
        <v>#DIV/0!</v>
      </c>
      <c r="Q992" s="1323"/>
    </row>
    <row r="993" spans="1:17" s="1324" customFormat="1" hidden="1">
      <c r="A993" s="117"/>
      <c r="B993" s="118"/>
      <c r="C993" s="472"/>
      <c r="D993" s="472"/>
      <c r="E993" s="472"/>
      <c r="F993" s="472"/>
      <c r="G993" s="472"/>
      <c r="H993" s="472"/>
      <c r="I993" s="472"/>
      <c r="J993" s="472"/>
      <c r="K993" s="472"/>
      <c r="L993" s="472"/>
      <c r="M993" s="472"/>
      <c r="N993" s="472"/>
      <c r="O993" s="658">
        <f t="shared" si="31"/>
        <v>0</v>
      </c>
      <c r="P993" s="658" t="e">
        <f t="shared" si="32"/>
        <v>#DIV/0!</v>
      </c>
      <c r="Q993" s="1323"/>
    </row>
    <row r="994" spans="1:17" s="1324" customFormat="1" hidden="1">
      <c r="A994" s="117"/>
      <c r="B994" s="118"/>
      <c r="C994" s="472"/>
      <c r="D994" s="472"/>
      <c r="E994" s="472"/>
      <c r="F994" s="472"/>
      <c r="G994" s="472"/>
      <c r="H994" s="472"/>
      <c r="I994" s="472"/>
      <c r="J994" s="472"/>
      <c r="K994" s="472"/>
      <c r="L994" s="472"/>
      <c r="M994" s="472"/>
      <c r="N994" s="472"/>
      <c r="O994" s="658">
        <f t="shared" si="31"/>
        <v>0</v>
      </c>
      <c r="P994" s="658" t="e">
        <f t="shared" si="32"/>
        <v>#DIV/0!</v>
      </c>
      <c r="Q994" s="1323"/>
    </row>
    <row r="995" spans="1:17" s="1324" customFormat="1" hidden="1">
      <c r="A995" s="117"/>
      <c r="B995" s="118"/>
      <c r="C995" s="472"/>
      <c r="D995" s="472"/>
      <c r="E995" s="472"/>
      <c r="F995" s="472"/>
      <c r="G995" s="472"/>
      <c r="H995" s="472"/>
      <c r="I995" s="472"/>
      <c r="J995" s="472"/>
      <c r="K995" s="472"/>
      <c r="L995" s="472"/>
      <c r="M995" s="472"/>
      <c r="N995" s="472"/>
      <c r="O995" s="658">
        <f t="shared" si="31"/>
        <v>0</v>
      </c>
      <c r="P995" s="658" t="e">
        <f t="shared" si="32"/>
        <v>#DIV/0!</v>
      </c>
      <c r="Q995" s="1323"/>
    </row>
    <row r="996" spans="1:17" s="1324" customFormat="1" hidden="1">
      <c r="A996" s="117"/>
      <c r="B996" s="118"/>
      <c r="C996" s="472"/>
      <c r="D996" s="472"/>
      <c r="E996" s="472"/>
      <c r="F996" s="472"/>
      <c r="G996" s="472"/>
      <c r="H996" s="472"/>
      <c r="I996" s="472"/>
      <c r="J996" s="472"/>
      <c r="K996" s="472"/>
      <c r="L996" s="472"/>
      <c r="M996" s="472"/>
      <c r="N996" s="472"/>
      <c r="O996" s="658">
        <f t="shared" si="31"/>
        <v>0</v>
      </c>
      <c r="P996" s="658" t="e">
        <f t="shared" si="32"/>
        <v>#DIV/0!</v>
      </c>
      <c r="Q996" s="1323"/>
    </row>
    <row r="997" spans="1:17" s="1324" customFormat="1" hidden="1">
      <c r="A997" s="117"/>
      <c r="B997" s="118"/>
      <c r="C997" s="472"/>
      <c r="D997" s="472"/>
      <c r="E997" s="472"/>
      <c r="F997" s="472"/>
      <c r="G997" s="472"/>
      <c r="H997" s="472"/>
      <c r="I997" s="472"/>
      <c r="J997" s="472"/>
      <c r="K997" s="472"/>
      <c r="L997" s="472"/>
      <c r="M997" s="472"/>
      <c r="N997" s="472"/>
      <c r="O997" s="658">
        <f t="shared" si="31"/>
        <v>0</v>
      </c>
      <c r="P997" s="658" t="e">
        <f t="shared" si="32"/>
        <v>#DIV/0!</v>
      </c>
      <c r="Q997" s="1323"/>
    </row>
    <row r="998" spans="1:17" s="1324" customFormat="1" hidden="1">
      <c r="A998" s="117"/>
      <c r="B998" s="118"/>
      <c r="C998" s="472"/>
      <c r="D998" s="472"/>
      <c r="E998" s="472"/>
      <c r="F998" s="472"/>
      <c r="G998" s="472"/>
      <c r="H998" s="472"/>
      <c r="I998" s="472"/>
      <c r="J998" s="472"/>
      <c r="K998" s="472"/>
      <c r="L998" s="472"/>
      <c r="M998" s="472"/>
      <c r="N998" s="472"/>
      <c r="O998" s="658">
        <f t="shared" si="31"/>
        <v>0</v>
      </c>
      <c r="P998" s="658" t="e">
        <f t="shared" si="32"/>
        <v>#DIV/0!</v>
      </c>
      <c r="Q998" s="1323"/>
    </row>
    <row r="999" spans="1:17" s="1324" customFormat="1" hidden="1">
      <c r="A999" s="117"/>
      <c r="B999" s="118"/>
      <c r="C999" s="472"/>
      <c r="D999" s="472"/>
      <c r="E999" s="472"/>
      <c r="F999" s="472"/>
      <c r="G999" s="472"/>
      <c r="H999" s="472"/>
      <c r="I999" s="472"/>
      <c r="J999" s="472"/>
      <c r="K999" s="472"/>
      <c r="L999" s="472"/>
      <c r="M999" s="472"/>
      <c r="N999" s="472"/>
      <c r="O999" s="658">
        <f t="shared" si="31"/>
        <v>0</v>
      </c>
      <c r="P999" s="658" t="e">
        <f t="shared" si="32"/>
        <v>#DIV/0!</v>
      </c>
      <c r="Q999" s="1323"/>
    </row>
    <row r="1000" spans="1:17" s="1324" customFormat="1" hidden="1">
      <c r="A1000" s="117"/>
      <c r="B1000" s="118"/>
      <c r="C1000" s="472"/>
      <c r="D1000" s="472"/>
      <c r="E1000" s="472"/>
      <c r="F1000" s="472"/>
      <c r="G1000" s="472"/>
      <c r="H1000" s="472"/>
      <c r="I1000" s="472"/>
      <c r="J1000" s="472"/>
      <c r="K1000" s="472"/>
      <c r="L1000" s="472"/>
      <c r="M1000" s="472"/>
      <c r="N1000" s="472"/>
      <c r="O1000" s="658">
        <f t="shared" si="31"/>
        <v>0</v>
      </c>
      <c r="P1000" s="658" t="e">
        <f t="shared" si="32"/>
        <v>#DIV/0!</v>
      </c>
      <c r="Q1000" s="1323"/>
    </row>
    <row r="1001" spans="1:17" s="1324" customFormat="1" hidden="1">
      <c r="A1001" s="117"/>
      <c r="B1001" s="118"/>
      <c r="C1001" s="472"/>
      <c r="D1001" s="472"/>
      <c r="E1001" s="472"/>
      <c r="F1001" s="472"/>
      <c r="G1001" s="472"/>
      <c r="H1001" s="472"/>
      <c r="I1001" s="472"/>
      <c r="J1001" s="472"/>
      <c r="K1001" s="472"/>
      <c r="L1001" s="472"/>
      <c r="M1001" s="472"/>
      <c r="N1001" s="472"/>
      <c r="O1001" s="658">
        <f t="shared" si="31"/>
        <v>0</v>
      </c>
      <c r="P1001" s="658" t="e">
        <f t="shared" si="32"/>
        <v>#DIV/0!</v>
      </c>
      <c r="Q1001" s="1323"/>
    </row>
    <row r="1002" spans="1:17" s="1324" customFormat="1" hidden="1">
      <c r="A1002" s="117"/>
      <c r="B1002" s="118"/>
      <c r="C1002" s="472"/>
      <c r="D1002" s="472"/>
      <c r="E1002" s="472"/>
      <c r="F1002" s="472"/>
      <c r="G1002" s="472"/>
      <c r="H1002" s="472"/>
      <c r="I1002" s="472"/>
      <c r="J1002" s="472"/>
      <c r="K1002" s="472"/>
      <c r="L1002" s="472"/>
      <c r="M1002" s="472"/>
      <c r="N1002" s="472"/>
      <c r="O1002" s="658">
        <f t="shared" si="31"/>
        <v>0</v>
      </c>
      <c r="P1002" s="658" t="e">
        <f t="shared" si="32"/>
        <v>#DIV/0!</v>
      </c>
      <c r="Q1002" s="1323"/>
    </row>
    <row r="1003" spans="1:17" s="1324" customFormat="1" hidden="1">
      <c r="A1003" s="117"/>
      <c r="B1003" s="118"/>
      <c r="C1003" s="472"/>
      <c r="D1003" s="472"/>
      <c r="E1003" s="472"/>
      <c r="F1003" s="472"/>
      <c r="G1003" s="472"/>
      <c r="H1003" s="472"/>
      <c r="I1003" s="472"/>
      <c r="J1003" s="472"/>
      <c r="K1003" s="472"/>
      <c r="L1003" s="472"/>
      <c r="M1003" s="472"/>
      <c r="N1003" s="472"/>
      <c r="O1003" s="658">
        <f t="shared" si="31"/>
        <v>0</v>
      </c>
      <c r="P1003" s="658" t="e">
        <f t="shared" si="32"/>
        <v>#DIV/0!</v>
      </c>
      <c r="Q1003" s="1323"/>
    </row>
    <row r="1004" spans="1:17" s="1324" customFormat="1" hidden="1">
      <c r="A1004" s="117"/>
      <c r="B1004" s="118"/>
      <c r="C1004" s="472"/>
      <c r="D1004" s="472"/>
      <c r="E1004" s="472"/>
      <c r="F1004" s="472"/>
      <c r="G1004" s="472"/>
      <c r="H1004" s="472"/>
      <c r="I1004" s="472"/>
      <c r="J1004" s="472"/>
      <c r="K1004" s="472"/>
      <c r="L1004" s="472"/>
      <c r="M1004" s="472"/>
      <c r="N1004" s="472"/>
      <c r="O1004" s="658">
        <f t="shared" si="31"/>
        <v>0</v>
      </c>
      <c r="P1004" s="658" t="e">
        <f t="shared" si="32"/>
        <v>#DIV/0!</v>
      </c>
      <c r="Q1004" s="1323"/>
    </row>
    <row r="1005" spans="1:17" s="1324" customFormat="1" hidden="1">
      <c r="A1005" s="117"/>
      <c r="B1005" s="118"/>
      <c r="C1005" s="472"/>
      <c r="D1005" s="472"/>
      <c r="E1005" s="472"/>
      <c r="F1005" s="472"/>
      <c r="G1005" s="472"/>
      <c r="H1005" s="472"/>
      <c r="I1005" s="472"/>
      <c r="J1005" s="472"/>
      <c r="K1005" s="472"/>
      <c r="L1005" s="472"/>
      <c r="M1005" s="472"/>
      <c r="N1005" s="472"/>
      <c r="O1005" s="658">
        <f t="shared" si="31"/>
        <v>0</v>
      </c>
      <c r="P1005" s="658" t="e">
        <f t="shared" si="32"/>
        <v>#DIV/0!</v>
      </c>
      <c r="Q1005" s="1323"/>
    </row>
    <row r="1006" spans="1:17" s="1324" customFormat="1" hidden="1">
      <c r="A1006" s="117"/>
      <c r="B1006" s="118"/>
      <c r="C1006" s="472"/>
      <c r="D1006" s="472"/>
      <c r="E1006" s="472"/>
      <c r="F1006" s="472"/>
      <c r="G1006" s="472"/>
      <c r="H1006" s="472"/>
      <c r="I1006" s="472"/>
      <c r="J1006" s="472"/>
      <c r="K1006" s="472"/>
      <c r="L1006" s="472"/>
      <c r="M1006" s="472"/>
      <c r="N1006" s="472"/>
      <c r="O1006" s="658">
        <f t="shared" si="31"/>
        <v>0</v>
      </c>
      <c r="P1006" s="658" t="e">
        <f t="shared" si="32"/>
        <v>#DIV/0!</v>
      </c>
      <c r="Q1006" s="1323"/>
    </row>
    <row r="1007" spans="1:17" s="1324" customFormat="1" hidden="1">
      <c r="A1007" s="117"/>
      <c r="B1007" s="118"/>
      <c r="C1007" s="472"/>
      <c r="D1007" s="472"/>
      <c r="E1007" s="472"/>
      <c r="F1007" s="472"/>
      <c r="G1007" s="472"/>
      <c r="H1007" s="472"/>
      <c r="I1007" s="472"/>
      <c r="J1007" s="472"/>
      <c r="K1007" s="472"/>
      <c r="L1007" s="472"/>
      <c r="M1007" s="472"/>
      <c r="N1007" s="472"/>
      <c r="O1007" s="658">
        <f t="shared" si="31"/>
        <v>0</v>
      </c>
      <c r="P1007" s="658" t="e">
        <f t="shared" si="32"/>
        <v>#DIV/0!</v>
      </c>
      <c r="Q1007" s="1323"/>
    </row>
    <row r="1008" spans="1:17" s="1324" customFormat="1" hidden="1">
      <c r="A1008" s="117"/>
      <c r="B1008" s="118"/>
      <c r="C1008" s="472"/>
      <c r="D1008" s="472"/>
      <c r="E1008" s="472"/>
      <c r="F1008" s="472"/>
      <c r="G1008" s="472"/>
      <c r="H1008" s="472"/>
      <c r="I1008" s="472"/>
      <c r="J1008" s="472"/>
      <c r="K1008" s="472"/>
      <c r="L1008" s="472"/>
      <c r="M1008" s="472"/>
      <c r="N1008" s="472"/>
      <c r="O1008" s="658">
        <f t="shared" si="31"/>
        <v>0</v>
      </c>
      <c r="P1008" s="658" t="e">
        <f t="shared" si="32"/>
        <v>#DIV/0!</v>
      </c>
      <c r="Q1008" s="1323"/>
    </row>
    <row r="1009" spans="1:17" s="1324" customFormat="1" hidden="1">
      <c r="A1009" s="117"/>
      <c r="B1009" s="118"/>
      <c r="C1009" s="472"/>
      <c r="D1009" s="472"/>
      <c r="E1009" s="472"/>
      <c r="F1009" s="472"/>
      <c r="G1009" s="472"/>
      <c r="H1009" s="472"/>
      <c r="I1009" s="472"/>
      <c r="J1009" s="472"/>
      <c r="K1009" s="472"/>
      <c r="L1009" s="472"/>
      <c r="M1009" s="472"/>
      <c r="N1009" s="472"/>
      <c r="O1009" s="658">
        <f t="shared" si="31"/>
        <v>0</v>
      </c>
      <c r="P1009" s="658" t="e">
        <f t="shared" si="32"/>
        <v>#DIV/0!</v>
      </c>
      <c r="Q1009" s="1323"/>
    </row>
    <row r="1010" spans="1:17" s="1324" customFormat="1" hidden="1">
      <c r="A1010" s="117"/>
      <c r="B1010" s="118"/>
      <c r="C1010" s="472"/>
      <c r="D1010" s="472"/>
      <c r="E1010" s="472"/>
      <c r="F1010" s="472"/>
      <c r="G1010" s="472"/>
      <c r="H1010" s="472"/>
      <c r="I1010" s="472"/>
      <c r="J1010" s="472"/>
      <c r="K1010" s="472"/>
      <c r="L1010" s="472"/>
      <c r="M1010" s="472"/>
      <c r="N1010" s="472"/>
      <c r="O1010" s="658">
        <f t="shared" si="31"/>
        <v>0</v>
      </c>
      <c r="P1010" s="658" t="e">
        <f t="shared" si="32"/>
        <v>#DIV/0!</v>
      </c>
      <c r="Q1010" s="1323"/>
    </row>
    <row r="1011" spans="1:17" s="1324" customFormat="1" hidden="1">
      <c r="A1011" s="117"/>
      <c r="B1011" s="118"/>
      <c r="C1011" s="472"/>
      <c r="D1011" s="472"/>
      <c r="E1011" s="472"/>
      <c r="F1011" s="472"/>
      <c r="G1011" s="472"/>
      <c r="H1011" s="472"/>
      <c r="I1011" s="472"/>
      <c r="J1011" s="472"/>
      <c r="K1011" s="472"/>
      <c r="L1011" s="472"/>
      <c r="M1011" s="472"/>
      <c r="N1011" s="472"/>
      <c r="O1011" s="658">
        <f t="shared" si="31"/>
        <v>0</v>
      </c>
      <c r="P1011" s="658" t="e">
        <f t="shared" si="32"/>
        <v>#DIV/0!</v>
      </c>
      <c r="Q1011" s="1323"/>
    </row>
    <row r="1012" spans="1:17" s="1324" customFormat="1" hidden="1">
      <c r="A1012" s="117"/>
      <c r="B1012" s="118"/>
      <c r="C1012" s="472"/>
      <c r="D1012" s="472"/>
      <c r="E1012" s="472"/>
      <c r="F1012" s="472"/>
      <c r="G1012" s="472"/>
      <c r="H1012" s="472"/>
      <c r="I1012" s="472"/>
      <c r="J1012" s="472"/>
      <c r="K1012" s="472"/>
      <c r="L1012" s="472"/>
      <c r="M1012" s="472"/>
      <c r="N1012" s="472"/>
      <c r="O1012" s="658">
        <f t="shared" si="31"/>
        <v>0</v>
      </c>
      <c r="P1012" s="658" t="e">
        <f t="shared" si="32"/>
        <v>#DIV/0!</v>
      </c>
      <c r="Q1012" s="1323"/>
    </row>
    <row r="1013" spans="1:17" s="1324" customFormat="1" hidden="1">
      <c r="A1013" s="117"/>
      <c r="B1013" s="118"/>
      <c r="C1013" s="472"/>
      <c r="D1013" s="472"/>
      <c r="E1013" s="472"/>
      <c r="F1013" s="472"/>
      <c r="G1013" s="472"/>
      <c r="H1013" s="472"/>
      <c r="I1013" s="472"/>
      <c r="J1013" s="472"/>
      <c r="K1013" s="472"/>
      <c r="L1013" s="472"/>
      <c r="M1013" s="472"/>
      <c r="N1013" s="472"/>
      <c r="O1013" s="658">
        <f t="shared" si="31"/>
        <v>0</v>
      </c>
      <c r="P1013" s="658" t="e">
        <f t="shared" si="32"/>
        <v>#DIV/0!</v>
      </c>
      <c r="Q1013" s="1323"/>
    </row>
    <row r="1014" spans="1:17" s="1324" customFormat="1" hidden="1">
      <c r="A1014" s="117"/>
      <c r="B1014" s="118"/>
      <c r="C1014" s="472"/>
      <c r="D1014" s="472"/>
      <c r="E1014" s="472"/>
      <c r="F1014" s="472"/>
      <c r="G1014" s="472"/>
      <c r="H1014" s="472"/>
      <c r="I1014" s="472"/>
      <c r="J1014" s="472"/>
      <c r="K1014" s="472"/>
      <c r="L1014" s="472"/>
      <c r="M1014" s="472"/>
      <c r="N1014" s="472"/>
      <c r="O1014" s="658">
        <f t="shared" si="31"/>
        <v>0</v>
      </c>
      <c r="P1014" s="658" t="e">
        <f t="shared" si="32"/>
        <v>#DIV/0!</v>
      </c>
      <c r="Q1014" s="1323"/>
    </row>
    <row r="1015" spans="1:17" s="1324" customFormat="1" hidden="1">
      <c r="A1015" s="117"/>
      <c r="B1015" s="118"/>
      <c r="C1015" s="472"/>
      <c r="D1015" s="472"/>
      <c r="E1015" s="472"/>
      <c r="F1015" s="472"/>
      <c r="G1015" s="472"/>
      <c r="H1015" s="472"/>
      <c r="I1015" s="472"/>
      <c r="J1015" s="472"/>
      <c r="K1015" s="472"/>
      <c r="L1015" s="472"/>
      <c r="M1015" s="472"/>
      <c r="N1015" s="472"/>
      <c r="O1015" s="658">
        <f t="shared" si="31"/>
        <v>0</v>
      </c>
      <c r="P1015" s="658" t="e">
        <f t="shared" si="32"/>
        <v>#DIV/0!</v>
      </c>
      <c r="Q1015" s="1323"/>
    </row>
    <row r="1016" spans="1:17" s="1324" customFormat="1" hidden="1">
      <c r="A1016" s="117"/>
      <c r="B1016" s="118"/>
      <c r="C1016" s="472"/>
      <c r="D1016" s="472"/>
      <c r="E1016" s="472"/>
      <c r="F1016" s="472"/>
      <c r="G1016" s="472"/>
      <c r="H1016" s="472"/>
      <c r="I1016" s="472"/>
      <c r="J1016" s="472"/>
      <c r="K1016" s="472"/>
      <c r="L1016" s="472"/>
      <c r="M1016" s="472"/>
      <c r="N1016" s="472"/>
      <c r="O1016" s="658">
        <f t="shared" si="31"/>
        <v>0</v>
      </c>
      <c r="P1016" s="658" t="e">
        <f t="shared" si="32"/>
        <v>#DIV/0!</v>
      </c>
      <c r="Q1016" s="1323"/>
    </row>
    <row r="1017" spans="1:17" s="1324" customFormat="1" hidden="1">
      <c r="A1017" s="117"/>
      <c r="B1017" s="118"/>
      <c r="C1017" s="472"/>
      <c r="D1017" s="472"/>
      <c r="E1017" s="472"/>
      <c r="F1017" s="472"/>
      <c r="G1017" s="472"/>
      <c r="H1017" s="472"/>
      <c r="I1017" s="472"/>
      <c r="J1017" s="472"/>
      <c r="K1017" s="472"/>
      <c r="L1017" s="472"/>
      <c r="M1017" s="472"/>
      <c r="N1017" s="472"/>
      <c r="O1017" s="658">
        <f t="shared" si="31"/>
        <v>0</v>
      </c>
      <c r="P1017" s="658" t="e">
        <f t="shared" si="32"/>
        <v>#DIV/0!</v>
      </c>
      <c r="Q1017" s="1323"/>
    </row>
    <row r="1018" spans="1:17" s="1324" customFormat="1" hidden="1">
      <c r="A1018" s="117"/>
      <c r="B1018" s="118"/>
      <c r="C1018" s="472"/>
      <c r="D1018" s="472"/>
      <c r="E1018" s="472"/>
      <c r="F1018" s="472"/>
      <c r="G1018" s="472"/>
      <c r="H1018" s="472"/>
      <c r="I1018" s="472"/>
      <c r="J1018" s="472"/>
      <c r="K1018" s="472"/>
      <c r="L1018" s="472"/>
      <c r="M1018" s="472"/>
      <c r="N1018" s="472"/>
      <c r="O1018" s="658">
        <f t="shared" si="31"/>
        <v>0</v>
      </c>
      <c r="P1018" s="658" t="e">
        <f t="shared" si="32"/>
        <v>#DIV/0!</v>
      </c>
      <c r="Q1018" s="1323"/>
    </row>
    <row r="1019" spans="1:17" s="1324" customFormat="1" hidden="1">
      <c r="A1019" s="117"/>
      <c r="B1019" s="118"/>
      <c r="C1019" s="472"/>
      <c r="D1019" s="472"/>
      <c r="E1019" s="472"/>
      <c r="F1019" s="472"/>
      <c r="G1019" s="472"/>
      <c r="H1019" s="472"/>
      <c r="I1019" s="472"/>
      <c r="J1019" s="472"/>
      <c r="K1019" s="472"/>
      <c r="L1019" s="472"/>
      <c r="M1019" s="472"/>
      <c r="N1019" s="472"/>
      <c r="O1019" s="658">
        <f t="shared" si="31"/>
        <v>0</v>
      </c>
      <c r="P1019" s="658" t="e">
        <f t="shared" si="32"/>
        <v>#DIV/0!</v>
      </c>
      <c r="Q1019" s="1323"/>
    </row>
    <row r="1020" spans="1:17" s="1324" customFormat="1" hidden="1">
      <c r="A1020" s="117"/>
      <c r="B1020" s="118"/>
      <c r="C1020" s="472"/>
      <c r="D1020" s="472"/>
      <c r="E1020" s="472"/>
      <c r="F1020" s="472"/>
      <c r="G1020" s="472"/>
      <c r="H1020" s="472"/>
      <c r="I1020" s="472"/>
      <c r="J1020" s="472"/>
      <c r="K1020" s="472"/>
      <c r="L1020" s="472"/>
      <c r="M1020" s="472"/>
      <c r="N1020" s="472"/>
      <c r="O1020" s="658">
        <f t="shared" si="31"/>
        <v>0</v>
      </c>
      <c r="P1020" s="658" t="e">
        <f t="shared" si="32"/>
        <v>#DIV/0!</v>
      </c>
      <c r="Q1020" s="1323"/>
    </row>
    <row r="1021" spans="1:17" s="1324" customFormat="1" hidden="1">
      <c r="A1021" s="117"/>
      <c r="B1021" s="118"/>
      <c r="C1021" s="472"/>
      <c r="D1021" s="472"/>
      <c r="E1021" s="472"/>
      <c r="F1021" s="472"/>
      <c r="G1021" s="472"/>
      <c r="H1021" s="472"/>
      <c r="I1021" s="472"/>
      <c r="J1021" s="472"/>
      <c r="K1021" s="472"/>
      <c r="L1021" s="472"/>
      <c r="M1021" s="472"/>
      <c r="N1021" s="472"/>
      <c r="O1021" s="658">
        <f t="shared" si="31"/>
        <v>0</v>
      </c>
      <c r="P1021" s="658" t="e">
        <f t="shared" si="32"/>
        <v>#DIV/0!</v>
      </c>
      <c r="Q1021" s="1323"/>
    </row>
    <row r="1022" spans="1:17" s="1324" customFormat="1" hidden="1">
      <c r="A1022" s="117"/>
      <c r="B1022" s="118"/>
      <c r="C1022" s="472"/>
      <c r="D1022" s="472"/>
      <c r="E1022" s="472"/>
      <c r="F1022" s="472"/>
      <c r="G1022" s="472"/>
      <c r="H1022" s="472"/>
      <c r="I1022" s="472"/>
      <c r="J1022" s="472"/>
      <c r="K1022" s="472"/>
      <c r="L1022" s="472"/>
      <c r="M1022" s="472"/>
      <c r="N1022" s="472"/>
      <c r="O1022" s="658">
        <f t="shared" si="31"/>
        <v>0</v>
      </c>
      <c r="P1022" s="658" t="e">
        <f t="shared" si="32"/>
        <v>#DIV/0!</v>
      </c>
      <c r="Q1022" s="1323"/>
    </row>
    <row r="1023" spans="1:17" s="1324" customFormat="1" hidden="1">
      <c r="A1023" s="117"/>
      <c r="B1023" s="118"/>
      <c r="C1023" s="472"/>
      <c r="D1023" s="472"/>
      <c r="E1023" s="472"/>
      <c r="F1023" s="472"/>
      <c r="G1023" s="472"/>
      <c r="H1023" s="472"/>
      <c r="I1023" s="472"/>
      <c r="J1023" s="472"/>
      <c r="K1023" s="472"/>
      <c r="L1023" s="472"/>
      <c r="M1023" s="472"/>
      <c r="N1023" s="472"/>
      <c r="O1023" s="658">
        <f t="shared" si="31"/>
        <v>0</v>
      </c>
      <c r="P1023" s="658" t="e">
        <f t="shared" si="32"/>
        <v>#DIV/0!</v>
      </c>
      <c r="Q1023" s="1323"/>
    </row>
    <row r="1024" spans="1:17" s="1324" customFormat="1" hidden="1">
      <c r="A1024" s="117"/>
      <c r="B1024" s="118"/>
      <c r="C1024" s="472"/>
      <c r="D1024" s="472"/>
      <c r="E1024" s="472"/>
      <c r="F1024" s="472"/>
      <c r="G1024" s="472"/>
      <c r="H1024" s="472"/>
      <c r="I1024" s="472"/>
      <c r="J1024" s="472"/>
      <c r="K1024" s="472"/>
      <c r="L1024" s="472"/>
      <c r="M1024" s="472"/>
      <c r="N1024" s="472"/>
      <c r="O1024" s="658">
        <f t="shared" si="31"/>
        <v>0</v>
      </c>
      <c r="P1024" s="658" t="e">
        <f t="shared" si="32"/>
        <v>#DIV/0!</v>
      </c>
      <c r="Q1024" s="1323"/>
    </row>
    <row r="1025" spans="1:17" s="1324" customFormat="1" hidden="1">
      <c r="A1025" s="117"/>
      <c r="B1025" s="118"/>
      <c r="C1025" s="472"/>
      <c r="D1025" s="472"/>
      <c r="E1025" s="472"/>
      <c r="F1025" s="472"/>
      <c r="G1025" s="472"/>
      <c r="H1025" s="472"/>
      <c r="I1025" s="472"/>
      <c r="J1025" s="472"/>
      <c r="K1025" s="472"/>
      <c r="L1025" s="472"/>
      <c r="M1025" s="472"/>
      <c r="N1025" s="472"/>
      <c r="O1025" s="658">
        <f t="shared" si="31"/>
        <v>0</v>
      </c>
      <c r="P1025" s="658" t="e">
        <f t="shared" si="32"/>
        <v>#DIV/0!</v>
      </c>
      <c r="Q1025" s="1323"/>
    </row>
    <row r="1026" spans="1:17" s="1324" customFormat="1" hidden="1">
      <c r="A1026" s="117"/>
      <c r="B1026" s="118"/>
      <c r="C1026" s="472"/>
      <c r="D1026" s="472"/>
      <c r="E1026" s="472"/>
      <c r="F1026" s="472"/>
      <c r="G1026" s="472"/>
      <c r="H1026" s="472"/>
      <c r="I1026" s="472"/>
      <c r="J1026" s="472"/>
      <c r="K1026" s="472"/>
      <c r="L1026" s="472"/>
      <c r="M1026" s="472"/>
      <c r="N1026" s="472"/>
      <c r="O1026" s="658">
        <f t="shared" si="31"/>
        <v>0</v>
      </c>
      <c r="P1026" s="658" t="e">
        <f t="shared" si="32"/>
        <v>#DIV/0!</v>
      </c>
      <c r="Q1026" s="1323"/>
    </row>
    <row r="1027" spans="1:17" s="1324" customFormat="1" hidden="1">
      <c r="A1027" s="117"/>
      <c r="B1027" s="118"/>
      <c r="C1027" s="472"/>
      <c r="D1027" s="472"/>
      <c r="E1027" s="472"/>
      <c r="F1027" s="472"/>
      <c r="G1027" s="472"/>
      <c r="H1027" s="472"/>
      <c r="I1027" s="472"/>
      <c r="J1027" s="472"/>
      <c r="K1027" s="472"/>
      <c r="L1027" s="472"/>
      <c r="M1027" s="472"/>
      <c r="N1027" s="472"/>
      <c r="O1027" s="658">
        <f t="shared" si="31"/>
        <v>0</v>
      </c>
      <c r="P1027" s="658" t="e">
        <f t="shared" si="32"/>
        <v>#DIV/0!</v>
      </c>
      <c r="Q1027" s="1323"/>
    </row>
    <row r="1028" spans="1:17" s="1324" customFormat="1" hidden="1">
      <c r="A1028" s="117"/>
      <c r="B1028" s="118"/>
      <c r="C1028" s="472"/>
      <c r="D1028" s="472"/>
      <c r="E1028" s="472"/>
      <c r="F1028" s="472"/>
      <c r="G1028" s="472"/>
      <c r="H1028" s="472"/>
      <c r="I1028" s="472"/>
      <c r="J1028" s="472"/>
      <c r="K1028" s="472"/>
      <c r="L1028" s="472"/>
      <c r="M1028" s="472"/>
      <c r="N1028" s="472"/>
      <c r="O1028" s="658">
        <f t="shared" ref="O1028:O1075" si="33">SUM(C1028:N1028)</f>
        <v>0</v>
      </c>
      <c r="P1028" s="658" t="e">
        <f t="shared" ref="P1028:P1058" si="34">AVERAGE(C1028:N1028)</f>
        <v>#DIV/0!</v>
      </c>
      <c r="Q1028" s="1323"/>
    </row>
    <row r="1029" spans="1:17" s="1324" customFormat="1" hidden="1">
      <c r="A1029" s="117"/>
      <c r="B1029" s="118"/>
      <c r="C1029" s="472"/>
      <c r="D1029" s="472"/>
      <c r="E1029" s="472"/>
      <c r="F1029" s="472"/>
      <c r="G1029" s="472"/>
      <c r="H1029" s="472"/>
      <c r="I1029" s="472"/>
      <c r="J1029" s="472"/>
      <c r="K1029" s="472"/>
      <c r="L1029" s="472"/>
      <c r="M1029" s="472"/>
      <c r="N1029" s="472"/>
      <c r="O1029" s="658">
        <f t="shared" si="33"/>
        <v>0</v>
      </c>
      <c r="P1029" s="658" t="e">
        <f t="shared" si="34"/>
        <v>#DIV/0!</v>
      </c>
      <c r="Q1029" s="1323"/>
    </row>
    <row r="1030" spans="1:17" s="1324" customFormat="1" hidden="1">
      <c r="A1030" s="117"/>
      <c r="B1030" s="118"/>
      <c r="C1030" s="472"/>
      <c r="D1030" s="472"/>
      <c r="E1030" s="472"/>
      <c r="F1030" s="472"/>
      <c r="G1030" s="472"/>
      <c r="H1030" s="472"/>
      <c r="I1030" s="472"/>
      <c r="J1030" s="472"/>
      <c r="K1030" s="472"/>
      <c r="L1030" s="472"/>
      <c r="M1030" s="472"/>
      <c r="N1030" s="472"/>
      <c r="O1030" s="658">
        <f t="shared" si="33"/>
        <v>0</v>
      </c>
      <c r="P1030" s="658" t="e">
        <f t="shared" si="34"/>
        <v>#DIV/0!</v>
      </c>
      <c r="Q1030" s="1323"/>
    </row>
    <row r="1031" spans="1:17" s="1324" customFormat="1" hidden="1">
      <c r="A1031" s="117"/>
      <c r="B1031" s="118"/>
      <c r="C1031" s="472"/>
      <c r="D1031" s="472"/>
      <c r="E1031" s="472"/>
      <c r="F1031" s="472"/>
      <c r="G1031" s="472"/>
      <c r="H1031" s="472"/>
      <c r="I1031" s="472"/>
      <c r="J1031" s="472"/>
      <c r="K1031" s="472"/>
      <c r="L1031" s="472"/>
      <c r="M1031" s="472"/>
      <c r="N1031" s="472"/>
      <c r="O1031" s="658">
        <f t="shared" si="33"/>
        <v>0</v>
      </c>
      <c r="P1031" s="658" t="e">
        <f t="shared" si="34"/>
        <v>#DIV/0!</v>
      </c>
      <c r="Q1031" s="1323"/>
    </row>
    <row r="1032" spans="1:17" s="1324" customFormat="1" hidden="1">
      <c r="A1032" s="117"/>
      <c r="B1032" s="118"/>
      <c r="C1032" s="472"/>
      <c r="D1032" s="472"/>
      <c r="E1032" s="472"/>
      <c r="F1032" s="472"/>
      <c r="G1032" s="472"/>
      <c r="H1032" s="472"/>
      <c r="I1032" s="472"/>
      <c r="J1032" s="472"/>
      <c r="K1032" s="472"/>
      <c r="L1032" s="472"/>
      <c r="M1032" s="472"/>
      <c r="N1032" s="472"/>
      <c r="O1032" s="658">
        <f t="shared" si="33"/>
        <v>0</v>
      </c>
      <c r="P1032" s="658" t="e">
        <f t="shared" si="34"/>
        <v>#DIV/0!</v>
      </c>
      <c r="Q1032" s="1323"/>
    </row>
    <row r="1033" spans="1:17" s="1324" customFormat="1" hidden="1">
      <c r="A1033" s="117"/>
      <c r="B1033" s="118"/>
      <c r="C1033" s="472"/>
      <c r="D1033" s="472"/>
      <c r="E1033" s="472"/>
      <c r="F1033" s="472"/>
      <c r="G1033" s="472"/>
      <c r="H1033" s="472"/>
      <c r="I1033" s="472"/>
      <c r="J1033" s="472"/>
      <c r="K1033" s="472"/>
      <c r="L1033" s="472"/>
      <c r="M1033" s="472"/>
      <c r="N1033" s="472"/>
      <c r="O1033" s="658">
        <f t="shared" si="33"/>
        <v>0</v>
      </c>
      <c r="P1033" s="658" t="e">
        <f t="shared" si="34"/>
        <v>#DIV/0!</v>
      </c>
      <c r="Q1033" s="1323"/>
    </row>
    <row r="1034" spans="1:17" s="1324" customFormat="1" hidden="1">
      <c r="A1034" s="117"/>
      <c r="B1034" s="118"/>
      <c r="C1034" s="472"/>
      <c r="D1034" s="472"/>
      <c r="E1034" s="472"/>
      <c r="F1034" s="472"/>
      <c r="G1034" s="472"/>
      <c r="H1034" s="472"/>
      <c r="I1034" s="472"/>
      <c r="J1034" s="472"/>
      <c r="K1034" s="472"/>
      <c r="L1034" s="472"/>
      <c r="M1034" s="472"/>
      <c r="N1034" s="472"/>
      <c r="O1034" s="658">
        <f t="shared" si="33"/>
        <v>0</v>
      </c>
      <c r="P1034" s="658" t="e">
        <f t="shared" si="34"/>
        <v>#DIV/0!</v>
      </c>
      <c r="Q1034" s="1323"/>
    </row>
    <row r="1035" spans="1:17" s="1324" customFormat="1" hidden="1">
      <c r="A1035" s="117"/>
      <c r="B1035" s="118"/>
      <c r="C1035" s="472"/>
      <c r="D1035" s="472"/>
      <c r="E1035" s="472"/>
      <c r="F1035" s="472"/>
      <c r="G1035" s="472"/>
      <c r="H1035" s="472"/>
      <c r="I1035" s="472"/>
      <c r="J1035" s="472"/>
      <c r="K1035" s="472"/>
      <c r="L1035" s="472"/>
      <c r="M1035" s="472"/>
      <c r="N1035" s="472"/>
      <c r="O1035" s="658">
        <f t="shared" si="33"/>
        <v>0</v>
      </c>
      <c r="P1035" s="658" t="e">
        <f t="shared" si="34"/>
        <v>#DIV/0!</v>
      </c>
      <c r="Q1035" s="1323"/>
    </row>
    <row r="1036" spans="1:17" s="1324" customFormat="1" hidden="1">
      <c r="A1036" s="117"/>
      <c r="B1036" s="118"/>
      <c r="C1036" s="472"/>
      <c r="D1036" s="472"/>
      <c r="E1036" s="472"/>
      <c r="F1036" s="472"/>
      <c r="G1036" s="472"/>
      <c r="H1036" s="472"/>
      <c r="I1036" s="472"/>
      <c r="J1036" s="472"/>
      <c r="K1036" s="472"/>
      <c r="L1036" s="472"/>
      <c r="M1036" s="472"/>
      <c r="N1036" s="472"/>
      <c r="O1036" s="658">
        <f t="shared" si="33"/>
        <v>0</v>
      </c>
      <c r="P1036" s="658" t="e">
        <f t="shared" si="34"/>
        <v>#DIV/0!</v>
      </c>
      <c r="Q1036" s="1323"/>
    </row>
    <row r="1037" spans="1:17" s="1324" customFormat="1" hidden="1">
      <c r="A1037" s="117"/>
      <c r="B1037" s="118"/>
      <c r="C1037" s="472"/>
      <c r="D1037" s="472"/>
      <c r="E1037" s="472"/>
      <c r="F1037" s="472"/>
      <c r="G1037" s="472"/>
      <c r="H1037" s="472"/>
      <c r="I1037" s="472"/>
      <c r="J1037" s="472"/>
      <c r="K1037" s="472"/>
      <c r="L1037" s="472"/>
      <c r="M1037" s="472"/>
      <c r="N1037" s="472"/>
      <c r="O1037" s="658">
        <f t="shared" si="33"/>
        <v>0</v>
      </c>
      <c r="P1037" s="658" t="e">
        <f t="shared" si="34"/>
        <v>#DIV/0!</v>
      </c>
      <c r="Q1037" s="1323"/>
    </row>
    <row r="1038" spans="1:17" s="1324" customFormat="1" hidden="1">
      <c r="A1038" s="117"/>
      <c r="B1038" s="118"/>
      <c r="C1038" s="472"/>
      <c r="D1038" s="472"/>
      <c r="E1038" s="472"/>
      <c r="F1038" s="472"/>
      <c r="G1038" s="472"/>
      <c r="H1038" s="472"/>
      <c r="I1038" s="472"/>
      <c r="J1038" s="472"/>
      <c r="K1038" s="472"/>
      <c r="L1038" s="472"/>
      <c r="M1038" s="472"/>
      <c r="N1038" s="472"/>
      <c r="O1038" s="658">
        <f t="shared" si="33"/>
        <v>0</v>
      </c>
      <c r="P1038" s="658" t="e">
        <f t="shared" si="34"/>
        <v>#DIV/0!</v>
      </c>
      <c r="Q1038" s="1323"/>
    </row>
    <row r="1039" spans="1:17" s="1324" customFormat="1" hidden="1">
      <c r="A1039" s="117"/>
      <c r="B1039" s="118"/>
      <c r="C1039" s="472"/>
      <c r="D1039" s="472"/>
      <c r="E1039" s="472"/>
      <c r="F1039" s="472"/>
      <c r="G1039" s="472"/>
      <c r="H1039" s="472"/>
      <c r="I1039" s="472"/>
      <c r="J1039" s="472"/>
      <c r="K1039" s="472"/>
      <c r="L1039" s="472"/>
      <c r="M1039" s="472"/>
      <c r="N1039" s="472"/>
      <c r="O1039" s="658">
        <f t="shared" si="33"/>
        <v>0</v>
      </c>
      <c r="P1039" s="658" t="e">
        <f t="shared" si="34"/>
        <v>#DIV/0!</v>
      </c>
      <c r="Q1039" s="1323"/>
    </row>
    <row r="1040" spans="1:17" s="1324" customFormat="1" hidden="1">
      <c r="A1040" s="117"/>
      <c r="B1040" s="118"/>
      <c r="C1040" s="472"/>
      <c r="D1040" s="472"/>
      <c r="E1040" s="472"/>
      <c r="F1040" s="472"/>
      <c r="G1040" s="472"/>
      <c r="H1040" s="472"/>
      <c r="I1040" s="472"/>
      <c r="J1040" s="472"/>
      <c r="K1040" s="472"/>
      <c r="L1040" s="472"/>
      <c r="M1040" s="472"/>
      <c r="N1040" s="472"/>
      <c r="O1040" s="658">
        <f t="shared" si="33"/>
        <v>0</v>
      </c>
      <c r="P1040" s="658" t="e">
        <f t="shared" si="34"/>
        <v>#DIV/0!</v>
      </c>
      <c r="Q1040" s="1323"/>
    </row>
    <row r="1041" spans="1:17" s="1324" customFormat="1" hidden="1">
      <c r="A1041" s="117"/>
      <c r="B1041" s="118"/>
      <c r="C1041" s="472"/>
      <c r="D1041" s="472"/>
      <c r="E1041" s="472"/>
      <c r="F1041" s="472"/>
      <c r="G1041" s="472"/>
      <c r="H1041" s="472"/>
      <c r="I1041" s="472"/>
      <c r="J1041" s="472"/>
      <c r="K1041" s="472"/>
      <c r="L1041" s="472"/>
      <c r="M1041" s="472"/>
      <c r="N1041" s="472"/>
      <c r="O1041" s="658">
        <f t="shared" si="33"/>
        <v>0</v>
      </c>
      <c r="P1041" s="658" t="e">
        <f t="shared" si="34"/>
        <v>#DIV/0!</v>
      </c>
      <c r="Q1041" s="1323"/>
    </row>
    <row r="1042" spans="1:17" s="1324" customFormat="1" hidden="1">
      <c r="A1042" s="117"/>
      <c r="B1042" s="118"/>
      <c r="C1042" s="472"/>
      <c r="D1042" s="472"/>
      <c r="E1042" s="472"/>
      <c r="F1042" s="472"/>
      <c r="G1042" s="472"/>
      <c r="H1042" s="472"/>
      <c r="I1042" s="472"/>
      <c r="J1042" s="472"/>
      <c r="K1042" s="472"/>
      <c r="L1042" s="472"/>
      <c r="M1042" s="472"/>
      <c r="N1042" s="472"/>
      <c r="O1042" s="658">
        <f t="shared" si="33"/>
        <v>0</v>
      </c>
      <c r="P1042" s="658" t="e">
        <f t="shared" si="34"/>
        <v>#DIV/0!</v>
      </c>
      <c r="Q1042" s="1323"/>
    </row>
    <row r="1043" spans="1:17" s="1324" customFormat="1" hidden="1">
      <c r="A1043" s="117"/>
      <c r="B1043" s="118"/>
      <c r="C1043" s="472"/>
      <c r="D1043" s="472"/>
      <c r="E1043" s="472"/>
      <c r="F1043" s="472"/>
      <c r="G1043" s="472"/>
      <c r="H1043" s="472"/>
      <c r="I1043" s="472"/>
      <c r="J1043" s="472"/>
      <c r="K1043" s="472"/>
      <c r="L1043" s="472"/>
      <c r="M1043" s="472"/>
      <c r="N1043" s="472"/>
      <c r="O1043" s="658">
        <f t="shared" si="33"/>
        <v>0</v>
      </c>
      <c r="P1043" s="658" t="e">
        <f t="shared" si="34"/>
        <v>#DIV/0!</v>
      </c>
      <c r="Q1043" s="1323"/>
    </row>
    <row r="1044" spans="1:17" s="1324" customFormat="1" hidden="1">
      <c r="A1044" s="117"/>
      <c r="B1044" s="118"/>
      <c r="C1044" s="472"/>
      <c r="D1044" s="472"/>
      <c r="E1044" s="472"/>
      <c r="F1044" s="472"/>
      <c r="G1044" s="472"/>
      <c r="H1044" s="472"/>
      <c r="I1044" s="472"/>
      <c r="J1044" s="472"/>
      <c r="K1044" s="472"/>
      <c r="L1044" s="472"/>
      <c r="M1044" s="472"/>
      <c r="N1044" s="472"/>
      <c r="O1044" s="658">
        <f t="shared" si="33"/>
        <v>0</v>
      </c>
      <c r="P1044" s="658" t="e">
        <f t="shared" si="34"/>
        <v>#DIV/0!</v>
      </c>
      <c r="Q1044" s="1323"/>
    </row>
    <row r="1045" spans="1:17" s="1324" customFormat="1" hidden="1">
      <c r="A1045" s="117"/>
      <c r="B1045" s="118"/>
      <c r="C1045" s="472"/>
      <c r="D1045" s="472"/>
      <c r="E1045" s="472"/>
      <c r="F1045" s="472"/>
      <c r="G1045" s="472"/>
      <c r="H1045" s="472"/>
      <c r="I1045" s="472"/>
      <c r="J1045" s="472"/>
      <c r="K1045" s="472"/>
      <c r="L1045" s="472"/>
      <c r="M1045" s="472"/>
      <c r="N1045" s="472"/>
      <c r="O1045" s="658">
        <f t="shared" si="33"/>
        <v>0</v>
      </c>
      <c r="P1045" s="658" t="e">
        <f t="shared" si="34"/>
        <v>#DIV/0!</v>
      </c>
      <c r="Q1045" s="1323"/>
    </row>
    <row r="1046" spans="1:17" s="1324" customFormat="1" hidden="1">
      <c r="A1046" s="117"/>
      <c r="B1046" s="118"/>
      <c r="C1046" s="472"/>
      <c r="D1046" s="472"/>
      <c r="E1046" s="472"/>
      <c r="F1046" s="472"/>
      <c r="G1046" s="472"/>
      <c r="H1046" s="472"/>
      <c r="I1046" s="472"/>
      <c r="J1046" s="472"/>
      <c r="K1046" s="472"/>
      <c r="L1046" s="472"/>
      <c r="M1046" s="472"/>
      <c r="N1046" s="472"/>
      <c r="O1046" s="658">
        <f t="shared" si="33"/>
        <v>0</v>
      </c>
      <c r="P1046" s="658" t="e">
        <f t="shared" si="34"/>
        <v>#DIV/0!</v>
      </c>
      <c r="Q1046" s="1323"/>
    </row>
    <row r="1047" spans="1:17" s="1324" customFormat="1" hidden="1">
      <c r="A1047" s="117"/>
      <c r="B1047" s="118"/>
      <c r="C1047" s="472"/>
      <c r="D1047" s="472"/>
      <c r="E1047" s="472"/>
      <c r="F1047" s="472"/>
      <c r="G1047" s="472"/>
      <c r="H1047" s="472"/>
      <c r="I1047" s="472"/>
      <c r="J1047" s="472"/>
      <c r="K1047" s="472"/>
      <c r="L1047" s="472"/>
      <c r="M1047" s="472"/>
      <c r="N1047" s="472"/>
      <c r="O1047" s="658">
        <f t="shared" si="33"/>
        <v>0</v>
      </c>
      <c r="P1047" s="658" t="e">
        <f t="shared" si="34"/>
        <v>#DIV/0!</v>
      </c>
      <c r="Q1047" s="1323"/>
    </row>
    <row r="1048" spans="1:17" s="1324" customFormat="1" hidden="1">
      <c r="A1048" s="117"/>
      <c r="B1048" s="118"/>
      <c r="C1048" s="472"/>
      <c r="D1048" s="472"/>
      <c r="E1048" s="472"/>
      <c r="F1048" s="472"/>
      <c r="G1048" s="472"/>
      <c r="H1048" s="472"/>
      <c r="I1048" s="472"/>
      <c r="J1048" s="472"/>
      <c r="K1048" s="472"/>
      <c r="L1048" s="472"/>
      <c r="M1048" s="472"/>
      <c r="N1048" s="472"/>
      <c r="O1048" s="658">
        <f t="shared" si="33"/>
        <v>0</v>
      </c>
      <c r="P1048" s="658" t="e">
        <f t="shared" si="34"/>
        <v>#DIV/0!</v>
      </c>
      <c r="Q1048" s="1323"/>
    </row>
    <row r="1049" spans="1:17" s="1324" customFormat="1" hidden="1">
      <c r="A1049" s="117"/>
      <c r="B1049" s="118"/>
      <c r="C1049" s="472"/>
      <c r="D1049" s="472"/>
      <c r="E1049" s="472"/>
      <c r="F1049" s="472"/>
      <c r="G1049" s="472"/>
      <c r="H1049" s="472"/>
      <c r="I1049" s="472"/>
      <c r="J1049" s="472"/>
      <c r="K1049" s="472"/>
      <c r="L1049" s="472"/>
      <c r="M1049" s="472"/>
      <c r="N1049" s="472"/>
      <c r="O1049" s="658">
        <f t="shared" si="33"/>
        <v>0</v>
      </c>
      <c r="P1049" s="658" t="e">
        <f t="shared" si="34"/>
        <v>#DIV/0!</v>
      </c>
      <c r="Q1049" s="1323"/>
    </row>
    <row r="1050" spans="1:17" s="1324" customFormat="1" hidden="1">
      <c r="A1050" s="117"/>
      <c r="B1050" s="118"/>
      <c r="C1050" s="472"/>
      <c r="D1050" s="472"/>
      <c r="E1050" s="472"/>
      <c r="F1050" s="472"/>
      <c r="G1050" s="472"/>
      <c r="H1050" s="472"/>
      <c r="I1050" s="472"/>
      <c r="J1050" s="472"/>
      <c r="K1050" s="472"/>
      <c r="L1050" s="472"/>
      <c r="M1050" s="472"/>
      <c r="N1050" s="472"/>
      <c r="O1050" s="658">
        <f t="shared" si="33"/>
        <v>0</v>
      </c>
      <c r="P1050" s="658" t="e">
        <f t="shared" si="34"/>
        <v>#DIV/0!</v>
      </c>
      <c r="Q1050" s="1323"/>
    </row>
    <row r="1051" spans="1:17" s="1324" customFormat="1" hidden="1">
      <c r="A1051" s="117"/>
      <c r="B1051" s="118"/>
      <c r="C1051" s="472"/>
      <c r="D1051" s="472"/>
      <c r="E1051" s="472"/>
      <c r="F1051" s="472"/>
      <c r="G1051" s="472"/>
      <c r="H1051" s="472"/>
      <c r="I1051" s="472"/>
      <c r="J1051" s="472"/>
      <c r="K1051" s="472"/>
      <c r="L1051" s="472"/>
      <c r="M1051" s="472"/>
      <c r="N1051" s="472"/>
      <c r="O1051" s="658">
        <f t="shared" si="33"/>
        <v>0</v>
      </c>
      <c r="P1051" s="658" t="e">
        <f t="shared" si="34"/>
        <v>#DIV/0!</v>
      </c>
      <c r="Q1051" s="1323"/>
    </row>
    <row r="1052" spans="1:17" s="1324" customFormat="1" hidden="1">
      <c r="A1052" s="117"/>
      <c r="B1052" s="118"/>
      <c r="C1052" s="472"/>
      <c r="D1052" s="472"/>
      <c r="E1052" s="472"/>
      <c r="F1052" s="472"/>
      <c r="G1052" s="472"/>
      <c r="H1052" s="472"/>
      <c r="I1052" s="472"/>
      <c r="J1052" s="472"/>
      <c r="K1052" s="472"/>
      <c r="L1052" s="472"/>
      <c r="M1052" s="472"/>
      <c r="N1052" s="472"/>
      <c r="O1052" s="658">
        <f t="shared" si="33"/>
        <v>0</v>
      </c>
      <c r="P1052" s="658" t="e">
        <f t="shared" si="34"/>
        <v>#DIV/0!</v>
      </c>
      <c r="Q1052" s="1323"/>
    </row>
    <row r="1053" spans="1:17" s="1324" customFormat="1" hidden="1">
      <c r="A1053" s="117"/>
      <c r="B1053" s="118"/>
      <c r="C1053" s="472"/>
      <c r="D1053" s="472"/>
      <c r="E1053" s="472"/>
      <c r="F1053" s="472"/>
      <c r="G1053" s="472"/>
      <c r="H1053" s="472"/>
      <c r="I1053" s="472"/>
      <c r="J1053" s="472"/>
      <c r="K1053" s="472"/>
      <c r="L1053" s="472"/>
      <c r="M1053" s="472"/>
      <c r="N1053" s="472"/>
      <c r="O1053" s="658">
        <f t="shared" si="33"/>
        <v>0</v>
      </c>
      <c r="P1053" s="658" t="e">
        <f t="shared" si="34"/>
        <v>#DIV/0!</v>
      </c>
      <c r="Q1053" s="1323"/>
    </row>
    <row r="1054" spans="1:17" s="1324" customFormat="1" hidden="1">
      <c r="A1054" s="117"/>
      <c r="B1054" s="118"/>
      <c r="C1054" s="472"/>
      <c r="D1054" s="472"/>
      <c r="E1054" s="472"/>
      <c r="F1054" s="472"/>
      <c r="G1054" s="472"/>
      <c r="H1054" s="472"/>
      <c r="I1054" s="472"/>
      <c r="J1054" s="472"/>
      <c r="K1054" s="472"/>
      <c r="L1054" s="472"/>
      <c r="M1054" s="472"/>
      <c r="N1054" s="472"/>
      <c r="O1054" s="658">
        <f t="shared" si="33"/>
        <v>0</v>
      </c>
      <c r="P1054" s="658" t="e">
        <f t="shared" si="34"/>
        <v>#DIV/0!</v>
      </c>
      <c r="Q1054" s="1323"/>
    </row>
    <row r="1055" spans="1:17" s="1324" customFormat="1" hidden="1">
      <c r="A1055" s="117"/>
      <c r="B1055" s="118"/>
      <c r="C1055" s="472"/>
      <c r="D1055" s="472"/>
      <c r="E1055" s="472"/>
      <c r="F1055" s="472"/>
      <c r="G1055" s="472"/>
      <c r="H1055" s="472"/>
      <c r="I1055" s="472"/>
      <c r="J1055" s="472"/>
      <c r="K1055" s="472"/>
      <c r="L1055" s="472"/>
      <c r="M1055" s="472"/>
      <c r="N1055" s="472"/>
      <c r="O1055" s="658">
        <f t="shared" si="33"/>
        <v>0</v>
      </c>
      <c r="P1055" s="658" t="e">
        <f t="shared" si="34"/>
        <v>#DIV/0!</v>
      </c>
      <c r="Q1055" s="1323"/>
    </row>
    <row r="1056" spans="1:17" s="1324" customFormat="1" hidden="1">
      <c r="A1056" s="117"/>
      <c r="B1056" s="118"/>
      <c r="C1056" s="472"/>
      <c r="D1056" s="472"/>
      <c r="E1056" s="472"/>
      <c r="F1056" s="472"/>
      <c r="G1056" s="472"/>
      <c r="H1056" s="472"/>
      <c r="I1056" s="472"/>
      <c r="J1056" s="472"/>
      <c r="K1056" s="472"/>
      <c r="L1056" s="472"/>
      <c r="M1056" s="472"/>
      <c r="N1056" s="472"/>
      <c r="O1056" s="658">
        <f t="shared" si="33"/>
        <v>0</v>
      </c>
      <c r="P1056" s="658" t="e">
        <f t="shared" si="34"/>
        <v>#DIV/0!</v>
      </c>
      <c r="Q1056" s="1323"/>
    </row>
    <row r="1057" spans="1:17" s="1324" customFormat="1" hidden="1">
      <c r="A1057" s="117"/>
      <c r="B1057" s="118"/>
      <c r="C1057" s="472"/>
      <c r="D1057" s="472"/>
      <c r="E1057" s="472"/>
      <c r="F1057" s="472"/>
      <c r="G1057" s="472"/>
      <c r="H1057" s="472"/>
      <c r="I1057" s="472"/>
      <c r="J1057" s="472"/>
      <c r="K1057" s="472"/>
      <c r="L1057" s="472"/>
      <c r="M1057" s="472"/>
      <c r="N1057" s="472"/>
      <c r="O1057" s="658">
        <f t="shared" si="33"/>
        <v>0</v>
      </c>
      <c r="P1057" s="658" t="e">
        <f t="shared" si="34"/>
        <v>#DIV/0!</v>
      </c>
      <c r="Q1057" s="1323"/>
    </row>
    <row r="1058" spans="1:17" s="1324" customFormat="1" hidden="1">
      <c r="A1058" s="117"/>
      <c r="B1058" s="118"/>
      <c r="C1058" s="472"/>
      <c r="D1058" s="472"/>
      <c r="E1058" s="472"/>
      <c r="F1058" s="472"/>
      <c r="G1058" s="472"/>
      <c r="H1058" s="472"/>
      <c r="I1058" s="472"/>
      <c r="J1058" s="472"/>
      <c r="K1058" s="472"/>
      <c r="L1058" s="472"/>
      <c r="M1058" s="472"/>
      <c r="N1058" s="472"/>
      <c r="O1058" s="658">
        <f t="shared" si="33"/>
        <v>0</v>
      </c>
      <c r="P1058" s="658" t="e">
        <f t="shared" si="34"/>
        <v>#DIV/0!</v>
      </c>
      <c r="Q1058" s="1323"/>
    </row>
    <row r="1059" spans="1:17" s="1324" customFormat="1" hidden="1">
      <c r="A1059" s="117"/>
      <c r="B1059" s="118"/>
      <c r="C1059" s="472"/>
      <c r="D1059" s="472"/>
      <c r="E1059" s="472"/>
      <c r="F1059" s="472"/>
      <c r="G1059" s="472"/>
      <c r="H1059" s="472"/>
      <c r="I1059" s="472"/>
      <c r="J1059" s="472"/>
      <c r="K1059" s="472"/>
      <c r="L1059" s="472"/>
      <c r="M1059" s="472"/>
      <c r="N1059" s="472"/>
      <c r="O1059" s="658">
        <f t="shared" si="33"/>
        <v>0</v>
      </c>
      <c r="P1059" s="658" t="e">
        <f t="shared" ref="P1059:P1075" si="35">AVERAGE(C1059:N1059)</f>
        <v>#DIV/0!</v>
      </c>
      <c r="Q1059" s="1323"/>
    </row>
    <row r="1060" spans="1:17" s="1324" customFormat="1" hidden="1">
      <c r="A1060" s="117"/>
      <c r="B1060" s="118"/>
      <c r="C1060" s="472"/>
      <c r="D1060" s="472"/>
      <c r="E1060" s="472"/>
      <c r="F1060" s="472"/>
      <c r="G1060" s="472"/>
      <c r="H1060" s="472"/>
      <c r="I1060" s="472"/>
      <c r="J1060" s="472"/>
      <c r="K1060" s="472"/>
      <c r="L1060" s="472"/>
      <c r="M1060" s="472"/>
      <c r="N1060" s="472"/>
      <c r="O1060" s="658">
        <f t="shared" si="33"/>
        <v>0</v>
      </c>
      <c r="P1060" s="658" t="e">
        <f t="shared" si="35"/>
        <v>#DIV/0!</v>
      </c>
      <c r="Q1060" s="1323"/>
    </row>
    <row r="1061" spans="1:17" s="1324" customFormat="1" hidden="1">
      <c r="A1061" s="117"/>
      <c r="B1061" s="118"/>
      <c r="C1061" s="472"/>
      <c r="D1061" s="472"/>
      <c r="E1061" s="472"/>
      <c r="F1061" s="472"/>
      <c r="G1061" s="472"/>
      <c r="H1061" s="472"/>
      <c r="I1061" s="472"/>
      <c r="J1061" s="472"/>
      <c r="K1061" s="472"/>
      <c r="L1061" s="472"/>
      <c r="M1061" s="472"/>
      <c r="N1061" s="472"/>
      <c r="O1061" s="658">
        <f t="shared" si="33"/>
        <v>0</v>
      </c>
      <c r="P1061" s="658" t="e">
        <f t="shared" si="35"/>
        <v>#DIV/0!</v>
      </c>
      <c r="Q1061" s="1323"/>
    </row>
    <row r="1062" spans="1:17" s="1324" customFormat="1" hidden="1">
      <c r="A1062" s="117"/>
      <c r="B1062" s="118"/>
      <c r="C1062" s="472"/>
      <c r="D1062" s="472"/>
      <c r="E1062" s="472"/>
      <c r="F1062" s="472"/>
      <c r="G1062" s="472"/>
      <c r="H1062" s="472"/>
      <c r="I1062" s="472"/>
      <c r="J1062" s="472"/>
      <c r="K1062" s="472"/>
      <c r="L1062" s="472"/>
      <c r="M1062" s="472"/>
      <c r="N1062" s="472"/>
      <c r="O1062" s="658">
        <f t="shared" si="33"/>
        <v>0</v>
      </c>
      <c r="P1062" s="658" t="e">
        <f t="shared" si="35"/>
        <v>#DIV/0!</v>
      </c>
      <c r="Q1062" s="1323"/>
    </row>
    <row r="1063" spans="1:17" s="1324" customFormat="1" hidden="1">
      <c r="A1063" s="117"/>
      <c r="B1063" s="118"/>
      <c r="C1063" s="472"/>
      <c r="D1063" s="472"/>
      <c r="E1063" s="472"/>
      <c r="F1063" s="472"/>
      <c r="G1063" s="472"/>
      <c r="H1063" s="472"/>
      <c r="I1063" s="472"/>
      <c r="J1063" s="472"/>
      <c r="K1063" s="472"/>
      <c r="L1063" s="472"/>
      <c r="M1063" s="472"/>
      <c r="N1063" s="472"/>
      <c r="O1063" s="658">
        <f t="shared" si="33"/>
        <v>0</v>
      </c>
      <c r="P1063" s="658" t="e">
        <f t="shared" si="35"/>
        <v>#DIV/0!</v>
      </c>
      <c r="Q1063" s="1323"/>
    </row>
    <row r="1064" spans="1:17" s="1324" customFormat="1" hidden="1">
      <c r="A1064" s="117"/>
      <c r="B1064" s="118"/>
      <c r="C1064" s="472"/>
      <c r="D1064" s="472"/>
      <c r="E1064" s="472"/>
      <c r="F1064" s="472"/>
      <c r="G1064" s="472"/>
      <c r="H1064" s="472"/>
      <c r="I1064" s="472"/>
      <c r="J1064" s="472"/>
      <c r="K1064" s="472"/>
      <c r="L1064" s="472"/>
      <c r="M1064" s="472"/>
      <c r="N1064" s="472"/>
      <c r="O1064" s="658">
        <f t="shared" si="33"/>
        <v>0</v>
      </c>
      <c r="P1064" s="658" t="e">
        <f t="shared" si="35"/>
        <v>#DIV/0!</v>
      </c>
      <c r="Q1064" s="1323"/>
    </row>
    <row r="1065" spans="1:17" s="1324" customFormat="1" hidden="1">
      <c r="A1065" s="117"/>
      <c r="B1065" s="118"/>
      <c r="C1065" s="472"/>
      <c r="D1065" s="472"/>
      <c r="E1065" s="472"/>
      <c r="F1065" s="472"/>
      <c r="G1065" s="472"/>
      <c r="H1065" s="472"/>
      <c r="I1065" s="472"/>
      <c r="J1065" s="472"/>
      <c r="K1065" s="472"/>
      <c r="L1065" s="472"/>
      <c r="M1065" s="472"/>
      <c r="N1065" s="472"/>
      <c r="O1065" s="658">
        <f t="shared" si="33"/>
        <v>0</v>
      </c>
      <c r="P1065" s="658" t="e">
        <f t="shared" si="35"/>
        <v>#DIV/0!</v>
      </c>
      <c r="Q1065" s="1323"/>
    </row>
    <row r="1066" spans="1:17" s="1324" customFormat="1" hidden="1">
      <c r="A1066" s="117"/>
      <c r="B1066" s="118"/>
      <c r="C1066" s="472"/>
      <c r="D1066" s="472"/>
      <c r="E1066" s="472"/>
      <c r="F1066" s="472"/>
      <c r="G1066" s="472"/>
      <c r="H1066" s="472"/>
      <c r="I1066" s="472"/>
      <c r="J1066" s="472"/>
      <c r="K1066" s="472"/>
      <c r="L1066" s="472"/>
      <c r="M1066" s="472"/>
      <c r="N1066" s="472"/>
      <c r="O1066" s="658">
        <f t="shared" si="33"/>
        <v>0</v>
      </c>
      <c r="P1066" s="658" t="e">
        <f t="shared" si="35"/>
        <v>#DIV/0!</v>
      </c>
      <c r="Q1066" s="1323"/>
    </row>
    <row r="1067" spans="1:17" s="1324" customFormat="1" hidden="1">
      <c r="A1067" s="117"/>
      <c r="B1067" s="118"/>
      <c r="C1067" s="472"/>
      <c r="D1067" s="472"/>
      <c r="E1067" s="472"/>
      <c r="F1067" s="472"/>
      <c r="G1067" s="472"/>
      <c r="H1067" s="472"/>
      <c r="I1067" s="472"/>
      <c r="J1067" s="472"/>
      <c r="K1067" s="472"/>
      <c r="L1067" s="472"/>
      <c r="M1067" s="472"/>
      <c r="N1067" s="472"/>
      <c r="O1067" s="658">
        <f t="shared" si="33"/>
        <v>0</v>
      </c>
      <c r="P1067" s="658" t="e">
        <f t="shared" si="35"/>
        <v>#DIV/0!</v>
      </c>
      <c r="Q1067" s="1323"/>
    </row>
    <row r="1068" spans="1:17" s="1324" customFormat="1" hidden="1">
      <c r="A1068" s="117"/>
      <c r="B1068" s="118"/>
      <c r="C1068" s="472"/>
      <c r="D1068" s="472"/>
      <c r="E1068" s="472"/>
      <c r="F1068" s="472"/>
      <c r="G1068" s="472"/>
      <c r="H1068" s="472"/>
      <c r="I1068" s="472"/>
      <c r="J1068" s="472"/>
      <c r="K1068" s="472"/>
      <c r="L1068" s="472"/>
      <c r="M1068" s="472"/>
      <c r="N1068" s="472"/>
      <c r="O1068" s="658">
        <f t="shared" si="33"/>
        <v>0</v>
      </c>
      <c r="P1068" s="658" t="e">
        <f t="shared" si="35"/>
        <v>#DIV/0!</v>
      </c>
      <c r="Q1068" s="1323"/>
    </row>
    <row r="1069" spans="1:17" s="1324" customFormat="1" hidden="1">
      <c r="A1069" s="117"/>
      <c r="B1069" s="118"/>
      <c r="C1069" s="472"/>
      <c r="D1069" s="472"/>
      <c r="E1069" s="472"/>
      <c r="F1069" s="472"/>
      <c r="G1069" s="472"/>
      <c r="H1069" s="472"/>
      <c r="I1069" s="472"/>
      <c r="J1069" s="472"/>
      <c r="K1069" s="472"/>
      <c r="L1069" s="472"/>
      <c r="M1069" s="472"/>
      <c r="N1069" s="472"/>
      <c r="O1069" s="658">
        <f t="shared" si="33"/>
        <v>0</v>
      </c>
      <c r="P1069" s="658" t="e">
        <f t="shared" si="35"/>
        <v>#DIV/0!</v>
      </c>
      <c r="Q1069" s="1323"/>
    </row>
    <row r="1070" spans="1:17" s="1324" customFormat="1" hidden="1">
      <c r="A1070" s="117"/>
      <c r="B1070" s="118"/>
      <c r="C1070" s="472"/>
      <c r="D1070" s="472"/>
      <c r="E1070" s="472"/>
      <c r="F1070" s="472"/>
      <c r="G1070" s="472"/>
      <c r="H1070" s="472"/>
      <c r="I1070" s="472"/>
      <c r="J1070" s="472"/>
      <c r="K1070" s="472"/>
      <c r="L1070" s="472"/>
      <c r="M1070" s="472"/>
      <c r="N1070" s="472"/>
      <c r="O1070" s="658">
        <f t="shared" si="33"/>
        <v>0</v>
      </c>
      <c r="P1070" s="658" t="e">
        <f t="shared" si="35"/>
        <v>#DIV/0!</v>
      </c>
      <c r="Q1070" s="1323"/>
    </row>
    <row r="1071" spans="1:17" s="1324" customFormat="1" hidden="1">
      <c r="A1071" s="117"/>
      <c r="B1071" s="118"/>
      <c r="C1071" s="472"/>
      <c r="D1071" s="472"/>
      <c r="E1071" s="472"/>
      <c r="F1071" s="472"/>
      <c r="G1071" s="472"/>
      <c r="H1071" s="472"/>
      <c r="I1071" s="472"/>
      <c r="J1071" s="472"/>
      <c r="K1071" s="472"/>
      <c r="L1071" s="472"/>
      <c r="M1071" s="472"/>
      <c r="N1071" s="472"/>
      <c r="O1071" s="658">
        <f t="shared" si="33"/>
        <v>0</v>
      </c>
      <c r="P1071" s="658" t="e">
        <f t="shared" si="35"/>
        <v>#DIV/0!</v>
      </c>
      <c r="Q1071" s="1323"/>
    </row>
    <row r="1072" spans="1:17" s="1324" customFormat="1" hidden="1">
      <c r="A1072" s="117"/>
      <c r="B1072" s="118"/>
      <c r="C1072" s="472"/>
      <c r="D1072" s="472"/>
      <c r="E1072" s="472"/>
      <c r="F1072" s="472"/>
      <c r="G1072" s="472"/>
      <c r="H1072" s="472"/>
      <c r="I1072" s="472"/>
      <c r="J1072" s="472"/>
      <c r="K1072" s="472"/>
      <c r="L1072" s="472"/>
      <c r="M1072" s="472"/>
      <c r="N1072" s="472"/>
      <c r="O1072" s="658">
        <f t="shared" si="33"/>
        <v>0</v>
      </c>
      <c r="P1072" s="658" t="e">
        <f t="shared" si="35"/>
        <v>#DIV/0!</v>
      </c>
      <c r="Q1072" s="1323"/>
    </row>
    <row r="1073" spans="1:17" s="1324" customFormat="1" hidden="1">
      <c r="A1073" s="117"/>
      <c r="B1073" s="118"/>
      <c r="C1073" s="472"/>
      <c r="D1073" s="472"/>
      <c r="E1073" s="472"/>
      <c r="F1073" s="472"/>
      <c r="G1073" s="472"/>
      <c r="H1073" s="472"/>
      <c r="I1073" s="472"/>
      <c r="J1073" s="472"/>
      <c r="K1073" s="472"/>
      <c r="L1073" s="472"/>
      <c r="M1073" s="472"/>
      <c r="N1073" s="472"/>
      <c r="O1073" s="658">
        <f t="shared" si="33"/>
        <v>0</v>
      </c>
      <c r="P1073" s="658" t="e">
        <f t="shared" si="35"/>
        <v>#DIV/0!</v>
      </c>
      <c r="Q1073" s="1323"/>
    </row>
    <row r="1074" spans="1:17" s="1324" customFormat="1" hidden="1">
      <c r="A1074" s="117"/>
      <c r="B1074" s="118"/>
      <c r="C1074" s="472"/>
      <c r="D1074" s="472"/>
      <c r="E1074" s="472"/>
      <c r="F1074" s="472"/>
      <c r="G1074" s="472"/>
      <c r="H1074" s="472"/>
      <c r="I1074" s="472"/>
      <c r="J1074" s="472"/>
      <c r="K1074" s="472"/>
      <c r="L1074" s="472"/>
      <c r="M1074" s="472"/>
      <c r="N1074" s="472"/>
      <c r="O1074" s="658">
        <f t="shared" si="33"/>
        <v>0</v>
      </c>
      <c r="P1074" s="658" t="e">
        <f t="shared" si="35"/>
        <v>#DIV/0!</v>
      </c>
      <c r="Q1074" s="1323"/>
    </row>
    <row r="1075" spans="1:17" s="1324" customFormat="1" ht="16.5" hidden="1" thickBot="1">
      <c r="A1075" s="117"/>
      <c r="B1075" s="118"/>
      <c r="C1075" s="472"/>
      <c r="D1075" s="472"/>
      <c r="E1075" s="472"/>
      <c r="F1075" s="472"/>
      <c r="G1075" s="472"/>
      <c r="H1075" s="472"/>
      <c r="I1075" s="472"/>
      <c r="J1075" s="472"/>
      <c r="K1075" s="472"/>
      <c r="L1075" s="472"/>
      <c r="M1075" s="472"/>
      <c r="N1075" s="472"/>
      <c r="O1075" s="658">
        <f t="shared" si="33"/>
        <v>0</v>
      </c>
      <c r="P1075" s="658" t="e">
        <f t="shared" si="35"/>
        <v>#DIV/0!</v>
      </c>
      <c r="Q1075" s="1323"/>
    </row>
    <row r="1076" spans="1:17" ht="16.5" thickBot="1">
      <c r="A1076" s="2082" t="s">
        <v>55</v>
      </c>
      <c r="B1076" s="2083"/>
      <c r="C1076" s="690">
        <f t="shared" ref="C1076" si="36">SUM(C4:C1075)</f>
        <v>141510</v>
      </c>
      <c r="D1076" s="690"/>
      <c r="E1076" s="690"/>
      <c r="F1076" s="690"/>
      <c r="G1076" s="690"/>
      <c r="H1076" s="690"/>
      <c r="I1076" s="690"/>
      <c r="J1076" s="690"/>
      <c r="K1076" s="690"/>
      <c r="L1076" s="690"/>
      <c r="M1076" s="690"/>
      <c r="N1076" s="690"/>
      <c r="O1076" s="1570">
        <f t="shared" ref="O1076" si="37">SUM(C1076:N1076)</f>
        <v>141510</v>
      </c>
      <c r="P1076" s="1570">
        <f t="shared" ref="P1076" si="38">AVERAGE(C1076:N1076)</f>
        <v>141510</v>
      </c>
      <c r="Q1076" s="1323"/>
    </row>
    <row r="1077" spans="1:17" s="139" customFormat="1">
      <c r="A1077" s="1292"/>
      <c r="B1077" s="1378"/>
      <c r="C1077" s="1565"/>
      <c r="D1077" s="1566"/>
      <c r="E1077" s="1566"/>
      <c r="F1077" s="484"/>
      <c r="G1077" s="1567"/>
      <c r="H1077" s="484"/>
      <c r="I1077" s="484"/>
      <c r="J1077" s="484"/>
      <c r="K1077" s="1567"/>
      <c r="L1077" s="484"/>
      <c r="M1077" s="484"/>
      <c r="N1077" s="484"/>
      <c r="O1077" s="1617"/>
      <c r="P1077" s="1617"/>
      <c r="Q1077" s="725"/>
    </row>
    <row r="1078" spans="1:17" s="94" customFormat="1">
      <c r="A1078" s="1221"/>
      <c r="C1078" s="81"/>
      <c r="D1078" s="81"/>
      <c r="E1078" s="81"/>
      <c r="F1078" s="81"/>
      <c r="G1078" s="81"/>
      <c r="H1078" s="81"/>
      <c r="I1078" s="81"/>
      <c r="J1078" s="81"/>
      <c r="K1078" s="81"/>
      <c r="L1078" s="81"/>
      <c r="M1078" s="81"/>
      <c r="N1078" s="81"/>
      <c r="O1078" s="538"/>
      <c r="P1078" s="538"/>
      <c r="Q1078" s="726"/>
    </row>
    <row r="1079" spans="1:17" s="94" customFormat="1">
      <c r="C1079" s="81"/>
      <c r="D1079" s="81"/>
      <c r="E1079" s="81"/>
      <c r="F1079" s="81"/>
      <c r="G1079" s="81"/>
      <c r="H1079" s="81"/>
      <c r="I1079" s="81"/>
      <c r="J1079" s="81"/>
      <c r="K1079" s="81"/>
      <c r="L1079" s="81"/>
      <c r="M1079" s="81"/>
      <c r="N1079" s="81"/>
      <c r="O1079" s="538"/>
      <c r="P1079" s="538"/>
      <c r="Q1079" s="726"/>
    </row>
    <row r="1080" spans="1:17" s="94" customFormat="1">
      <c r="C1080" s="81"/>
      <c r="D1080" s="81"/>
      <c r="E1080" s="81"/>
      <c r="F1080" s="81"/>
      <c r="G1080" s="81"/>
      <c r="H1080" s="1568"/>
      <c r="I1080" s="1568"/>
      <c r="J1080" s="81"/>
      <c r="K1080" s="81"/>
      <c r="L1080" s="81"/>
      <c r="M1080" s="81"/>
      <c r="N1080" s="81"/>
      <c r="O1080" s="538"/>
      <c r="P1080" s="538"/>
    </row>
    <row r="1081" spans="1:17">
      <c r="H1081" s="1068"/>
      <c r="I1081" s="1068"/>
    </row>
    <row r="1082" spans="1:17">
      <c r="H1082" s="1068"/>
      <c r="I1082" s="1068"/>
    </row>
    <row r="1099" spans="1:1">
      <c r="A1099" s="616"/>
    </row>
    <row r="1100" spans="1:1" ht="19.5">
      <c r="A1100" s="556"/>
    </row>
  </sheetData>
  <sheetProtection algorithmName="SHA-512" hashValue="+GHThEM5ChM8QvUnlljPB8qfKM7vpB+HGmut4IPqk7eBlaoJpys93y733ZIWQ0pnqNVsplOobCDjJPFyw7Sj0Q==" saltValue="knoyko9J5BHY7suhe3CysQ==" spinCount="100000" sheet="1" objects="1" scenarios="1"/>
  <sortState ref="A4:O539">
    <sortCondition descending="1" ref="O4:O539"/>
  </sortState>
  <mergeCells count="1">
    <mergeCell ref="A1076:B1076"/>
  </mergeCell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34685-D0B8-4CDD-9E20-B71F6679316C}">
  <dimension ref="A1:AC43"/>
  <sheetViews>
    <sheetView showGridLines="0" showRowColHeaders="0" zoomScale="85" zoomScaleNormal="85" workbookViewId="0">
      <selection activeCell="A8" sqref="A9:E9"/>
    </sheetView>
  </sheetViews>
  <sheetFormatPr defaultRowHeight="15"/>
  <cols>
    <col min="1" max="1" width="14.42578125" style="1267" customWidth="1"/>
    <col min="2" max="2" width="27.28515625" style="1267" customWidth="1"/>
    <col min="3" max="3" width="36.85546875" style="51" customWidth="1"/>
    <col min="4" max="4" width="23.5703125" style="51" customWidth="1"/>
    <col min="5" max="5" width="9.28515625" style="51" customWidth="1"/>
    <col min="6" max="14" width="11.28515625" style="51" customWidth="1"/>
    <col min="15" max="15" width="12.7109375" style="51" customWidth="1"/>
    <col min="16" max="16" width="12.7109375" style="1267" customWidth="1"/>
    <col min="17" max="17" width="9.140625" style="1267" customWidth="1"/>
    <col min="18" max="22" width="9.140625" style="1267"/>
    <col min="23" max="24" width="14.42578125" style="1267" bestFit="1" customWidth="1"/>
    <col min="25" max="16384" width="9.140625" style="1267"/>
  </cols>
  <sheetData>
    <row r="1" spans="1:29" ht="28.5" customHeight="1">
      <c r="C1" s="1749" t="s">
        <v>736</v>
      </c>
      <c r="D1" s="1749"/>
      <c r="E1" s="1749"/>
      <c r="F1" s="14"/>
      <c r="G1" s="14"/>
      <c r="H1" s="14"/>
      <c r="I1" s="14"/>
      <c r="J1" s="14"/>
      <c r="K1" s="14"/>
      <c r="L1" s="14"/>
      <c r="M1" s="14"/>
      <c r="N1" s="14"/>
      <c r="O1" s="14"/>
      <c r="P1" s="14"/>
      <c r="Q1" s="14"/>
      <c r="R1" s="14"/>
      <c r="S1" s="14"/>
      <c r="T1" s="14"/>
      <c r="U1" s="14"/>
      <c r="V1" s="14"/>
      <c r="W1" s="14"/>
      <c r="X1" s="14"/>
      <c r="Y1" s="14"/>
      <c r="Z1" s="14"/>
      <c r="AA1" s="14"/>
      <c r="AB1" s="14"/>
      <c r="AC1" s="14"/>
    </row>
    <row r="2" spans="1:29" ht="52.5" customHeight="1" thickBot="1">
      <c r="A2" s="285"/>
      <c r="B2" s="285"/>
      <c r="C2" s="1749"/>
      <c r="D2" s="1749"/>
      <c r="E2" s="1749"/>
      <c r="F2" s="285"/>
      <c r="G2" s="285"/>
      <c r="H2" s="285"/>
      <c r="I2" s="285"/>
      <c r="J2" s="285"/>
      <c r="K2" s="285"/>
      <c r="L2" s="285"/>
      <c r="M2" s="285"/>
      <c r="N2" s="285"/>
      <c r="O2" s="285"/>
      <c r="Q2" s="1155"/>
    </row>
    <row r="3" spans="1:29" ht="30" customHeight="1" thickBot="1">
      <c r="A3" s="1750" t="s">
        <v>697</v>
      </c>
      <c r="B3" s="1750"/>
      <c r="C3" s="1750"/>
      <c r="D3" s="1750"/>
      <c r="E3" s="1750"/>
      <c r="F3" s="1155"/>
      <c r="G3" s="1155"/>
      <c r="H3" s="1155"/>
      <c r="I3" s="1155"/>
      <c r="J3" s="1155"/>
      <c r="K3" s="1155"/>
      <c r="L3" s="1155"/>
      <c r="M3" s="1155"/>
      <c r="N3" s="1155"/>
      <c r="O3" s="1155"/>
    </row>
    <row r="4" spans="1:29" ht="24.75" customHeight="1" thickBot="1">
      <c r="A4" s="519"/>
      <c r="B4" s="519"/>
      <c r="C4" s="790"/>
      <c r="D4" s="790"/>
      <c r="E4" s="790"/>
    </row>
    <row r="5" spans="1:29" ht="21" customHeight="1" thickBot="1">
      <c r="A5" s="1744" t="s">
        <v>738</v>
      </c>
      <c r="B5" s="1744"/>
      <c r="C5" s="1744"/>
      <c r="D5" s="1744"/>
      <c r="E5" s="1744"/>
    </row>
    <row r="6" spans="1:29" ht="15.75" thickBot="1">
      <c r="A6" s="519"/>
      <c r="B6" s="519"/>
      <c r="C6" s="790"/>
      <c r="D6" s="790"/>
      <c r="E6" s="790"/>
    </row>
    <row r="7" spans="1:29" ht="21" customHeight="1" thickBot="1">
      <c r="A7" s="1751" t="s">
        <v>2760</v>
      </c>
      <c r="B7" s="1751"/>
      <c r="C7" s="1751"/>
      <c r="D7" s="1751"/>
      <c r="E7" s="1751"/>
    </row>
    <row r="8" spans="1:29" ht="15.75" thickBot="1">
      <c r="A8" s="519"/>
      <c r="B8" s="519"/>
      <c r="C8" s="790"/>
      <c r="D8" s="790"/>
      <c r="E8" s="790"/>
    </row>
    <row r="9" spans="1:29" ht="21" customHeight="1" thickBot="1">
      <c r="A9" s="1751" t="s">
        <v>2761</v>
      </c>
      <c r="B9" s="1751"/>
      <c r="C9" s="1751"/>
      <c r="D9" s="1751"/>
      <c r="E9" s="1751"/>
    </row>
    <row r="10" spans="1:29" ht="15.75" thickBot="1">
      <c r="A10" s="519"/>
      <c r="B10" s="519"/>
      <c r="C10" s="790"/>
      <c r="D10" s="790"/>
      <c r="E10" s="790"/>
    </row>
    <row r="11" spans="1:29" ht="19.5" thickBot="1">
      <c r="A11" s="1744" t="s">
        <v>704</v>
      </c>
      <c r="B11" s="1744"/>
      <c r="C11" s="1744"/>
      <c r="D11" s="1744"/>
      <c r="E11" s="1744"/>
    </row>
    <row r="12" spans="1:29" ht="18.75" customHeight="1">
      <c r="A12" s="792"/>
      <c r="B12" s="1747" t="s">
        <v>698</v>
      </c>
      <c r="C12" s="1748"/>
      <c r="D12" s="1748"/>
      <c r="E12" s="1748"/>
    </row>
    <row r="13" spans="1:29" ht="17.25" customHeight="1">
      <c r="A13" s="793"/>
      <c r="B13" s="1741" t="s">
        <v>699</v>
      </c>
      <c r="C13" s="1742"/>
      <c r="D13" s="1742"/>
      <c r="E13" s="1742"/>
    </row>
    <row r="14" spans="1:29" ht="18.75" customHeight="1">
      <c r="A14" s="795"/>
      <c r="B14" s="1743" t="s">
        <v>700</v>
      </c>
      <c r="C14" s="1742"/>
      <c r="D14" s="1742"/>
      <c r="E14" s="1742"/>
    </row>
    <row r="15" spans="1:29" ht="19.5" customHeight="1">
      <c r="A15" s="793"/>
      <c r="B15" s="794" t="s">
        <v>1210</v>
      </c>
      <c r="C15" s="794"/>
      <c r="D15" s="794"/>
      <c r="E15" s="794"/>
    </row>
    <row r="16" spans="1:29" ht="18.75" customHeight="1">
      <c r="A16" s="795"/>
      <c r="B16" s="796" t="s">
        <v>1211</v>
      </c>
      <c r="C16" s="797"/>
      <c r="D16" s="797"/>
      <c r="E16" s="797"/>
    </row>
    <row r="17" spans="1:5" ht="18.75" customHeight="1">
      <c r="A17" s="793"/>
      <c r="B17" s="1741" t="s">
        <v>716</v>
      </c>
      <c r="C17" s="1742"/>
      <c r="D17" s="1742"/>
      <c r="E17" s="1742"/>
    </row>
    <row r="18" spans="1:5" ht="18.75" customHeight="1">
      <c r="A18" s="795"/>
      <c r="B18" s="1743" t="s">
        <v>721</v>
      </c>
      <c r="C18" s="1742"/>
      <c r="D18" s="1742"/>
      <c r="E18" s="1742"/>
    </row>
    <row r="19" spans="1:5" ht="17.25" customHeight="1">
      <c r="A19" s="793"/>
      <c r="B19" s="1741" t="s">
        <v>701</v>
      </c>
      <c r="C19" s="1742"/>
      <c r="D19" s="1742"/>
      <c r="E19" s="1742"/>
    </row>
    <row r="20" spans="1:5" ht="18.75" customHeight="1">
      <c r="A20" s="795"/>
      <c r="B20" s="1743" t="s">
        <v>702</v>
      </c>
      <c r="C20" s="1742"/>
      <c r="D20" s="1742"/>
      <c r="E20" s="1742"/>
    </row>
    <row r="21" spans="1:5" ht="20.25" customHeight="1" thickBot="1">
      <c r="A21" s="798"/>
      <c r="B21" s="1739" t="s">
        <v>703</v>
      </c>
      <c r="C21" s="1740"/>
      <c r="D21" s="1740"/>
      <c r="E21" s="1740"/>
    </row>
    <row r="22" spans="1:5" ht="15.75" thickBot="1">
      <c r="A22" s="519"/>
      <c r="B22" s="519"/>
      <c r="C22" s="790"/>
      <c r="D22" s="790"/>
      <c r="E22" s="790"/>
    </row>
    <row r="23" spans="1:5" ht="19.5" thickBot="1">
      <c r="A23" s="1744" t="s">
        <v>705</v>
      </c>
      <c r="B23" s="1744"/>
      <c r="C23" s="1744"/>
      <c r="D23" s="1744"/>
      <c r="E23" s="1744"/>
    </row>
    <row r="24" spans="1:5" ht="19.5" customHeight="1">
      <c r="A24" s="792"/>
      <c r="B24" s="1747" t="s">
        <v>707</v>
      </c>
      <c r="C24" s="1748"/>
      <c r="D24" s="1748"/>
      <c r="E24" s="1748"/>
    </row>
    <row r="25" spans="1:5" ht="19.5" customHeight="1">
      <c r="A25" s="793"/>
      <c r="B25" s="1741" t="s">
        <v>722</v>
      </c>
      <c r="C25" s="1742"/>
      <c r="D25" s="1742"/>
      <c r="E25" s="1742"/>
    </row>
    <row r="26" spans="1:5" ht="18.75" customHeight="1">
      <c r="A26" s="795"/>
      <c r="B26" s="1743" t="s">
        <v>708</v>
      </c>
      <c r="C26" s="1742"/>
      <c r="D26" s="1742"/>
      <c r="E26" s="1742"/>
    </row>
    <row r="27" spans="1:5" ht="20.25" customHeight="1">
      <c r="A27" s="793"/>
      <c r="B27" s="794" t="s">
        <v>709</v>
      </c>
      <c r="C27" s="794"/>
      <c r="D27" s="794"/>
      <c r="E27" s="794"/>
    </row>
    <row r="28" spans="1:5" ht="19.5" customHeight="1">
      <c r="A28" s="795"/>
      <c r="B28" s="796" t="s">
        <v>710</v>
      </c>
      <c r="C28" s="797"/>
      <c r="D28" s="797"/>
      <c r="E28" s="797"/>
    </row>
    <row r="29" spans="1:5" ht="20.25" customHeight="1">
      <c r="A29" s="793"/>
      <c r="B29" s="1741" t="s">
        <v>711</v>
      </c>
      <c r="C29" s="1742"/>
      <c r="D29" s="1742"/>
      <c r="E29" s="1742"/>
    </row>
    <row r="30" spans="1:5" ht="19.5" customHeight="1">
      <c r="A30" s="795"/>
      <c r="B30" s="1743" t="s">
        <v>712</v>
      </c>
      <c r="C30" s="1742"/>
      <c r="D30" s="1742"/>
      <c r="E30" s="1742"/>
    </row>
    <row r="31" spans="1:5" ht="19.5" customHeight="1">
      <c r="A31" s="793"/>
      <c r="B31" s="1741" t="s">
        <v>713</v>
      </c>
      <c r="C31" s="1742"/>
      <c r="D31" s="1742"/>
      <c r="E31" s="1742"/>
    </row>
    <row r="32" spans="1:5" ht="18.75" customHeight="1">
      <c r="A32" s="795"/>
      <c r="B32" s="1743" t="s">
        <v>714</v>
      </c>
      <c r="C32" s="1742"/>
      <c r="D32" s="1742"/>
      <c r="E32" s="1742"/>
    </row>
    <row r="33" spans="1:5" ht="19.5" customHeight="1" thickBot="1">
      <c r="A33" s="798"/>
      <c r="B33" s="1739" t="s">
        <v>715</v>
      </c>
      <c r="C33" s="1740"/>
      <c r="D33" s="1740"/>
      <c r="E33" s="1740"/>
    </row>
    <row r="34" spans="1:5" ht="15.75" thickBot="1">
      <c r="A34" s="519"/>
      <c r="B34" s="519"/>
      <c r="C34" s="790"/>
      <c r="D34" s="790"/>
      <c r="E34" s="790"/>
    </row>
    <row r="35" spans="1:5" ht="19.5" thickBot="1">
      <c r="A35" s="1744" t="s">
        <v>723</v>
      </c>
      <c r="B35" s="1744"/>
      <c r="C35" s="1744"/>
      <c r="D35" s="1744"/>
      <c r="E35" s="1744"/>
    </row>
    <row r="36" spans="1:5" ht="19.5" customHeight="1" thickBot="1">
      <c r="A36" s="791"/>
      <c r="B36" s="1745" t="s">
        <v>717</v>
      </c>
      <c r="C36" s="1746"/>
      <c r="D36" s="1746"/>
      <c r="E36" s="1746"/>
    </row>
    <row r="37" spans="1:5" ht="15.75" thickBot="1">
      <c r="A37" s="519"/>
      <c r="B37" s="519"/>
      <c r="C37" s="790"/>
      <c r="D37" s="790"/>
      <c r="E37" s="790"/>
    </row>
    <row r="38" spans="1:5" ht="19.5" thickBot="1">
      <c r="A38" s="1744" t="s">
        <v>718</v>
      </c>
      <c r="B38" s="1744"/>
      <c r="C38" s="1744"/>
      <c r="D38" s="1744"/>
      <c r="E38" s="1744"/>
    </row>
    <row r="39" spans="1:5" ht="19.5" customHeight="1" thickBot="1">
      <c r="A39" s="791"/>
      <c r="B39" s="1745" t="s">
        <v>719</v>
      </c>
      <c r="C39" s="1746"/>
      <c r="D39" s="1746"/>
      <c r="E39" s="1746"/>
    </row>
    <row r="40" spans="1:5" ht="15.75" thickBot="1">
      <c r="A40" s="519"/>
      <c r="B40" s="519"/>
      <c r="C40" s="790"/>
      <c r="D40" s="790"/>
      <c r="E40" s="790"/>
    </row>
    <row r="41" spans="1:5" ht="19.5" thickBot="1">
      <c r="A41" s="1744" t="s">
        <v>706</v>
      </c>
      <c r="B41" s="1744"/>
      <c r="C41" s="1744"/>
      <c r="D41" s="1744"/>
      <c r="E41" s="1744"/>
    </row>
    <row r="42" spans="1:5" ht="18.75" customHeight="1">
      <c r="A42" s="795"/>
      <c r="B42" s="1743" t="s">
        <v>638</v>
      </c>
      <c r="C42" s="1742"/>
      <c r="D42" s="1742"/>
      <c r="E42" s="1742"/>
    </row>
    <row r="43" spans="1:5" ht="19.5" customHeight="1" thickBot="1">
      <c r="A43" s="798"/>
      <c r="B43" s="1739" t="s">
        <v>720</v>
      </c>
      <c r="C43" s="1740"/>
      <c r="D43" s="1740"/>
      <c r="E43" s="1740"/>
    </row>
  </sheetData>
  <sheetProtection algorithmName="SHA-512" hashValue="7QDN5UqeA1N23lZ6QICGS9Fc7hFUcuAjhYO6OvzySDWFZQtIunwNWRI2o/QnpN9L1+Db+kw9kAd31ahoFj8nxw==" saltValue="ynHlq4ozVnsXtC64eQre0g==" spinCount="100000" sheet="1" objects="1" scenarios="1"/>
  <mergeCells count="30">
    <mergeCell ref="A11:E11"/>
    <mergeCell ref="C1:E2"/>
    <mergeCell ref="A3:E3"/>
    <mergeCell ref="A5:E5"/>
    <mergeCell ref="A7:E7"/>
    <mergeCell ref="A9:E9"/>
    <mergeCell ref="B26:E26"/>
    <mergeCell ref="B12:E12"/>
    <mergeCell ref="B13:E13"/>
    <mergeCell ref="B14:E14"/>
    <mergeCell ref="B17:E17"/>
    <mergeCell ref="B18:E18"/>
    <mergeCell ref="B19:E19"/>
    <mergeCell ref="B20:E20"/>
    <mergeCell ref="B21:E21"/>
    <mergeCell ref="A23:E23"/>
    <mergeCell ref="B24:E24"/>
    <mergeCell ref="B25:E25"/>
    <mergeCell ref="B43:E43"/>
    <mergeCell ref="B29:E29"/>
    <mergeCell ref="B30:E30"/>
    <mergeCell ref="B31:E31"/>
    <mergeCell ref="B32:E32"/>
    <mergeCell ref="B33:E33"/>
    <mergeCell ref="A35:E35"/>
    <mergeCell ref="B36:E36"/>
    <mergeCell ref="A38:E38"/>
    <mergeCell ref="B39:E39"/>
    <mergeCell ref="A41:E41"/>
    <mergeCell ref="B42:E42"/>
  </mergeCells>
  <hyperlinks>
    <hyperlink ref="A5:E5" location="HC_GERAL!A1" display="             HC_GERAL - COMPILADO PRODUÇÃO ASSISTENCIAL" xr:uid="{41F30AAE-C879-4A3D-8AA4-36C57DFDE757}"/>
    <hyperlink ref="B12:E12" location="'UNID GONEO'!A1" display="Unidade de Ginecologia, Obstetrícia e Neonatologia" xr:uid="{1547701F-8576-4285-A648-E05307FB5033}"/>
    <hyperlink ref="B13:E13" location="'UNID CIRURGIA ESPECIALIZADA'!A1" display="Unidade de Cirurgia Especializada" xr:uid="{E74310D2-920E-40C9-A015-4EE42D5BBF9F}"/>
    <hyperlink ref="B14:E14" location="'UNID CLM'!A1" display="Unidade de Clínica Médica Hospitalar" xr:uid="{01F2D358-2B01-440E-A3BF-8A3CCEB618CC}"/>
    <hyperlink ref="B15:E15" location="'UNID ASG'!A1" display="Unidade de Oftalmologia, Otorrinolaringologia e Cirurgia Buco-Maxilo-Facial - ASG" xr:uid="{E8813767-50C1-4186-8F19-8DBE78A75F97}"/>
    <hyperlink ref="B16:E16" location="'UNID IAG'!A1" display="Unidade de Gastroenterologia e Cirurgia do Aparelho Digestivo - IAG" xr:uid="{02E3CE1B-9694-43BC-B6B4-F62D8EE71FD9}"/>
    <hyperlink ref="B17:E17" location="'UNID CARDIO'!A1" display="Unidade de Cardiologia, Cirurgia Cardiovascular e Cirurgia Torácica" xr:uid="{17174591-253B-47AB-94B7-7DF62A5F1AB7}"/>
    <hyperlink ref="B18:E18" location="'UNID PEDIATRIA'!A1" display="Unidade de Pediatria, Cirurgia e Terapia Intensiva Pediátrica" xr:uid="{CF9631D0-BA64-45A0-96FE-753C24CAA89C}"/>
    <hyperlink ref="B19:E19" location="'UNID GESTÃO AMBULATORIAL'!A1" display="Unidade de Gestão do Atendimento Ambulatorial" xr:uid="{4F4240C5-3C08-4062-B7CB-3F68B1FE6E64}"/>
    <hyperlink ref="B20:E20" location="ONCO_HEMATOLOGIA!A1" display="Unidade de Hematologia e Oncologia" xr:uid="{D5E573CF-2E21-49BC-9592-624B060414A9}"/>
    <hyperlink ref="B21:E21" location="PS!A1" display="Unidade de Atenção à Urgência e Emergência" xr:uid="{9C4EEC50-77A8-4BDD-AF16-EEB5788A063E}"/>
    <hyperlink ref="B24:E24" location="'UNID MEDICINA LABORATORIAL'!A1" display="Unidade Laboratório de Patologia Clínica" xr:uid="{D454DCB4-4488-4D88-B263-224D13E21044}"/>
    <hyperlink ref="B25:E25" location="'UNID DE ANATOMIA PAT E NEC'!A1" display="Unidade Laboratório de Anatomia Patológica e Necropsia" xr:uid="{9D17DF12-1F50-4171-8265-A76A649F79AE}"/>
    <hyperlink ref="B26:E26" location="RADIOLOGIA!A1" display="Unidade de Diagnóstico por Imagem" xr:uid="{CC50D7B7-C528-48EF-A91A-8C526E78F291}"/>
    <hyperlink ref="B27:E27" location="HEMODIÁLISE!A1" display="Unidade de Hemodiálise" xr:uid="{AD25BD94-4928-4A1D-ABE5-862E002B515F}"/>
    <hyperlink ref="B28:E28" location="'UNID CCI'!A1" display="Unidade de Cirurgia e Anestesia" xr:uid="{6F0A3B6F-917F-4A2E-A7B8-99A0CA35D974}"/>
    <hyperlink ref="B29:E29" location="'UNID TRANSFUSIONAL'!A1" display="Unidade Transfusional" xr:uid="{00E4B2B3-17CB-41C1-A1F2-CE3CF4BD9E03}"/>
    <hyperlink ref="B30:E30" location="UCIA!A1" display="Unidade de Cuidado Intensivo e Semi-intensivo Adulto" xr:uid="{A861535C-71D3-41F7-A11E-3952B09BBFDD}"/>
    <hyperlink ref="B31:E31" location="'UNID DE PROCESSAMENTO DE MAT'!A1" display="Unidade de Processamento de Material Esterelizado" xr:uid="{D47922AE-3030-4104-935D-F1F05985B99B}"/>
    <hyperlink ref="B32:E32" location="'UNID NUTRIÇÃO CLÍNICA'!A1" display="Unidade de Nutrição Clínica" xr:uid="{6A64732E-32F9-4F69-A926-9F450C3AEB0C}"/>
    <hyperlink ref="B33:E33" location="'UNID MULTIPROFISSIONAL'!A1" display="Unidade Multiprofissional e Reabilitação" xr:uid="{63F4FDEF-EECF-4962-89C6-5927D64823B6}"/>
    <hyperlink ref="B36:E36" location="'UNID TELESSAÚDE'!A1" display="'UNID TELESSAÚDE'!A1" xr:uid="{D82AAB50-D81D-4BF3-A651-1173DFCD62EA}"/>
    <hyperlink ref="B39:E39" location="'UNID GOVERNAÇA E HIGIENIZAÇÃO'!A1" display="'UNID GOVERNAÇA E HIGIENIZAÇÃO'!A1" xr:uid="{3F7E6DC5-902B-4516-B488-5BCE272AFC91}"/>
    <hyperlink ref="B42:E42" location="SEST!A1" display="SERVIÇO DE SAÚDE DO TRABALHADOR" xr:uid="{81927CF7-14BD-4F9E-BC2E-2BBDD5A57391}"/>
    <hyperlink ref="B43:E43" location="SAME!A1" display="SAME" xr:uid="{BDDE076B-3F8D-4FE4-8619-FCEC98B4238B}"/>
    <hyperlink ref="A9:E9" location="Inter_Morb!A1" display="Internação conforme Morbidade" xr:uid="{A159364C-200A-4235-9AF3-1EA54116657B}"/>
    <hyperlink ref="A7:E7" location="Média_Especialidade!A1" display="Média de Permanência por Especialidade" xr:uid="{37FC91DB-2391-4B6E-BD70-48293454E742}"/>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AP31"/>
  <sheetViews>
    <sheetView showGridLines="0" showRowColHeaders="0" zoomScaleNormal="100" workbookViewId="0">
      <pane xSplit="1" ySplit="4" topLeftCell="C5" activePane="bottomRight" state="frozen"/>
      <selection activeCell="A8" sqref="A9:E9"/>
      <selection pane="topRight" activeCell="A8" sqref="A9:E9"/>
      <selection pane="bottomLeft" activeCell="A8" sqref="A9:E9"/>
      <selection pane="bottomRight" activeCell="C5" sqref="C5"/>
    </sheetView>
  </sheetViews>
  <sheetFormatPr defaultRowHeight="15"/>
  <cols>
    <col min="1" max="1" width="49.28515625" style="6" customWidth="1"/>
    <col min="2" max="2" width="4.85546875" style="6" hidden="1" customWidth="1"/>
    <col min="3" max="3" width="12" style="6" customWidth="1"/>
    <col min="4" max="4" width="8.28515625" style="6" hidden="1" customWidth="1"/>
    <col min="5" max="5" width="12" style="6" customWidth="1"/>
    <col min="6" max="6" width="8.28515625" style="6" hidden="1" customWidth="1"/>
    <col min="7" max="7" width="12" style="6" customWidth="1"/>
    <col min="8" max="8" width="8.28515625" style="6" hidden="1" customWidth="1"/>
    <col min="9" max="9" width="12" style="6" customWidth="1"/>
    <col min="10" max="10" width="8.28515625" style="6" hidden="1" customWidth="1"/>
    <col min="11" max="11" width="12" style="6" customWidth="1"/>
    <col min="12" max="12" width="8.28515625" style="6" hidden="1" customWidth="1"/>
    <col min="13" max="13" width="12" style="6" customWidth="1"/>
    <col min="14" max="14" width="8.28515625" style="6" hidden="1" customWidth="1"/>
    <col min="15" max="15" width="12" style="6" customWidth="1"/>
    <col min="16" max="16" width="8.28515625" style="6" hidden="1" customWidth="1"/>
    <col min="17" max="17" width="12" style="6" customWidth="1"/>
    <col min="18" max="18" width="8.28515625" style="6" hidden="1" customWidth="1"/>
    <col min="19" max="19" width="12" style="6" customWidth="1"/>
    <col min="20" max="20" width="8.28515625" style="6" hidden="1" customWidth="1"/>
    <col min="21" max="21" width="12" style="6" customWidth="1"/>
    <col min="22" max="22" width="8.28515625" style="6" hidden="1" customWidth="1"/>
    <col min="23" max="23" width="12" style="6" customWidth="1"/>
    <col min="24" max="24" width="8.28515625" style="6" hidden="1" customWidth="1"/>
    <col min="25" max="25" width="12" style="6" customWidth="1"/>
    <col min="26" max="26" width="10.7109375" style="6" hidden="1" customWidth="1"/>
    <col min="27" max="27" width="12" style="6" customWidth="1"/>
    <col min="28" max="28" width="9.140625" style="6" hidden="1" customWidth="1"/>
    <col min="29" max="29" width="12" style="6" customWidth="1"/>
    <col min="30" max="16384" width="9.140625" style="6"/>
  </cols>
  <sheetData>
    <row r="1" spans="1:42" ht="33" customHeight="1">
      <c r="A1" s="42"/>
      <c r="B1" s="2366" t="s">
        <v>737</v>
      </c>
      <c r="C1" s="2366"/>
      <c r="D1" s="2366"/>
      <c r="E1" s="2366"/>
      <c r="F1" s="2366"/>
      <c r="G1" s="2366"/>
      <c r="H1" s="2366"/>
      <c r="I1" s="2366"/>
      <c r="J1" s="2366"/>
      <c r="K1" s="2366"/>
      <c r="L1" s="2366"/>
      <c r="M1" s="2366"/>
      <c r="N1" s="2366"/>
      <c r="O1" s="2366"/>
      <c r="P1" s="2366"/>
      <c r="Q1" s="2366"/>
      <c r="R1" s="2366"/>
      <c r="S1" s="2366"/>
      <c r="T1" s="2366"/>
      <c r="U1" s="2366"/>
      <c r="V1" s="2366"/>
      <c r="W1" s="2366"/>
      <c r="X1" s="2366"/>
      <c r="Y1" s="2366"/>
      <c r="Z1" s="2366"/>
      <c r="AA1" s="2366"/>
      <c r="AB1" s="93"/>
      <c r="AC1" s="93"/>
      <c r="AD1" s="93"/>
      <c r="AE1" s="93"/>
      <c r="AF1" s="93"/>
      <c r="AG1" s="93"/>
      <c r="AH1" s="93"/>
      <c r="AI1" s="93"/>
      <c r="AJ1" s="93"/>
      <c r="AK1" s="93"/>
      <c r="AL1" s="93"/>
      <c r="AM1" s="93"/>
      <c r="AN1" s="93"/>
      <c r="AO1" s="14"/>
      <c r="AP1" s="14"/>
    </row>
    <row r="2" spans="1:42" ht="33" customHeight="1" thickBot="1">
      <c r="A2" s="1952" t="s">
        <v>729</v>
      </c>
      <c r="B2" s="1952"/>
      <c r="C2" s="1952"/>
      <c r="D2" s="1952"/>
      <c r="E2" s="1952"/>
      <c r="F2" s="1952"/>
      <c r="G2" s="1952"/>
      <c r="H2" s="1952"/>
      <c r="I2" s="1952"/>
      <c r="J2" s="1952"/>
      <c r="K2" s="1952"/>
      <c r="L2" s="1952"/>
      <c r="M2" s="1952"/>
      <c r="N2" s="1952"/>
      <c r="O2" s="1952"/>
      <c r="P2" s="1952"/>
      <c r="Q2" s="1952"/>
      <c r="R2" s="1952"/>
      <c r="S2" s="1952"/>
      <c r="T2" s="1952"/>
      <c r="U2" s="1952"/>
      <c r="V2" s="1952"/>
      <c r="W2" s="1952"/>
      <c r="X2" s="1952"/>
      <c r="Y2" s="1952"/>
      <c r="Z2" s="1952"/>
      <c r="AA2" s="1952"/>
      <c r="AB2" s="82"/>
      <c r="AC2" s="42"/>
      <c r="AD2" s="37"/>
      <c r="AE2" s="42"/>
      <c r="AF2" s="42"/>
      <c r="AG2" s="42"/>
      <c r="AH2" s="42"/>
      <c r="AI2" s="42"/>
      <c r="AJ2" s="42"/>
      <c r="AK2" s="42"/>
      <c r="AL2" s="42"/>
      <c r="AM2" s="42"/>
      <c r="AN2" s="42"/>
    </row>
    <row r="3" spans="1:42" ht="36.75" customHeight="1">
      <c r="A3" s="2087" t="s">
        <v>523</v>
      </c>
      <c r="B3" s="1941" t="s">
        <v>1531</v>
      </c>
      <c r="C3" s="1849"/>
      <c r="D3" s="1941" t="s">
        <v>3</v>
      </c>
      <c r="E3" s="1849"/>
      <c r="F3" s="1941" t="s">
        <v>4</v>
      </c>
      <c r="G3" s="1849"/>
      <c r="H3" s="1941" t="s">
        <v>121</v>
      </c>
      <c r="I3" s="1849"/>
      <c r="J3" s="1941" t="s">
        <v>6</v>
      </c>
      <c r="K3" s="1849"/>
      <c r="L3" s="1941" t="s">
        <v>7</v>
      </c>
      <c r="M3" s="1849"/>
      <c r="N3" s="1941" t="s">
        <v>8</v>
      </c>
      <c r="O3" s="1849"/>
      <c r="P3" s="1941" t="s">
        <v>9</v>
      </c>
      <c r="Q3" s="1849"/>
      <c r="R3" s="1941" t="s">
        <v>10</v>
      </c>
      <c r="S3" s="1849"/>
      <c r="T3" s="1941" t="s">
        <v>11</v>
      </c>
      <c r="U3" s="1849"/>
      <c r="V3" s="1941" t="s">
        <v>12</v>
      </c>
      <c r="W3" s="1849"/>
      <c r="X3" s="1941" t="s">
        <v>13</v>
      </c>
      <c r="Y3" s="1849"/>
      <c r="Z3" s="2118" t="s">
        <v>122</v>
      </c>
      <c r="AA3" s="2367"/>
      <c r="AB3" s="2118" t="s">
        <v>657</v>
      </c>
      <c r="AC3" s="1889"/>
      <c r="AD3" s="37"/>
      <c r="AE3" s="42"/>
      <c r="AF3" s="42"/>
      <c r="AG3" s="42"/>
      <c r="AH3" s="42"/>
      <c r="AI3" s="42"/>
      <c r="AJ3" s="42"/>
      <c r="AK3" s="42"/>
      <c r="AL3" s="42"/>
      <c r="AM3" s="42"/>
      <c r="AN3" s="42"/>
    </row>
    <row r="4" spans="1:42" s="361" customFormat="1" ht="15" customHeight="1">
      <c r="A4" s="2088"/>
      <c r="B4" s="364" t="s">
        <v>524</v>
      </c>
      <c r="C4" s="365" t="s">
        <v>525</v>
      </c>
      <c r="D4" s="364" t="s">
        <v>524</v>
      </c>
      <c r="E4" s="365" t="s">
        <v>525</v>
      </c>
      <c r="F4" s="364" t="s">
        <v>524</v>
      </c>
      <c r="G4" s="365" t="s">
        <v>525</v>
      </c>
      <c r="H4" s="364" t="s">
        <v>524</v>
      </c>
      <c r="I4" s="365" t="s">
        <v>525</v>
      </c>
      <c r="J4" s="364" t="s">
        <v>524</v>
      </c>
      <c r="K4" s="365" t="s">
        <v>525</v>
      </c>
      <c r="L4" s="364" t="s">
        <v>524</v>
      </c>
      <c r="M4" s="365" t="s">
        <v>525</v>
      </c>
      <c r="N4" s="364" t="s">
        <v>524</v>
      </c>
      <c r="O4" s="365" t="s">
        <v>525</v>
      </c>
      <c r="P4" s="364" t="s">
        <v>524</v>
      </c>
      <c r="Q4" s="365" t="s">
        <v>525</v>
      </c>
      <c r="R4" s="364" t="s">
        <v>524</v>
      </c>
      <c r="S4" s="365" t="s">
        <v>525</v>
      </c>
      <c r="T4" s="364" t="s">
        <v>524</v>
      </c>
      <c r="U4" s="365" t="s">
        <v>525</v>
      </c>
      <c r="V4" s="364" t="s">
        <v>524</v>
      </c>
      <c r="W4" s="365" t="s">
        <v>525</v>
      </c>
      <c r="X4" s="364" t="s">
        <v>524</v>
      </c>
      <c r="Y4" s="365" t="s">
        <v>525</v>
      </c>
      <c r="Z4" s="378" t="s">
        <v>524</v>
      </c>
      <c r="AA4" s="379" t="s">
        <v>525</v>
      </c>
      <c r="AB4" s="853" t="s">
        <v>524</v>
      </c>
      <c r="AC4" s="853" t="s">
        <v>525</v>
      </c>
      <c r="AD4" s="1102"/>
      <c r="AE4" s="360"/>
      <c r="AF4" s="360"/>
      <c r="AG4" s="360"/>
      <c r="AH4" s="360"/>
      <c r="AI4" s="360"/>
      <c r="AJ4" s="360"/>
      <c r="AK4" s="360"/>
      <c r="AL4" s="360"/>
      <c r="AM4" s="360"/>
      <c r="AN4" s="360"/>
    </row>
    <row r="5" spans="1:42" ht="15" customHeight="1">
      <c r="A5" s="239" t="s">
        <v>1523</v>
      </c>
      <c r="B5" s="849"/>
      <c r="C5" s="367"/>
      <c r="D5" s="366"/>
      <c r="E5" s="367"/>
      <c r="F5" s="366"/>
      <c r="G5" s="367"/>
      <c r="H5" s="366"/>
      <c r="I5" s="367"/>
      <c r="J5" s="366"/>
      <c r="K5" s="367"/>
      <c r="L5" s="366"/>
      <c r="M5" s="367"/>
      <c r="N5" s="366"/>
      <c r="O5" s="367"/>
      <c r="P5" s="366"/>
      <c r="Q5" s="367"/>
      <c r="R5" s="366"/>
      <c r="S5" s="367"/>
      <c r="T5" s="366"/>
      <c r="U5" s="367"/>
      <c r="V5" s="366"/>
      <c r="W5" s="367"/>
      <c r="X5" s="366"/>
      <c r="Y5" s="367"/>
      <c r="Z5" s="380">
        <f t="shared" ref="Z5:Z15" si="0">B5+D5+F5+H5+J5+L5+N5+P5+R5+T5+V5+X5</f>
        <v>0</v>
      </c>
      <c r="AA5" s="676">
        <f t="shared" ref="AA5:AA15" si="1">C5+E5+G5+I5+K5+M5+O5+Q5+S5+U5+W5+Y5</f>
        <v>0</v>
      </c>
      <c r="AB5" s="662" t="e">
        <f t="shared" ref="AB5:AB16" si="2">AVERAGE(B5,D5,F5,H5,J5,L5,N5,P5,R5,T5,V5,X5)</f>
        <v>#DIV/0!</v>
      </c>
      <c r="AC5" s="662" t="e">
        <f t="shared" ref="AC5:AC16" si="3">AVERAGE(C5,E5,G5,I5,K5,M5,O5,Q5,S5,U5,W5,Y5)</f>
        <v>#DIV/0!</v>
      </c>
      <c r="AD5" s="37"/>
      <c r="AE5" s="42"/>
      <c r="AF5" s="42"/>
      <c r="AG5" s="42"/>
      <c r="AH5" s="42"/>
      <c r="AI5" s="42"/>
      <c r="AJ5" s="42"/>
      <c r="AK5" s="42"/>
      <c r="AL5" s="42"/>
      <c r="AM5" s="42"/>
      <c r="AN5" s="42"/>
    </row>
    <row r="6" spans="1:42" ht="15" customHeight="1">
      <c r="A6" s="353" t="s">
        <v>526</v>
      </c>
      <c r="B6" s="850"/>
      <c r="C6" s="369"/>
      <c r="D6" s="368"/>
      <c r="E6" s="369"/>
      <c r="F6" s="368"/>
      <c r="G6" s="369"/>
      <c r="H6" s="368"/>
      <c r="I6" s="369"/>
      <c r="J6" s="368"/>
      <c r="K6" s="369"/>
      <c r="L6" s="368"/>
      <c r="M6" s="369"/>
      <c r="N6" s="368"/>
      <c r="O6" s="369"/>
      <c r="P6" s="368"/>
      <c r="Q6" s="369"/>
      <c r="R6" s="368"/>
      <c r="S6" s="369"/>
      <c r="T6" s="368"/>
      <c r="U6" s="369"/>
      <c r="V6" s="368"/>
      <c r="W6" s="369"/>
      <c r="X6" s="368"/>
      <c r="Y6" s="369"/>
      <c r="Z6" s="381">
        <f t="shared" si="0"/>
        <v>0</v>
      </c>
      <c r="AA6" s="676">
        <f t="shared" si="1"/>
        <v>0</v>
      </c>
      <c r="AB6" s="661" t="e">
        <f t="shared" si="2"/>
        <v>#DIV/0!</v>
      </c>
      <c r="AC6" s="661" t="e">
        <f t="shared" si="3"/>
        <v>#DIV/0!</v>
      </c>
      <c r="AD6" s="37"/>
      <c r="AE6" s="42"/>
      <c r="AF6" s="42"/>
      <c r="AG6" s="42"/>
      <c r="AH6" s="42"/>
      <c r="AI6" s="42"/>
      <c r="AJ6" s="42"/>
      <c r="AK6" s="42"/>
      <c r="AL6" s="42"/>
      <c r="AM6" s="42"/>
      <c r="AN6" s="42"/>
    </row>
    <row r="7" spans="1:42" ht="15" customHeight="1">
      <c r="A7" s="359" t="s">
        <v>527</v>
      </c>
      <c r="B7" s="851"/>
      <c r="C7" s="371"/>
      <c r="D7" s="383"/>
      <c r="E7" s="384"/>
      <c r="F7" s="383"/>
      <c r="G7" s="384"/>
      <c r="H7" s="383"/>
      <c r="I7" s="384"/>
      <c r="J7" s="383"/>
      <c r="K7" s="384"/>
      <c r="L7" s="383"/>
      <c r="M7" s="384"/>
      <c r="N7" s="383"/>
      <c r="O7" s="384"/>
      <c r="P7" s="383"/>
      <c r="Q7" s="384"/>
      <c r="R7" s="383"/>
      <c r="S7" s="384"/>
      <c r="T7" s="383"/>
      <c r="U7" s="384"/>
      <c r="V7" s="383"/>
      <c r="W7" s="384"/>
      <c r="X7" s="383"/>
      <c r="Y7" s="384"/>
      <c r="Z7" s="385">
        <f t="shared" si="0"/>
        <v>0</v>
      </c>
      <c r="AA7" s="677">
        <f t="shared" si="1"/>
        <v>0</v>
      </c>
      <c r="AB7" s="854" t="e">
        <f t="shared" si="2"/>
        <v>#DIV/0!</v>
      </c>
      <c r="AC7" s="854" t="e">
        <f t="shared" si="3"/>
        <v>#DIV/0!</v>
      </c>
      <c r="AD7" s="37"/>
      <c r="AE7" s="42"/>
      <c r="AF7" s="42"/>
      <c r="AG7" s="42"/>
      <c r="AH7" s="42"/>
      <c r="AI7" s="42"/>
      <c r="AJ7" s="42"/>
      <c r="AK7" s="42"/>
      <c r="AL7" s="42"/>
      <c r="AM7" s="42"/>
      <c r="AN7" s="42"/>
    </row>
    <row r="8" spans="1:42" s="1267" customFormat="1" ht="15" customHeight="1">
      <c r="A8" s="359" t="s">
        <v>528</v>
      </c>
      <c r="B8" s="851"/>
      <c r="C8" s="371"/>
      <c r="D8" s="383"/>
      <c r="E8" s="384"/>
      <c r="F8" s="383"/>
      <c r="G8" s="384"/>
      <c r="H8" s="383"/>
      <c r="I8" s="384"/>
      <c r="J8" s="383"/>
      <c r="K8" s="384"/>
      <c r="L8" s="383"/>
      <c r="M8" s="384"/>
      <c r="N8" s="383"/>
      <c r="O8" s="384"/>
      <c r="P8" s="383"/>
      <c r="Q8" s="384"/>
      <c r="R8" s="383"/>
      <c r="S8" s="384"/>
      <c r="T8" s="383"/>
      <c r="U8" s="384"/>
      <c r="V8" s="383"/>
      <c r="W8" s="384"/>
      <c r="X8" s="383"/>
      <c r="Y8" s="384"/>
      <c r="Z8" s="385"/>
      <c r="AA8" s="677">
        <f>C8+E8+G8+I8+K8+M8+O8+Q8+S8+U8+W8+Y8</f>
        <v>0</v>
      </c>
      <c r="AB8" s="854" t="e">
        <f>AVERAGE(B8,D8,F8,H8,J8,L8,N8,P8,R8,T8,V8,X8)</f>
        <v>#DIV/0!</v>
      </c>
      <c r="AC8" s="854" t="e">
        <f>AVERAGE(C8,E8,G8,I8,K8,M8,O8,Q8,S8,U8,W8,Y8)</f>
        <v>#DIV/0!</v>
      </c>
      <c r="AD8" s="1323"/>
      <c r="AE8" s="1324"/>
      <c r="AF8" s="1324"/>
      <c r="AG8" s="1324"/>
      <c r="AH8" s="1324"/>
      <c r="AI8" s="1324"/>
      <c r="AJ8" s="1324"/>
      <c r="AK8" s="1324"/>
      <c r="AL8" s="1324"/>
      <c r="AM8" s="1324"/>
      <c r="AN8" s="1324"/>
    </row>
    <row r="9" spans="1:42" ht="15" customHeight="1">
      <c r="A9" s="359" t="s">
        <v>1524</v>
      </c>
      <c r="B9" s="851"/>
      <c r="C9" s="371"/>
      <c r="D9" s="370"/>
      <c r="E9" s="371"/>
      <c r="F9" s="370"/>
      <c r="G9" s="371"/>
      <c r="H9" s="370"/>
      <c r="I9" s="371"/>
      <c r="J9" s="370"/>
      <c r="K9" s="371"/>
      <c r="L9" s="370"/>
      <c r="M9" s="371"/>
      <c r="N9" s="370"/>
      <c r="O9" s="371"/>
      <c r="P9" s="370"/>
      <c r="Q9" s="371"/>
      <c r="R9" s="370"/>
      <c r="S9" s="371"/>
      <c r="T9" s="370"/>
      <c r="U9" s="371"/>
      <c r="V9" s="370"/>
      <c r="W9" s="371"/>
      <c r="X9" s="370"/>
      <c r="Y9" s="371"/>
      <c r="Z9" s="381">
        <f t="shared" si="0"/>
        <v>0</v>
      </c>
      <c r="AA9" s="677">
        <f>C9+E9+G9+I9+K9+M9+O9+Q9+S9+U9+W9+Y9</f>
        <v>0</v>
      </c>
      <c r="AB9" s="854" t="e">
        <f>AVERAGE(B9,D9,F9,H9,J9,L9,N9,P9,R9,T9,V9,X9)</f>
        <v>#DIV/0!</v>
      </c>
      <c r="AC9" s="854" t="e">
        <f>AVERAGE(C9,E9,G9,I9,K9,M9,O9,Q9,S9,U9,W9,Y9)</f>
        <v>#DIV/0!</v>
      </c>
      <c r="AD9" s="37"/>
      <c r="AE9" s="42"/>
      <c r="AF9" s="42"/>
      <c r="AG9" s="42"/>
      <c r="AH9" s="42"/>
      <c r="AI9" s="42"/>
      <c r="AJ9" s="42"/>
      <c r="AK9" s="42"/>
      <c r="AL9" s="42"/>
      <c r="AM9" s="42"/>
      <c r="AN9" s="42"/>
    </row>
    <row r="10" spans="1:42" ht="15" customHeight="1">
      <c r="A10" s="359" t="s">
        <v>1525</v>
      </c>
      <c r="B10" s="851"/>
      <c r="C10" s="371"/>
      <c r="D10" s="370"/>
      <c r="E10" s="371"/>
      <c r="F10" s="370"/>
      <c r="G10" s="371"/>
      <c r="H10" s="370"/>
      <c r="I10" s="371"/>
      <c r="J10" s="370"/>
      <c r="K10" s="371"/>
      <c r="L10" s="370"/>
      <c r="M10" s="371"/>
      <c r="N10" s="370"/>
      <c r="O10" s="371"/>
      <c r="P10" s="370"/>
      <c r="Q10" s="371"/>
      <c r="R10" s="370"/>
      <c r="S10" s="371"/>
      <c r="T10" s="370"/>
      <c r="U10" s="371"/>
      <c r="V10" s="370"/>
      <c r="W10" s="371"/>
      <c r="X10" s="370"/>
      <c r="Y10" s="371"/>
      <c r="Z10" s="381">
        <f t="shared" si="0"/>
        <v>0</v>
      </c>
      <c r="AA10" s="676">
        <f t="shared" si="1"/>
        <v>0</v>
      </c>
      <c r="AB10" s="661" t="e">
        <f t="shared" si="2"/>
        <v>#DIV/0!</v>
      </c>
      <c r="AC10" s="661" t="e">
        <f t="shared" si="3"/>
        <v>#DIV/0!</v>
      </c>
      <c r="AD10" s="37"/>
      <c r="AE10" s="42"/>
      <c r="AF10" s="42"/>
      <c r="AG10" s="42"/>
      <c r="AH10" s="42"/>
      <c r="AI10" s="42"/>
      <c r="AJ10" s="42"/>
      <c r="AK10" s="42"/>
      <c r="AL10" s="42"/>
      <c r="AM10" s="42"/>
      <c r="AN10" s="42"/>
    </row>
    <row r="11" spans="1:42" ht="15" customHeight="1">
      <c r="A11" s="359" t="s">
        <v>1526</v>
      </c>
      <c r="B11" s="851"/>
      <c r="C11" s="371"/>
      <c r="D11" s="370"/>
      <c r="E11" s="371"/>
      <c r="F11" s="370"/>
      <c r="G11" s="371"/>
      <c r="H11" s="370"/>
      <c r="I11" s="371"/>
      <c r="J11" s="370"/>
      <c r="K11" s="371"/>
      <c r="L11" s="370"/>
      <c r="M11" s="371"/>
      <c r="N11" s="370"/>
      <c r="O11" s="371"/>
      <c r="P11" s="370"/>
      <c r="Q11" s="371"/>
      <c r="R11" s="370"/>
      <c r="S11" s="371"/>
      <c r="T11" s="370"/>
      <c r="U11" s="371"/>
      <c r="V11" s="370"/>
      <c r="W11" s="371"/>
      <c r="X11" s="370"/>
      <c r="Y11" s="371"/>
      <c r="Z11" s="381">
        <f t="shared" si="0"/>
        <v>0</v>
      </c>
      <c r="AA11" s="676">
        <f t="shared" si="1"/>
        <v>0</v>
      </c>
      <c r="AB11" s="661" t="e">
        <f t="shared" si="2"/>
        <v>#DIV/0!</v>
      </c>
      <c r="AC11" s="661" t="e">
        <f t="shared" si="3"/>
        <v>#DIV/0!</v>
      </c>
      <c r="AD11" s="37"/>
      <c r="AE11" s="42"/>
      <c r="AF11" s="42"/>
      <c r="AG11" s="42"/>
      <c r="AH11" s="42"/>
      <c r="AI11" s="42"/>
      <c r="AJ11" s="42"/>
      <c r="AK11" s="42"/>
      <c r="AL11" s="42"/>
      <c r="AM11" s="42"/>
      <c r="AN11" s="42"/>
    </row>
    <row r="12" spans="1:42" ht="15" customHeight="1">
      <c r="A12" s="359" t="s">
        <v>1527</v>
      </c>
      <c r="B12" s="851"/>
      <c r="C12" s="371"/>
      <c r="D12" s="370"/>
      <c r="E12" s="371"/>
      <c r="F12" s="370"/>
      <c r="G12" s="371"/>
      <c r="H12" s="370"/>
      <c r="I12" s="371"/>
      <c r="J12" s="370"/>
      <c r="K12" s="371"/>
      <c r="L12" s="370"/>
      <c r="M12" s="371"/>
      <c r="N12" s="370"/>
      <c r="O12" s="371"/>
      <c r="P12" s="370"/>
      <c r="Q12" s="371"/>
      <c r="R12" s="370"/>
      <c r="S12" s="371"/>
      <c r="T12" s="370"/>
      <c r="U12" s="371"/>
      <c r="V12" s="370"/>
      <c r="W12" s="371"/>
      <c r="X12" s="370"/>
      <c r="Y12" s="371"/>
      <c r="Z12" s="381">
        <f t="shared" si="0"/>
        <v>0</v>
      </c>
      <c r="AA12" s="676">
        <f t="shared" si="1"/>
        <v>0</v>
      </c>
      <c r="AB12" s="661" t="e">
        <f t="shared" si="2"/>
        <v>#DIV/0!</v>
      </c>
      <c r="AC12" s="661" t="e">
        <f t="shared" si="3"/>
        <v>#DIV/0!</v>
      </c>
      <c r="AD12" s="37"/>
      <c r="AE12" s="42"/>
      <c r="AF12" s="42"/>
      <c r="AG12" s="42"/>
      <c r="AH12" s="42"/>
      <c r="AI12" s="42"/>
      <c r="AJ12" s="42"/>
      <c r="AK12" s="42"/>
      <c r="AL12" s="42"/>
      <c r="AM12" s="42"/>
      <c r="AN12" s="42"/>
    </row>
    <row r="13" spans="1:42" s="1267" customFormat="1" ht="15" customHeight="1">
      <c r="A13" s="359" t="s">
        <v>1533</v>
      </c>
      <c r="B13" s="851"/>
      <c r="C13" s="371"/>
      <c r="D13" s="370"/>
      <c r="E13" s="371"/>
      <c r="F13" s="370"/>
      <c r="G13" s="371"/>
      <c r="H13" s="370"/>
      <c r="I13" s="371"/>
      <c r="J13" s="370"/>
      <c r="K13" s="371"/>
      <c r="L13" s="370"/>
      <c r="M13" s="371"/>
      <c r="N13" s="370"/>
      <c r="O13" s="371"/>
      <c r="P13" s="370"/>
      <c r="Q13" s="371"/>
      <c r="R13" s="370"/>
      <c r="S13" s="371"/>
      <c r="T13" s="370"/>
      <c r="U13" s="371"/>
      <c r="V13" s="370"/>
      <c r="W13" s="371"/>
      <c r="X13" s="370"/>
      <c r="Y13" s="371"/>
      <c r="Z13" s="381"/>
      <c r="AA13" s="676">
        <f t="shared" si="1"/>
        <v>0</v>
      </c>
      <c r="AB13" s="661"/>
      <c r="AC13" s="661" t="e">
        <f t="shared" si="3"/>
        <v>#DIV/0!</v>
      </c>
      <c r="AD13" s="1323"/>
      <c r="AE13" s="1324"/>
      <c r="AF13" s="1324"/>
      <c r="AG13" s="1324"/>
      <c r="AH13" s="1324"/>
      <c r="AI13" s="1324"/>
      <c r="AJ13" s="1324"/>
      <c r="AK13" s="1324"/>
      <c r="AL13" s="1324"/>
      <c r="AM13" s="1324"/>
      <c r="AN13" s="1324"/>
    </row>
    <row r="14" spans="1:42" ht="15" customHeight="1">
      <c r="A14" s="355" t="s">
        <v>1534</v>
      </c>
      <c r="B14" s="852"/>
      <c r="C14" s="373"/>
      <c r="D14" s="372"/>
      <c r="E14" s="373"/>
      <c r="F14" s="372"/>
      <c r="G14" s="373"/>
      <c r="H14" s="372"/>
      <c r="I14" s="373"/>
      <c r="J14" s="372"/>
      <c r="K14" s="373"/>
      <c r="L14" s="372"/>
      <c r="M14" s="373"/>
      <c r="N14" s="372"/>
      <c r="O14" s="373"/>
      <c r="P14" s="372"/>
      <c r="Q14" s="373"/>
      <c r="R14" s="372"/>
      <c r="S14" s="373"/>
      <c r="T14" s="372"/>
      <c r="U14" s="373"/>
      <c r="V14" s="372"/>
      <c r="W14" s="373"/>
      <c r="X14" s="372"/>
      <c r="Y14" s="373"/>
      <c r="Z14" s="381">
        <f t="shared" si="0"/>
        <v>0</v>
      </c>
      <c r="AA14" s="676">
        <f t="shared" si="1"/>
        <v>0</v>
      </c>
      <c r="AB14" s="661" t="e">
        <f t="shared" si="2"/>
        <v>#DIV/0!</v>
      </c>
      <c r="AC14" s="661" t="e">
        <f t="shared" si="3"/>
        <v>#DIV/0!</v>
      </c>
      <c r="AD14" s="37"/>
      <c r="AE14" s="42"/>
      <c r="AF14" s="42"/>
      <c r="AG14" s="42"/>
      <c r="AH14" s="42"/>
      <c r="AI14" s="42"/>
      <c r="AJ14" s="42"/>
      <c r="AK14" s="42"/>
      <c r="AL14" s="42"/>
      <c r="AM14" s="42"/>
      <c r="AN14" s="42"/>
    </row>
    <row r="15" spans="1:42" ht="15" customHeight="1">
      <c r="A15" s="362" t="s">
        <v>1544</v>
      </c>
      <c r="B15" s="374"/>
      <c r="C15" s="375"/>
      <c r="D15" s="374"/>
      <c r="E15" s="375"/>
      <c r="F15" s="374"/>
      <c r="G15" s="375"/>
      <c r="H15" s="374"/>
      <c r="I15" s="375"/>
      <c r="J15" s="374"/>
      <c r="K15" s="375"/>
      <c r="L15" s="374"/>
      <c r="M15" s="375"/>
      <c r="N15" s="374"/>
      <c r="O15" s="375"/>
      <c r="P15" s="374"/>
      <c r="Q15" s="375"/>
      <c r="R15" s="374"/>
      <c r="S15" s="375"/>
      <c r="T15" s="374"/>
      <c r="U15" s="375"/>
      <c r="V15" s="374"/>
      <c r="W15" s="375"/>
      <c r="X15" s="374"/>
      <c r="Y15" s="375"/>
      <c r="Z15" s="381">
        <f t="shared" si="0"/>
        <v>0</v>
      </c>
      <c r="AA15" s="676">
        <f t="shared" si="1"/>
        <v>0</v>
      </c>
      <c r="AB15" s="661" t="e">
        <f t="shared" si="2"/>
        <v>#DIV/0!</v>
      </c>
      <c r="AC15" s="661" t="e">
        <f t="shared" si="3"/>
        <v>#DIV/0!</v>
      </c>
      <c r="AD15" s="37"/>
      <c r="AE15" s="42"/>
      <c r="AF15" s="42"/>
      <c r="AG15" s="42"/>
      <c r="AH15" s="42"/>
      <c r="AI15" s="42"/>
      <c r="AJ15" s="42"/>
      <c r="AK15" s="42"/>
      <c r="AL15" s="42"/>
      <c r="AM15" s="42"/>
      <c r="AN15" s="42"/>
    </row>
    <row r="16" spans="1:42" ht="16.5" thickBot="1">
      <c r="A16" s="363" t="s">
        <v>55</v>
      </c>
      <c r="B16" s="376">
        <f>SUM(B5:B15)</f>
        <v>0</v>
      </c>
      <c r="C16" s="377">
        <f>SUM(C5:C15)</f>
        <v>0</v>
      </c>
      <c r="D16" s="376">
        <f>SUM(D5:D15)</f>
        <v>0</v>
      </c>
      <c r="E16" s="377"/>
      <c r="F16" s="376"/>
      <c r="G16" s="377"/>
      <c r="H16" s="376"/>
      <c r="I16" s="377"/>
      <c r="J16" s="376"/>
      <c r="K16" s="377"/>
      <c r="L16" s="376"/>
      <c r="M16" s="377"/>
      <c r="N16" s="376"/>
      <c r="O16" s="377"/>
      <c r="P16" s="377"/>
      <c r="Q16" s="377"/>
      <c r="R16" s="377"/>
      <c r="S16" s="377"/>
      <c r="T16" s="377"/>
      <c r="U16" s="377"/>
      <c r="V16" s="376"/>
      <c r="W16" s="377"/>
      <c r="X16" s="376"/>
      <c r="Y16" s="377"/>
      <c r="Z16" s="382">
        <f>SUM(Z5:Z15)</f>
        <v>0</v>
      </c>
      <c r="AA16" s="678">
        <f>SUM(AA5:AA15)</f>
        <v>0</v>
      </c>
      <c r="AB16" s="855">
        <f t="shared" si="2"/>
        <v>0</v>
      </c>
      <c r="AC16" s="855">
        <f t="shared" si="3"/>
        <v>0</v>
      </c>
      <c r="AD16" s="37"/>
      <c r="AE16" s="42"/>
      <c r="AF16" s="42"/>
      <c r="AG16" s="42"/>
      <c r="AH16" s="42"/>
      <c r="AI16" s="42"/>
      <c r="AJ16" s="42"/>
      <c r="AK16" s="42"/>
      <c r="AL16" s="42"/>
      <c r="AM16" s="42"/>
      <c r="AN16" s="42"/>
    </row>
    <row r="17" spans="1:29">
      <c r="A17" s="1609" t="s">
        <v>2768</v>
      </c>
    </row>
    <row r="18" spans="1:29" ht="15.75">
      <c r="A18" s="349"/>
      <c r="B18" s="10"/>
      <c r="C18" s="10"/>
      <c r="D18" s="10"/>
      <c r="E18" s="10"/>
      <c r="F18" s="10"/>
      <c r="G18" s="10"/>
      <c r="H18" s="10"/>
      <c r="I18" s="10"/>
      <c r="J18" s="10"/>
      <c r="K18" s="10"/>
      <c r="L18" s="10"/>
      <c r="M18" s="10"/>
      <c r="N18" s="10"/>
      <c r="O18" s="10"/>
      <c r="P18" s="10"/>
      <c r="Q18" s="10"/>
      <c r="R18" s="10"/>
      <c r="S18" s="10"/>
      <c r="T18" s="10"/>
      <c r="U18" s="10"/>
      <c r="V18" s="10"/>
      <c r="W18" s="10"/>
      <c r="X18" s="10"/>
      <c r="Y18" s="10"/>
      <c r="Z18" s="44"/>
      <c r="AA18" s="44"/>
      <c r="AB18" s="38"/>
      <c r="AC18" s="38"/>
    </row>
    <row r="19" spans="1:29" ht="15.75">
      <c r="A19" s="43"/>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row>
    <row r="20" spans="1:29" ht="15.75">
      <c r="A20" s="45"/>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row>
    <row r="21" spans="1:29">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row>
    <row r="22" spans="1:29">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row>
    <row r="23" spans="1:29">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row>
    <row r="24" spans="1:29">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row>
    <row r="25" spans="1:29">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row>
    <row r="26" spans="1:29">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row>
    <row r="27" spans="1:29">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row>
    <row r="28" spans="1:29">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row>
    <row r="29" spans="1:29">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row>
    <row r="30" spans="1:29">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row>
    <row r="31" spans="1:29" ht="15.75">
      <c r="A31" s="748"/>
    </row>
  </sheetData>
  <sheetProtection algorithmName="SHA-512" hashValue="yz+P0BWXIYTQfww1448DfkvjjvP2eStABnqyGDSasjuzxDMLeA47PnRfzAZ+CXi1nPEVAygkNLRmtPDsRAGmvw==" saltValue="rTGTVar4qGBbGH6RkDvb5w==" spinCount="100000" sheet="1" objects="1" scenarios="1"/>
  <mergeCells count="17">
    <mergeCell ref="L3:M3"/>
    <mergeCell ref="J3:K3"/>
    <mergeCell ref="AB3:AC3"/>
    <mergeCell ref="B1:AA1"/>
    <mergeCell ref="A2:AA2"/>
    <mergeCell ref="A3:A4"/>
    <mergeCell ref="H3:I3"/>
    <mergeCell ref="F3:G3"/>
    <mergeCell ref="D3:E3"/>
    <mergeCell ref="B3:C3"/>
    <mergeCell ref="Z3:AA3"/>
    <mergeCell ref="X3:Y3"/>
    <mergeCell ref="V3:W3"/>
    <mergeCell ref="T3:U3"/>
    <mergeCell ref="R3:S3"/>
    <mergeCell ref="P3:Q3"/>
    <mergeCell ref="N3:O3"/>
  </mergeCells>
  <printOptions horizontalCentered="1"/>
  <pageMargins left="0.39370078740157483" right="0.39370078740157483" top="0.39370078740157483" bottom="0.39370078740157483" header="0" footer="0"/>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BD222"/>
  <sheetViews>
    <sheetView showGridLines="0" showRowColHeaders="0" zoomScale="85" zoomScaleNormal="85" workbookViewId="0">
      <pane xSplit="2" ySplit="3" topLeftCell="C4" activePane="bottomRight" state="frozen"/>
      <selection activeCell="A8" sqref="A9:E9"/>
      <selection pane="topRight" activeCell="A8" sqref="A9:E9"/>
      <selection pane="bottomLeft" activeCell="A8" sqref="A9:E9"/>
      <selection pane="bottomRight" activeCell="C4" sqref="C4"/>
    </sheetView>
  </sheetViews>
  <sheetFormatPr defaultRowHeight="36.75" customHeight="1"/>
  <cols>
    <col min="1" max="1" width="17.85546875" style="6" customWidth="1"/>
    <col min="2" max="2" width="29.28515625" style="6" customWidth="1"/>
    <col min="3" max="26" width="7.85546875" style="6" customWidth="1"/>
    <col min="27" max="50" width="7.85546875" style="6" hidden="1" customWidth="1"/>
    <col min="51" max="52" width="14.140625" style="6" customWidth="1"/>
    <col min="53" max="16384" width="9.140625" style="6"/>
  </cols>
  <sheetData>
    <row r="1" spans="1:56" ht="36.75" customHeight="1">
      <c r="A1" s="42"/>
      <c r="B1" s="42"/>
      <c r="C1" s="2366" t="s">
        <v>737</v>
      </c>
      <c r="D1" s="2366"/>
      <c r="E1" s="2366"/>
      <c r="F1" s="2366"/>
      <c r="G1" s="2366"/>
      <c r="H1" s="2366"/>
      <c r="I1" s="2366"/>
      <c r="J1" s="2366"/>
      <c r="K1" s="2366"/>
      <c r="L1" s="2366"/>
      <c r="M1" s="2366"/>
      <c r="N1" s="2366"/>
      <c r="O1" s="2366"/>
      <c r="P1" s="2366"/>
      <c r="Q1" s="2366"/>
      <c r="R1" s="2366"/>
      <c r="S1" s="2366"/>
      <c r="T1" s="2366"/>
      <c r="U1" s="2366"/>
      <c r="V1" s="2366"/>
      <c r="W1" s="2366"/>
      <c r="X1" s="2366"/>
      <c r="Y1" s="2366"/>
      <c r="Z1" s="2366"/>
      <c r="AA1" s="2366"/>
      <c r="AB1" s="2366"/>
      <c r="AC1" s="2366"/>
      <c r="AD1" s="2366"/>
      <c r="AE1" s="2366"/>
      <c r="AF1" s="2366"/>
      <c r="AG1" s="2366"/>
      <c r="AH1" s="2366"/>
      <c r="AI1" s="2366"/>
      <c r="AJ1" s="2366"/>
      <c r="AK1" s="2366"/>
      <c r="AL1" s="2366"/>
      <c r="AM1" s="2366"/>
      <c r="AN1" s="2366"/>
      <c r="AO1" s="2366"/>
      <c r="AP1" s="2366"/>
      <c r="AQ1" s="2366"/>
      <c r="AR1" s="2366"/>
      <c r="AS1" s="2366"/>
      <c r="AT1" s="2366"/>
      <c r="AU1" s="2366"/>
      <c r="AV1" s="2366"/>
      <c r="AW1" s="2366"/>
      <c r="AX1" s="2366"/>
      <c r="AY1" s="2366"/>
      <c r="AZ1" s="14"/>
      <c r="BA1" s="14"/>
      <c r="BB1" s="14"/>
      <c r="BC1" s="14"/>
      <c r="BD1" s="14"/>
    </row>
    <row r="2" spans="1:56" ht="36.75" customHeight="1" thickBot="1">
      <c r="A2" s="82"/>
      <c r="B2" s="82"/>
      <c r="C2" s="1952" t="s">
        <v>730</v>
      </c>
      <c r="D2" s="1952"/>
      <c r="E2" s="1952"/>
      <c r="F2" s="1952"/>
      <c r="G2" s="1952"/>
      <c r="H2" s="1952"/>
      <c r="I2" s="1952"/>
      <c r="J2" s="1952"/>
      <c r="K2" s="1952"/>
      <c r="L2" s="1952"/>
      <c r="M2" s="1952"/>
      <c r="N2" s="1952"/>
      <c r="O2" s="1952"/>
      <c r="P2" s="1952"/>
      <c r="Q2" s="1952"/>
      <c r="R2" s="1952"/>
      <c r="S2" s="1952"/>
      <c r="T2" s="1952"/>
      <c r="U2" s="1952"/>
      <c r="V2" s="1952"/>
      <c r="W2" s="1952"/>
      <c r="X2" s="1952"/>
      <c r="Y2" s="1952"/>
      <c r="Z2" s="1952"/>
      <c r="AA2" s="1952"/>
      <c r="AB2" s="1952"/>
      <c r="AC2" s="1952"/>
      <c r="AD2" s="1952"/>
      <c r="AE2" s="1952"/>
      <c r="AF2" s="1952"/>
      <c r="AG2" s="1952"/>
      <c r="AH2" s="1952"/>
      <c r="AI2" s="1952"/>
      <c r="AJ2" s="1952"/>
      <c r="AK2" s="1952"/>
      <c r="AL2" s="1952"/>
      <c r="AM2" s="1952"/>
      <c r="AN2" s="1952"/>
      <c r="AO2" s="1952"/>
      <c r="AP2" s="1952"/>
      <c r="AQ2" s="1952"/>
      <c r="AR2" s="1952"/>
      <c r="AS2" s="1952"/>
      <c r="AT2" s="1952"/>
      <c r="AU2" s="1952"/>
      <c r="AV2" s="1952"/>
      <c r="AW2" s="1952"/>
      <c r="AX2" s="1952"/>
      <c r="AY2" s="42"/>
      <c r="BA2" s="7"/>
    </row>
    <row r="3" spans="1:56" s="1101" customFormat="1" ht="26.25" customHeight="1">
      <c r="A3" s="2404" t="s">
        <v>758</v>
      </c>
      <c r="B3" s="1918" t="s">
        <v>25</v>
      </c>
      <c r="C3" s="2084" t="s">
        <v>2</v>
      </c>
      <c r="D3" s="2085"/>
      <c r="E3" s="2085"/>
      <c r="F3" s="2086"/>
      <c r="G3" s="2084" t="s">
        <v>3</v>
      </c>
      <c r="H3" s="2085"/>
      <c r="I3" s="2085"/>
      <c r="J3" s="2086"/>
      <c r="K3" s="2084" t="s">
        <v>4</v>
      </c>
      <c r="L3" s="2085"/>
      <c r="M3" s="2085"/>
      <c r="N3" s="2086"/>
      <c r="O3" s="2084" t="s">
        <v>5</v>
      </c>
      <c r="P3" s="2085"/>
      <c r="Q3" s="2085"/>
      <c r="R3" s="2086"/>
      <c r="S3" s="2084" t="s">
        <v>6</v>
      </c>
      <c r="T3" s="2085"/>
      <c r="U3" s="2085"/>
      <c r="V3" s="2086"/>
      <c r="W3" s="2084" t="s">
        <v>7</v>
      </c>
      <c r="X3" s="2085"/>
      <c r="Y3" s="2085"/>
      <c r="Z3" s="2086"/>
      <c r="AA3" s="2084" t="s">
        <v>8</v>
      </c>
      <c r="AB3" s="2085"/>
      <c r="AC3" s="2085"/>
      <c r="AD3" s="2086"/>
      <c r="AE3" s="2084" t="s">
        <v>9</v>
      </c>
      <c r="AF3" s="2085"/>
      <c r="AG3" s="2085"/>
      <c r="AH3" s="2086"/>
      <c r="AI3" s="2084" t="s">
        <v>10</v>
      </c>
      <c r="AJ3" s="2085"/>
      <c r="AK3" s="2085"/>
      <c r="AL3" s="2086"/>
      <c r="AM3" s="2084" t="s">
        <v>11</v>
      </c>
      <c r="AN3" s="2085"/>
      <c r="AO3" s="2085"/>
      <c r="AP3" s="2086"/>
      <c r="AQ3" s="2084" t="s">
        <v>12</v>
      </c>
      <c r="AR3" s="2085"/>
      <c r="AS3" s="2085"/>
      <c r="AT3" s="2086"/>
      <c r="AU3" s="2084" t="s">
        <v>1519</v>
      </c>
      <c r="AV3" s="2085"/>
      <c r="AW3" s="2085"/>
      <c r="AX3" s="2086"/>
      <c r="AY3" s="2402" t="s">
        <v>56</v>
      </c>
      <c r="AZ3" s="1954" t="s">
        <v>659</v>
      </c>
      <c r="BA3" s="1100"/>
    </row>
    <row r="4" spans="1:56" s="494" customFormat="1" ht="40.5" customHeight="1" thickBot="1">
      <c r="A4" s="2405"/>
      <c r="B4" s="2406"/>
      <c r="C4" s="860" t="s">
        <v>455</v>
      </c>
      <c r="D4" s="861" t="s">
        <v>83</v>
      </c>
      <c r="E4" s="862" t="s">
        <v>15</v>
      </c>
      <c r="F4" s="863" t="s">
        <v>120</v>
      </c>
      <c r="G4" s="860" t="s">
        <v>455</v>
      </c>
      <c r="H4" s="861" t="s">
        <v>83</v>
      </c>
      <c r="I4" s="862" t="s">
        <v>15</v>
      </c>
      <c r="J4" s="863" t="s">
        <v>120</v>
      </c>
      <c r="K4" s="860" t="s">
        <v>455</v>
      </c>
      <c r="L4" s="861" t="s">
        <v>83</v>
      </c>
      <c r="M4" s="862" t="s">
        <v>15</v>
      </c>
      <c r="N4" s="863" t="s">
        <v>120</v>
      </c>
      <c r="O4" s="860" t="s">
        <v>455</v>
      </c>
      <c r="P4" s="861" t="s">
        <v>83</v>
      </c>
      <c r="Q4" s="862" t="s">
        <v>15</v>
      </c>
      <c r="R4" s="863" t="s">
        <v>120</v>
      </c>
      <c r="S4" s="860" t="s">
        <v>455</v>
      </c>
      <c r="T4" s="861" t="s">
        <v>83</v>
      </c>
      <c r="U4" s="862" t="s">
        <v>15</v>
      </c>
      <c r="V4" s="863" t="s">
        <v>120</v>
      </c>
      <c r="W4" s="860" t="s">
        <v>455</v>
      </c>
      <c r="X4" s="861" t="s">
        <v>83</v>
      </c>
      <c r="Y4" s="862" t="s">
        <v>15</v>
      </c>
      <c r="Z4" s="863" t="s">
        <v>120</v>
      </c>
      <c r="AA4" s="860" t="s">
        <v>455</v>
      </c>
      <c r="AB4" s="861" t="s">
        <v>83</v>
      </c>
      <c r="AC4" s="862" t="s">
        <v>15</v>
      </c>
      <c r="AD4" s="863" t="s">
        <v>120</v>
      </c>
      <c r="AE4" s="860" t="s">
        <v>455</v>
      </c>
      <c r="AF4" s="861" t="s">
        <v>83</v>
      </c>
      <c r="AG4" s="862" t="s">
        <v>15</v>
      </c>
      <c r="AH4" s="863" t="s">
        <v>120</v>
      </c>
      <c r="AI4" s="860" t="s">
        <v>455</v>
      </c>
      <c r="AJ4" s="861" t="s">
        <v>83</v>
      </c>
      <c r="AK4" s="862" t="s">
        <v>15</v>
      </c>
      <c r="AL4" s="863" t="s">
        <v>120</v>
      </c>
      <c r="AM4" s="860" t="s">
        <v>455</v>
      </c>
      <c r="AN4" s="861" t="s">
        <v>83</v>
      </c>
      <c r="AO4" s="862" t="s">
        <v>15</v>
      </c>
      <c r="AP4" s="863" t="s">
        <v>120</v>
      </c>
      <c r="AQ4" s="860" t="s">
        <v>455</v>
      </c>
      <c r="AR4" s="861" t="s">
        <v>83</v>
      </c>
      <c r="AS4" s="862" t="s">
        <v>15</v>
      </c>
      <c r="AT4" s="863" t="s">
        <v>120</v>
      </c>
      <c r="AU4" s="860" t="s">
        <v>455</v>
      </c>
      <c r="AV4" s="861" t="s">
        <v>83</v>
      </c>
      <c r="AW4" s="862" t="s">
        <v>15</v>
      </c>
      <c r="AX4" s="863" t="s">
        <v>120</v>
      </c>
      <c r="AY4" s="2403"/>
      <c r="AZ4" s="2391"/>
      <c r="BA4" s="772"/>
    </row>
    <row r="5" spans="1:56" s="452" customFormat="1" ht="15" customHeight="1">
      <c r="A5" s="465" t="s">
        <v>333</v>
      </c>
      <c r="B5" s="466" t="s">
        <v>334</v>
      </c>
      <c r="C5" s="467">
        <v>1542</v>
      </c>
      <c r="D5" s="468">
        <v>609</v>
      </c>
      <c r="E5" s="469">
        <v>1483</v>
      </c>
      <c r="F5" s="859">
        <f>SUM(C5:E5)</f>
        <v>3634</v>
      </c>
      <c r="G5" s="467"/>
      <c r="H5" s="468"/>
      <c r="I5" s="469"/>
      <c r="J5" s="859"/>
      <c r="K5" s="467"/>
      <c r="L5" s="468"/>
      <c r="M5" s="469"/>
      <c r="N5" s="859"/>
      <c r="O5" s="467"/>
      <c r="P5" s="468"/>
      <c r="Q5" s="469"/>
      <c r="R5" s="859"/>
      <c r="S5" s="467"/>
      <c r="T5" s="468"/>
      <c r="U5" s="469"/>
      <c r="V5" s="859"/>
      <c r="W5" s="467"/>
      <c r="X5" s="468"/>
      <c r="Y5" s="469"/>
      <c r="Z5" s="859"/>
      <c r="AA5" s="467"/>
      <c r="AB5" s="468"/>
      <c r="AC5" s="469"/>
      <c r="AD5" s="859"/>
      <c r="AE5" s="467"/>
      <c r="AF5" s="468"/>
      <c r="AG5" s="469"/>
      <c r="AH5" s="859"/>
      <c r="AI5" s="467"/>
      <c r="AJ5" s="1630"/>
      <c r="AK5" s="469"/>
      <c r="AL5" s="859"/>
      <c r="AM5" s="467"/>
      <c r="AN5" s="1630"/>
      <c r="AO5" s="469"/>
      <c r="AP5" s="859"/>
      <c r="AQ5" s="467"/>
      <c r="AR5" s="1630"/>
      <c r="AS5" s="469"/>
      <c r="AT5" s="859"/>
      <c r="AU5" s="467"/>
      <c r="AV5" s="1630"/>
      <c r="AW5" s="469"/>
      <c r="AX5" s="859"/>
      <c r="AY5" s="470">
        <f>F5+J5+N5+R5+V5+Z5+AD5+AH5+AL5+AP5+AT5+AX5</f>
        <v>3634</v>
      </c>
      <c r="AZ5" s="759">
        <f>AVERAGE(F5,J5,N5,R5,V5,Z5,AD5,AH5,AL5,AP5,AT5,AX5)</f>
        <v>3634</v>
      </c>
      <c r="BA5" s="763"/>
    </row>
    <row r="6" spans="1:56" s="452" customFormat="1" ht="15" customHeight="1">
      <c r="A6" s="458" t="s">
        <v>335</v>
      </c>
      <c r="B6" s="447" t="s">
        <v>336</v>
      </c>
      <c r="C6" s="448">
        <v>250</v>
      </c>
      <c r="D6" s="449">
        <v>36</v>
      </c>
      <c r="E6" s="450">
        <v>336</v>
      </c>
      <c r="F6" s="856">
        <f t="shared" ref="F6:F12" si="0">SUM(C6:E6)</f>
        <v>622</v>
      </c>
      <c r="G6" s="448"/>
      <c r="H6" s="449"/>
      <c r="I6" s="450"/>
      <c r="J6" s="856"/>
      <c r="K6" s="448"/>
      <c r="L6" s="449"/>
      <c r="M6" s="450"/>
      <c r="N6" s="856"/>
      <c r="O6" s="448"/>
      <c r="P6" s="449"/>
      <c r="Q6" s="450"/>
      <c r="R6" s="856"/>
      <c r="S6" s="448"/>
      <c r="T6" s="449"/>
      <c r="U6" s="450"/>
      <c r="V6" s="856"/>
      <c r="W6" s="448"/>
      <c r="X6" s="449"/>
      <c r="Y6" s="450"/>
      <c r="Z6" s="856"/>
      <c r="AA6" s="448"/>
      <c r="AB6" s="449"/>
      <c r="AC6" s="450"/>
      <c r="AD6" s="856"/>
      <c r="AE6" s="448"/>
      <c r="AF6" s="449"/>
      <c r="AG6" s="450"/>
      <c r="AH6" s="856"/>
      <c r="AI6" s="448"/>
      <c r="AJ6" s="449"/>
      <c r="AK6" s="450"/>
      <c r="AL6" s="856"/>
      <c r="AM6" s="448"/>
      <c r="AN6" s="449"/>
      <c r="AO6" s="450"/>
      <c r="AP6" s="856"/>
      <c r="AQ6" s="448"/>
      <c r="AR6" s="449"/>
      <c r="AS6" s="450"/>
      <c r="AT6" s="856"/>
      <c r="AU6" s="448"/>
      <c r="AV6" s="449"/>
      <c r="AW6" s="450"/>
      <c r="AX6" s="856"/>
      <c r="AY6" s="451">
        <f t="shared" ref="AY6:AY14" si="1">F6+J6+N6+R6+V6+Z6+AD6+AH6+AL6+AP6+AT6+AX6</f>
        <v>622</v>
      </c>
      <c r="AZ6" s="760">
        <f t="shared" ref="AZ6:AZ14" si="2">AVERAGE(F6,J6,N6,R6,V6,Z6,AD6,AH6,AL6,AP6,AT6,AX6)</f>
        <v>622</v>
      </c>
      <c r="BA6" s="763"/>
    </row>
    <row r="7" spans="1:56" s="452" customFormat="1" ht="15" customHeight="1">
      <c r="A7" s="446" t="s">
        <v>232</v>
      </c>
      <c r="B7" s="447" t="s">
        <v>337</v>
      </c>
      <c r="C7" s="448">
        <v>196</v>
      </c>
      <c r="D7" s="449">
        <v>7</v>
      </c>
      <c r="E7" s="450">
        <v>10</v>
      </c>
      <c r="F7" s="856">
        <f t="shared" si="0"/>
        <v>213</v>
      </c>
      <c r="G7" s="448"/>
      <c r="H7" s="449"/>
      <c r="I7" s="450"/>
      <c r="J7" s="856"/>
      <c r="K7" s="448"/>
      <c r="L7" s="449"/>
      <c r="M7" s="450"/>
      <c r="N7" s="856"/>
      <c r="O7" s="448"/>
      <c r="P7" s="449"/>
      <c r="Q7" s="450"/>
      <c r="R7" s="856"/>
      <c r="S7" s="448"/>
      <c r="T7" s="449"/>
      <c r="U7" s="450"/>
      <c r="V7" s="856"/>
      <c r="W7" s="448"/>
      <c r="X7" s="449"/>
      <c r="Y7" s="450"/>
      <c r="Z7" s="856"/>
      <c r="AA7" s="448"/>
      <c r="AB7" s="449"/>
      <c r="AC7" s="450"/>
      <c r="AD7" s="856"/>
      <c r="AE7" s="448"/>
      <c r="AF7" s="449"/>
      <c r="AG7" s="450"/>
      <c r="AH7" s="856"/>
      <c r="AI7" s="448"/>
      <c r="AJ7" s="449"/>
      <c r="AK7" s="450"/>
      <c r="AL7" s="856"/>
      <c r="AM7" s="448"/>
      <c r="AN7" s="449"/>
      <c r="AO7" s="450"/>
      <c r="AP7" s="856"/>
      <c r="AQ7" s="448"/>
      <c r="AR7" s="449"/>
      <c r="AS7" s="450"/>
      <c r="AT7" s="856"/>
      <c r="AU7" s="448"/>
      <c r="AV7" s="449"/>
      <c r="AW7" s="450"/>
      <c r="AX7" s="856"/>
      <c r="AY7" s="451">
        <f t="shared" si="1"/>
        <v>213</v>
      </c>
      <c r="AZ7" s="760">
        <f t="shared" si="2"/>
        <v>213</v>
      </c>
      <c r="BA7" s="763"/>
    </row>
    <row r="8" spans="1:56" s="452" customFormat="1" ht="15" customHeight="1">
      <c r="A8" s="446" t="s">
        <v>338</v>
      </c>
      <c r="B8" s="447" t="s">
        <v>339</v>
      </c>
      <c r="C8" s="448">
        <v>712</v>
      </c>
      <c r="D8" s="449">
        <v>451</v>
      </c>
      <c r="E8" s="450">
        <v>800</v>
      </c>
      <c r="F8" s="856">
        <f t="shared" si="0"/>
        <v>1963</v>
      </c>
      <c r="G8" s="448"/>
      <c r="H8" s="449"/>
      <c r="I8" s="450"/>
      <c r="J8" s="856"/>
      <c r="K8" s="448"/>
      <c r="L8" s="449"/>
      <c r="M8" s="450"/>
      <c r="N8" s="856"/>
      <c r="O8" s="448"/>
      <c r="P8" s="449"/>
      <c r="Q8" s="450"/>
      <c r="R8" s="856"/>
      <c r="S8" s="448"/>
      <c r="T8" s="449"/>
      <c r="U8" s="450"/>
      <c r="V8" s="856"/>
      <c r="W8" s="448"/>
      <c r="X8" s="449"/>
      <c r="Y8" s="450"/>
      <c r="Z8" s="856"/>
      <c r="AA8" s="448"/>
      <c r="AB8" s="449"/>
      <c r="AC8" s="450"/>
      <c r="AD8" s="856"/>
      <c r="AE8" s="448"/>
      <c r="AF8" s="449"/>
      <c r="AG8" s="450"/>
      <c r="AH8" s="856"/>
      <c r="AI8" s="448"/>
      <c r="AJ8" s="449"/>
      <c r="AK8" s="450"/>
      <c r="AL8" s="856"/>
      <c r="AM8" s="448"/>
      <c r="AN8" s="449"/>
      <c r="AO8" s="450"/>
      <c r="AP8" s="856"/>
      <c r="AQ8" s="448"/>
      <c r="AR8" s="449"/>
      <c r="AS8" s="450"/>
      <c r="AT8" s="856"/>
      <c r="AU8" s="448"/>
      <c r="AV8" s="449"/>
      <c r="AW8" s="450"/>
      <c r="AX8" s="856"/>
      <c r="AY8" s="451">
        <f t="shared" si="1"/>
        <v>1963</v>
      </c>
      <c r="AZ8" s="760">
        <f t="shared" si="2"/>
        <v>1963</v>
      </c>
      <c r="BA8" s="763"/>
    </row>
    <row r="9" spans="1:56" ht="15" customHeight="1">
      <c r="A9" s="131" t="s">
        <v>340</v>
      </c>
      <c r="B9" s="130" t="s">
        <v>341</v>
      </c>
      <c r="C9" s="196">
        <v>0</v>
      </c>
      <c r="D9" s="197">
        <v>0</v>
      </c>
      <c r="E9" s="198">
        <v>3</v>
      </c>
      <c r="F9" s="857">
        <f t="shared" si="0"/>
        <v>3</v>
      </c>
      <c r="G9" s="196"/>
      <c r="H9" s="197"/>
      <c r="I9" s="198"/>
      <c r="J9" s="857"/>
      <c r="K9" s="196"/>
      <c r="L9" s="197"/>
      <c r="M9" s="198"/>
      <c r="N9" s="857"/>
      <c r="O9" s="196"/>
      <c r="P9" s="197"/>
      <c r="Q9" s="198"/>
      <c r="R9" s="857"/>
      <c r="S9" s="196"/>
      <c r="T9" s="197"/>
      <c r="U9" s="198"/>
      <c r="V9" s="857"/>
      <c r="W9" s="196"/>
      <c r="X9" s="197"/>
      <c r="Y9" s="198"/>
      <c r="Z9" s="857"/>
      <c r="AA9" s="196"/>
      <c r="AB9" s="197"/>
      <c r="AC9" s="198"/>
      <c r="AD9" s="857"/>
      <c r="AE9" s="196"/>
      <c r="AF9" s="197"/>
      <c r="AG9" s="198"/>
      <c r="AH9" s="857"/>
      <c r="AI9" s="196"/>
      <c r="AJ9" s="197"/>
      <c r="AK9" s="198"/>
      <c r="AL9" s="857"/>
      <c r="AM9" s="196"/>
      <c r="AN9" s="197"/>
      <c r="AO9" s="198"/>
      <c r="AP9" s="857"/>
      <c r="AQ9" s="196"/>
      <c r="AR9" s="197"/>
      <c r="AS9" s="198"/>
      <c r="AT9" s="857"/>
      <c r="AU9" s="196"/>
      <c r="AV9" s="197"/>
      <c r="AW9" s="198"/>
      <c r="AX9" s="857"/>
      <c r="AY9" s="199">
        <f t="shared" si="1"/>
        <v>3</v>
      </c>
      <c r="AZ9" s="761">
        <f t="shared" si="2"/>
        <v>3</v>
      </c>
      <c r="BA9" s="7"/>
    </row>
    <row r="10" spans="1:56" s="452" customFormat="1" ht="15" customHeight="1">
      <c r="A10" s="446" t="s">
        <v>342</v>
      </c>
      <c r="B10" s="447" t="s">
        <v>343</v>
      </c>
      <c r="C10" s="448">
        <v>170</v>
      </c>
      <c r="D10" s="449">
        <v>83</v>
      </c>
      <c r="E10" s="450">
        <v>147</v>
      </c>
      <c r="F10" s="856">
        <f t="shared" si="0"/>
        <v>400</v>
      </c>
      <c r="G10" s="448"/>
      <c r="H10" s="449"/>
      <c r="I10" s="450"/>
      <c r="J10" s="856"/>
      <c r="K10" s="448"/>
      <c r="L10" s="449"/>
      <c r="M10" s="450"/>
      <c r="N10" s="856"/>
      <c r="O10" s="448"/>
      <c r="P10" s="449"/>
      <c r="Q10" s="450"/>
      <c r="R10" s="856"/>
      <c r="S10" s="448"/>
      <c r="T10" s="449"/>
      <c r="U10" s="450"/>
      <c r="V10" s="856"/>
      <c r="W10" s="448"/>
      <c r="X10" s="449"/>
      <c r="Y10" s="450"/>
      <c r="Z10" s="856"/>
      <c r="AA10" s="448"/>
      <c r="AB10" s="449"/>
      <c r="AC10" s="450"/>
      <c r="AD10" s="856"/>
      <c r="AE10" s="448"/>
      <c r="AF10" s="449"/>
      <c r="AG10" s="450"/>
      <c r="AH10" s="856"/>
      <c r="AI10" s="448"/>
      <c r="AJ10" s="449"/>
      <c r="AK10" s="450"/>
      <c r="AL10" s="856"/>
      <c r="AM10" s="448"/>
      <c r="AN10" s="449"/>
      <c r="AO10" s="450"/>
      <c r="AP10" s="856"/>
      <c r="AQ10" s="448"/>
      <c r="AR10" s="449"/>
      <c r="AS10" s="450"/>
      <c r="AT10" s="856"/>
      <c r="AU10" s="448"/>
      <c r="AV10" s="449"/>
      <c r="AW10" s="450"/>
      <c r="AX10" s="856"/>
      <c r="AY10" s="451">
        <f t="shared" si="1"/>
        <v>400</v>
      </c>
      <c r="AZ10" s="760">
        <f t="shared" si="2"/>
        <v>400</v>
      </c>
      <c r="BA10" s="763"/>
    </row>
    <row r="11" spans="1:56" s="452" customFormat="1" ht="15" customHeight="1">
      <c r="A11" s="459" t="s">
        <v>344</v>
      </c>
      <c r="B11" s="460" t="s">
        <v>345</v>
      </c>
      <c r="C11" s="461">
        <v>29</v>
      </c>
      <c r="D11" s="462">
        <v>6</v>
      </c>
      <c r="E11" s="463">
        <v>265</v>
      </c>
      <c r="F11" s="858">
        <f t="shared" si="0"/>
        <v>300</v>
      </c>
      <c r="G11" s="461"/>
      <c r="H11" s="462"/>
      <c r="I11" s="463"/>
      <c r="J11" s="858"/>
      <c r="K11" s="461"/>
      <c r="L11" s="462"/>
      <c r="M11" s="463"/>
      <c r="N11" s="858"/>
      <c r="O11" s="461"/>
      <c r="P11" s="462"/>
      <c r="Q11" s="463"/>
      <c r="R11" s="858"/>
      <c r="S11" s="461"/>
      <c r="T11" s="462"/>
      <c r="U11" s="463"/>
      <c r="V11" s="858"/>
      <c r="W11" s="461"/>
      <c r="X11" s="462"/>
      <c r="Y11" s="463"/>
      <c r="Z11" s="858"/>
      <c r="AA11" s="461"/>
      <c r="AB11" s="462"/>
      <c r="AC11" s="463"/>
      <c r="AD11" s="858"/>
      <c r="AE11" s="461"/>
      <c r="AF11" s="462"/>
      <c r="AG11" s="463"/>
      <c r="AH11" s="858"/>
      <c r="AI11" s="461"/>
      <c r="AJ11" s="462"/>
      <c r="AK11" s="463"/>
      <c r="AL11" s="858"/>
      <c r="AM11" s="461"/>
      <c r="AN11" s="462"/>
      <c r="AO11" s="463"/>
      <c r="AP11" s="858"/>
      <c r="AQ11" s="461"/>
      <c r="AR11" s="462"/>
      <c r="AS11" s="463"/>
      <c r="AT11" s="858"/>
      <c r="AU11" s="461"/>
      <c r="AV11" s="462"/>
      <c r="AW11" s="463"/>
      <c r="AX11" s="858"/>
      <c r="AY11" s="464">
        <f t="shared" si="1"/>
        <v>300</v>
      </c>
      <c r="AZ11" s="762">
        <f t="shared" si="2"/>
        <v>300</v>
      </c>
      <c r="BA11" s="763"/>
    </row>
    <row r="12" spans="1:56" ht="15" customHeight="1">
      <c r="A12" s="2395" t="s">
        <v>55</v>
      </c>
      <c r="B12" s="2396"/>
      <c r="C12" s="610">
        <f>SUM(C5:C11)</f>
        <v>2899</v>
      </c>
      <c r="D12" s="611">
        <f>SUM(D5:D11)</f>
        <v>1192</v>
      </c>
      <c r="E12" s="612">
        <f>SUM(E5:E11)</f>
        <v>3044</v>
      </c>
      <c r="F12" s="612">
        <f t="shared" si="0"/>
        <v>7135</v>
      </c>
      <c r="G12" s="610"/>
      <c r="H12" s="611"/>
      <c r="I12" s="612"/>
      <c r="J12" s="612"/>
      <c r="K12" s="610"/>
      <c r="L12" s="611"/>
      <c r="M12" s="612"/>
      <c r="N12" s="612"/>
      <c r="O12" s="610"/>
      <c r="P12" s="611"/>
      <c r="Q12" s="612"/>
      <c r="R12" s="612"/>
      <c r="S12" s="610"/>
      <c r="T12" s="611"/>
      <c r="U12" s="612"/>
      <c r="V12" s="612"/>
      <c r="W12" s="610"/>
      <c r="X12" s="611"/>
      <c r="Y12" s="612"/>
      <c r="Z12" s="612"/>
      <c r="AA12" s="610"/>
      <c r="AB12" s="611"/>
      <c r="AC12" s="612"/>
      <c r="AD12" s="612"/>
      <c r="AE12" s="610"/>
      <c r="AF12" s="611"/>
      <c r="AG12" s="612"/>
      <c r="AH12" s="612"/>
      <c r="AI12" s="610"/>
      <c r="AJ12" s="611"/>
      <c r="AK12" s="612"/>
      <c r="AL12" s="612"/>
      <c r="AM12" s="610"/>
      <c r="AN12" s="611"/>
      <c r="AO12" s="612"/>
      <c r="AP12" s="612"/>
      <c r="AQ12" s="610"/>
      <c r="AR12" s="611"/>
      <c r="AS12" s="612"/>
      <c r="AT12" s="612"/>
      <c r="AU12" s="610"/>
      <c r="AV12" s="611"/>
      <c r="AW12" s="612"/>
      <c r="AX12" s="612"/>
      <c r="AY12" s="2399">
        <f t="shared" si="1"/>
        <v>7135</v>
      </c>
      <c r="AZ12" s="2392">
        <f t="shared" si="2"/>
        <v>7135</v>
      </c>
      <c r="BA12" s="7"/>
    </row>
    <row r="13" spans="1:56" ht="15" customHeight="1">
      <c r="A13" s="2397"/>
      <c r="B13" s="2398"/>
      <c r="C13" s="2371">
        <f>SUM(C12:E12)</f>
        <v>7135</v>
      </c>
      <c r="D13" s="2372"/>
      <c r="E13" s="2372"/>
      <c r="F13" s="2373"/>
      <c r="G13" s="2371"/>
      <c r="H13" s="2372"/>
      <c r="I13" s="2372"/>
      <c r="J13" s="2373"/>
      <c r="K13" s="2371"/>
      <c r="L13" s="2372"/>
      <c r="M13" s="2372"/>
      <c r="N13" s="2373"/>
      <c r="O13" s="2371"/>
      <c r="P13" s="2372"/>
      <c r="Q13" s="2372"/>
      <c r="R13" s="2373"/>
      <c r="S13" s="2371"/>
      <c r="T13" s="2372"/>
      <c r="U13" s="2372"/>
      <c r="V13" s="2373"/>
      <c r="W13" s="2371"/>
      <c r="X13" s="2372"/>
      <c r="Y13" s="2372"/>
      <c r="Z13" s="2373"/>
      <c r="AA13" s="2371"/>
      <c r="AB13" s="2372"/>
      <c r="AC13" s="2372"/>
      <c r="AD13" s="2373"/>
      <c r="AE13" s="2371"/>
      <c r="AF13" s="2372"/>
      <c r="AG13" s="2372"/>
      <c r="AH13" s="2373"/>
      <c r="AI13" s="2371"/>
      <c r="AJ13" s="2372"/>
      <c r="AK13" s="2372"/>
      <c r="AL13" s="2373"/>
      <c r="AM13" s="2371"/>
      <c r="AN13" s="2372"/>
      <c r="AO13" s="2372"/>
      <c r="AP13" s="2373"/>
      <c r="AQ13" s="2371"/>
      <c r="AR13" s="2372"/>
      <c r="AS13" s="2372"/>
      <c r="AT13" s="2373"/>
      <c r="AU13" s="2371"/>
      <c r="AV13" s="2372"/>
      <c r="AW13" s="2372"/>
      <c r="AX13" s="2373"/>
      <c r="AY13" s="2400">
        <f t="shared" si="1"/>
        <v>0</v>
      </c>
      <c r="AZ13" s="2393" t="e">
        <f t="shared" si="2"/>
        <v>#DIV/0!</v>
      </c>
      <c r="BA13" s="7"/>
    </row>
    <row r="14" spans="1:56" ht="15" customHeight="1" thickBot="1">
      <c r="A14" s="2407" t="s">
        <v>456</v>
      </c>
      <c r="B14" s="2408"/>
      <c r="C14" s="613">
        <f>C12/($C$12+$D$12+$E$12)</f>
        <v>0.40630693763139453</v>
      </c>
      <c r="D14" s="614">
        <f>D12/($C$12+$D$12+$E$12)</f>
        <v>0.16706377014716187</v>
      </c>
      <c r="E14" s="614">
        <f>E12/($C$12+$D$12+$E$12)</f>
        <v>0.42662929222144358</v>
      </c>
      <c r="F14" s="615">
        <f>SUM(C14:E14)</f>
        <v>1</v>
      </c>
      <c r="G14" s="613"/>
      <c r="H14" s="614"/>
      <c r="I14" s="614"/>
      <c r="J14" s="615"/>
      <c r="K14" s="613"/>
      <c r="L14" s="614"/>
      <c r="M14" s="614"/>
      <c r="N14" s="615"/>
      <c r="O14" s="613"/>
      <c r="P14" s="614"/>
      <c r="Q14" s="614"/>
      <c r="R14" s="615"/>
      <c r="S14" s="613"/>
      <c r="T14" s="614"/>
      <c r="U14" s="614"/>
      <c r="V14" s="615"/>
      <c r="W14" s="613"/>
      <c r="X14" s="614"/>
      <c r="Y14" s="614"/>
      <c r="Z14" s="615"/>
      <c r="AA14" s="613"/>
      <c r="AB14" s="614"/>
      <c r="AC14" s="614"/>
      <c r="AD14" s="615"/>
      <c r="AE14" s="613"/>
      <c r="AF14" s="614"/>
      <c r="AG14" s="614"/>
      <c r="AH14" s="615"/>
      <c r="AI14" s="613"/>
      <c r="AJ14" s="614"/>
      <c r="AK14" s="614"/>
      <c r="AL14" s="615"/>
      <c r="AM14" s="613"/>
      <c r="AN14" s="614"/>
      <c r="AO14" s="614"/>
      <c r="AP14" s="615"/>
      <c r="AQ14" s="613"/>
      <c r="AR14" s="614"/>
      <c r="AS14" s="614"/>
      <c r="AT14" s="615"/>
      <c r="AU14" s="613"/>
      <c r="AV14" s="614"/>
      <c r="AW14" s="614"/>
      <c r="AX14" s="615"/>
      <c r="AY14" s="2401">
        <f t="shared" si="1"/>
        <v>1</v>
      </c>
      <c r="AZ14" s="2394">
        <f t="shared" si="2"/>
        <v>1</v>
      </c>
      <c r="BA14" s="7"/>
    </row>
    <row r="15" spans="1:56" ht="15" customHeight="1">
      <c r="A15" s="1216"/>
      <c r="B15" s="452"/>
      <c r="C15" s="452"/>
      <c r="D15" s="452"/>
      <c r="E15" s="452"/>
      <c r="F15" s="452"/>
      <c r="G15" s="452"/>
      <c r="H15" s="452"/>
      <c r="I15" s="452"/>
      <c r="J15" s="452"/>
      <c r="K15" s="452"/>
      <c r="L15" s="452"/>
      <c r="M15" s="452"/>
      <c r="N15" s="452"/>
      <c r="O15" s="452"/>
      <c r="P15" s="452"/>
      <c r="Q15" s="452"/>
      <c r="AQ15" s="1154"/>
      <c r="AR15" s="1154"/>
      <c r="AS15" s="1154"/>
      <c r="AT15" s="1154"/>
    </row>
    <row r="16" spans="1:56" ht="15" customHeight="1"/>
    <row r="17" spans="1:51" ht="15" customHeight="1"/>
    <row r="18" spans="1:51" ht="15" customHeight="1"/>
    <row r="19" spans="1:51" ht="15" customHeight="1"/>
    <row r="20" spans="1:51" ht="15" customHeight="1"/>
    <row r="21" spans="1:51" ht="15" customHeight="1"/>
    <row r="22" spans="1:51" ht="15" customHeight="1"/>
    <row r="23" spans="1:51" ht="15" customHeight="1"/>
    <row r="24" spans="1:51" ht="15" customHeight="1"/>
    <row r="25" spans="1:51" ht="15" customHeight="1" thickBo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row>
    <row r="26" spans="1:51" ht="31.5" customHeight="1" thickBot="1">
      <c r="A26" s="2404" t="s">
        <v>758</v>
      </c>
      <c r="B26" s="1918" t="s">
        <v>457</v>
      </c>
      <c r="C26" s="2205" t="s">
        <v>454</v>
      </c>
      <c r="D26" s="2206"/>
      <c r="E26" s="2206"/>
      <c r="F26" s="2206"/>
      <c r="G26" s="2206"/>
      <c r="H26" s="2206"/>
      <c r="I26" s="2206"/>
      <c r="J26" s="2206"/>
      <c r="K26" s="2206"/>
      <c r="L26" s="2206"/>
      <c r="M26" s="2206"/>
      <c r="N26" s="2206"/>
      <c r="O26" s="2206"/>
      <c r="P26" s="2206"/>
      <c r="Q26" s="2206"/>
      <c r="R26" s="2206"/>
      <c r="S26" s="2206"/>
      <c r="T26" s="2206"/>
      <c r="U26" s="2206"/>
      <c r="V26" s="2206"/>
      <c r="W26" s="2206"/>
      <c r="X26" s="2206"/>
      <c r="Y26" s="2206"/>
      <c r="Z26" s="2206"/>
      <c r="AA26" s="2206"/>
      <c r="AB26" s="2206"/>
      <c r="AC26" s="2206"/>
      <c r="AD26" s="2206"/>
      <c r="AE26" s="2206"/>
      <c r="AF26" s="2206"/>
      <c r="AG26" s="2206"/>
      <c r="AH26" s="2206"/>
      <c r="AI26" s="2206"/>
      <c r="AJ26" s="2206"/>
      <c r="AK26" s="2206"/>
      <c r="AL26" s="2206"/>
      <c r="AM26" s="2206"/>
      <c r="AN26" s="2206"/>
      <c r="AO26" s="2206"/>
      <c r="AP26" s="2206"/>
      <c r="AQ26" s="2206"/>
      <c r="AR26" s="2206"/>
      <c r="AS26" s="2206"/>
      <c r="AT26" s="2206"/>
      <c r="AU26" s="2206"/>
      <c r="AV26" s="2206"/>
      <c r="AW26" s="2206"/>
      <c r="AX26" s="2207"/>
      <c r="AY26" s="2389" t="s">
        <v>659</v>
      </c>
    </row>
    <row r="27" spans="1:51" s="494" customFormat="1" ht="29.25" customHeight="1" thickBot="1">
      <c r="A27" s="2405"/>
      <c r="B27" s="1938"/>
      <c r="C27" s="2084" t="s">
        <v>2</v>
      </c>
      <c r="D27" s="2085"/>
      <c r="E27" s="2085"/>
      <c r="F27" s="2086"/>
      <c r="G27" s="2084" t="s">
        <v>3</v>
      </c>
      <c r="H27" s="2085"/>
      <c r="I27" s="2085"/>
      <c r="J27" s="2086"/>
      <c r="K27" s="2084" t="s">
        <v>4</v>
      </c>
      <c r="L27" s="2085"/>
      <c r="M27" s="2085"/>
      <c r="N27" s="2086"/>
      <c r="O27" s="2084" t="s">
        <v>5</v>
      </c>
      <c r="P27" s="2085"/>
      <c r="Q27" s="2085"/>
      <c r="R27" s="2086"/>
      <c r="S27" s="2084" t="s">
        <v>6</v>
      </c>
      <c r="T27" s="2085"/>
      <c r="U27" s="2085"/>
      <c r="V27" s="2086"/>
      <c r="W27" s="2084" t="s">
        <v>7</v>
      </c>
      <c r="X27" s="2085"/>
      <c r="Y27" s="2085"/>
      <c r="Z27" s="2086"/>
      <c r="AA27" s="2084" t="s">
        <v>8</v>
      </c>
      <c r="AB27" s="2085"/>
      <c r="AC27" s="2085"/>
      <c r="AD27" s="2086"/>
      <c r="AE27" s="2084" t="s">
        <v>9</v>
      </c>
      <c r="AF27" s="2085"/>
      <c r="AG27" s="2085"/>
      <c r="AH27" s="2086"/>
      <c r="AI27" s="2084" t="s">
        <v>10</v>
      </c>
      <c r="AJ27" s="2085"/>
      <c r="AK27" s="2085"/>
      <c r="AL27" s="2086"/>
      <c r="AM27" s="2084" t="s">
        <v>11</v>
      </c>
      <c r="AN27" s="2085"/>
      <c r="AO27" s="2085"/>
      <c r="AP27" s="2086"/>
      <c r="AQ27" s="2084" t="s">
        <v>12</v>
      </c>
      <c r="AR27" s="2085"/>
      <c r="AS27" s="2085"/>
      <c r="AT27" s="2086"/>
      <c r="AU27" s="2084" t="s">
        <v>13</v>
      </c>
      <c r="AV27" s="2085"/>
      <c r="AW27" s="2085"/>
      <c r="AX27" s="2086"/>
      <c r="AY27" s="2390"/>
    </row>
    <row r="28" spans="1:51" ht="15" customHeight="1">
      <c r="A28" s="134" t="s">
        <v>333</v>
      </c>
      <c r="B28" s="135" t="s">
        <v>334</v>
      </c>
      <c r="C28" s="2374">
        <v>0.86</v>
      </c>
      <c r="D28" s="2375"/>
      <c r="E28" s="2375"/>
      <c r="F28" s="2376"/>
      <c r="G28" s="2374"/>
      <c r="H28" s="2375"/>
      <c r="I28" s="2375"/>
      <c r="J28" s="2376"/>
      <c r="K28" s="2374"/>
      <c r="L28" s="2375"/>
      <c r="M28" s="2375"/>
      <c r="N28" s="2376"/>
      <c r="O28" s="2374"/>
      <c r="P28" s="2375"/>
      <c r="Q28" s="2375"/>
      <c r="R28" s="2376"/>
      <c r="S28" s="2374"/>
      <c r="T28" s="2375"/>
      <c r="U28" s="2375"/>
      <c r="V28" s="2376"/>
      <c r="W28" s="2374"/>
      <c r="X28" s="2375"/>
      <c r="Y28" s="2375"/>
      <c r="Z28" s="2376"/>
      <c r="AA28" s="2374"/>
      <c r="AB28" s="2375"/>
      <c r="AC28" s="2375"/>
      <c r="AD28" s="2376"/>
      <c r="AE28" s="2374"/>
      <c r="AF28" s="2375"/>
      <c r="AG28" s="2375"/>
      <c r="AH28" s="2376"/>
      <c r="AI28" s="2374"/>
      <c r="AJ28" s="2375"/>
      <c r="AK28" s="2375"/>
      <c r="AL28" s="2376"/>
      <c r="AM28" s="2374"/>
      <c r="AN28" s="2375"/>
      <c r="AO28" s="2375"/>
      <c r="AP28" s="2376"/>
      <c r="AQ28" s="2374"/>
      <c r="AR28" s="2375"/>
      <c r="AS28" s="2375"/>
      <c r="AT28" s="2376"/>
      <c r="AU28" s="2374"/>
      <c r="AV28" s="2375"/>
      <c r="AW28" s="2375"/>
      <c r="AX28" s="2376"/>
      <c r="AY28" s="669">
        <f>AVERAGE(C28:AX28)</f>
        <v>0.86</v>
      </c>
    </row>
    <row r="29" spans="1:51" ht="15" customHeight="1">
      <c r="A29" s="129" t="s">
        <v>335</v>
      </c>
      <c r="B29" s="130" t="s">
        <v>336</v>
      </c>
      <c r="C29" s="2368">
        <v>0.74</v>
      </c>
      <c r="D29" s="2369"/>
      <c r="E29" s="2369"/>
      <c r="F29" s="2370"/>
      <c r="G29" s="2368"/>
      <c r="H29" s="2369"/>
      <c r="I29" s="2369"/>
      <c r="J29" s="2370"/>
      <c r="K29" s="2368"/>
      <c r="L29" s="2369"/>
      <c r="M29" s="2369"/>
      <c r="N29" s="2370"/>
      <c r="O29" s="2368"/>
      <c r="P29" s="2369"/>
      <c r="Q29" s="2369"/>
      <c r="R29" s="2370"/>
      <c r="S29" s="2368"/>
      <c r="T29" s="2369"/>
      <c r="U29" s="2369"/>
      <c r="V29" s="2370"/>
      <c r="W29" s="2368"/>
      <c r="X29" s="2369"/>
      <c r="Y29" s="2369"/>
      <c r="Z29" s="2370"/>
      <c r="AA29" s="2368"/>
      <c r="AB29" s="2369"/>
      <c r="AC29" s="2369"/>
      <c r="AD29" s="2370"/>
      <c r="AE29" s="2368"/>
      <c r="AF29" s="2369"/>
      <c r="AG29" s="2369"/>
      <c r="AH29" s="2370"/>
      <c r="AI29" s="2368"/>
      <c r="AJ29" s="2369"/>
      <c r="AK29" s="2369"/>
      <c r="AL29" s="2370"/>
      <c r="AM29" s="2368"/>
      <c r="AN29" s="2369"/>
      <c r="AO29" s="2369"/>
      <c r="AP29" s="2370"/>
      <c r="AQ29" s="2368"/>
      <c r="AR29" s="2369"/>
      <c r="AS29" s="2369"/>
      <c r="AT29" s="2370"/>
      <c r="AU29" s="2368"/>
      <c r="AV29" s="2369"/>
      <c r="AW29" s="2369"/>
      <c r="AX29" s="2370"/>
      <c r="AY29" s="670">
        <f t="shared" ref="AY29:AY34" si="3">AVERAGE(C29:AX29)</f>
        <v>0.74</v>
      </c>
    </row>
    <row r="30" spans="1:51" ht="15" customHeight="1">
      <c r="A30" s="131" t="s">
        <v>232</v>
      </c>
      <c r="B30" s="130" t="s">
        <v>337</v>
      </c>
      <c r="C30" s="2368">
        <v>0.84</v>
      </c>
      <c r="D30" s="2369"/>
      <c r="E30" s="2369"/>
      <c r="F30" s="2370"/>
      <c r="G30" s="2368"/>
      <c r="H30" s="2369"/>
      <c r="I30" s="2369"/>
      <c r="J30" s="2370"/>
      <c r="K30" s="2368"/>
      <c r="L30" s="2369"/>
      <c r="M30" s="2369"/>
      <c r="N30" s="2370"/>
      <c r="O30" s="2368"/>
      <c r="P30" s="2369"/>
      <c r="Q30" s="2369"/>
      <c r="R30" s="2370"/>
      <c r="S30" s="2368"/>
      <c r="T30" s="2369"/>
      <c r="U30" s="2369"/>
      <c r="V30" s="2370"/>
      <c r="W30" s="2368"/>
      <c r="X30" s="2369"/>
      <c r="Y30" s="2369"/>
      <c r="Z30" s="2370"/>
      <c r="AA30" s="2368"/>
      <c r="AB30" s="2369"/>
      <c r="AC30" s="2369"/>
      <c r="AD30" s="2370"/>
      <c r="AE30" s="2368"/>
      <c r="AF30" s="2369"/>
      <c r="AG30" s="2369"/>
      <c r="AH30" s="2370"/>
      <c r="AI30" s="2368"/>
      <c r="AJ30" s="2369"/>
      <c r="AK30" s="2369"/>
      <c r="AL30" s="2370"/>
      <c r="AM30" s="2368"/>
      <c r="AN30" s="2369"/>
      <c r="AO30" s="2369"/>
      <c r="AP30" s="2370"/>
      <c r="AQ30" s="2368"/>
      <c r="AR30" s="2369"/>
      <c r="AS30" s="2369"/>
      <c r="AT30" s="2370"/>
      <c r="AU30" s="2368"/>
      <c r="AV30" s="2369"/>
      <c r="AW30" s="2369"/>
      <c r="AX30" s="2370"/>
      <c r="AY30" s="670">
        <f t="shared" si="3"/>
        <v>0.84</v>
      </c>
    </row>
    <row r="31" spans="1:51" ht="15" customHeight="1">
      <c r="A31" s="131" t="s">
        <v>338</v>
      </c>
      <c r="B31" s="130" t="s">
        <v>339</v>
      </c>
      <c r="C31" s="2368">
        <v>1.05</v>
      </c>
      <c r="D31" s="2369"/>
      <c r="E31" s="2369"/>
      <c r="F31" s="2370"/>
      <c r="G31" s="2368"/>
      <c r="H31" s="2369"/>
      <c r="I31" s="2369"/>
      <c r="J31" s="2370"/>
      <c r="K31" s="2368"/>
      <c r="L31" s="2369"/>
      <c r="M31" s="2369"/>
      <c r="N31" s="2370"/>
      <c r="O31" s="2368"/>
      <c r="P31" s="2369"/>
      <c r="Q31" s="2369"/>
      <c r="R31" s="2370"/>
      <c r="S31" s="2368"/>
      <c r="T31" s="2369"/>
      <c r="U31" s="2369"/>
      <c r="V31" s="2370"/>
      <c r="W31" s="2368"/>
      <c r="X31" s="2369"/>
      <c r="Y31" s="2369"/>
      <c r="Z31" s="2370"/>
      <c r="AA31" s="2368"/>
      <c r="AB31" s="2369"/>
      <c r="AC31" s="2369"/>
      <c r="AD31" s="2370"/>
      <c r="AE31" s="2368"/>
      <c r="AF31" s="2369"/>
      <c r="AG31" s="2369"/>
      <c r="AH31" s="2370"/>
      <c r="AI31" s="2368"/>
      <c r="AJ31" s="2369"/>
      <c r="AK31" s="2369"/>
      <c r="AL31" s="2370"/>
      <c r="AM31" s="2368"/>
      <c r="AN31" s="2369"/>
      <c r="AO31" s="2369"/>
      <c r="AP31" s="2370"/>
      <c r="AQ31" s="2368"/>
      <c r="AR31" s="2369"/>
      <c r="AS31" s="2369"/>
      <c r="AT31" s="2370"/>
      <c r="AU31" s="2368"/>
      <c r="AV31" s="2369"/>
      <c r="AW31" s="2369"/>
      <c r="AX31" s="2370"/>
      <c r="AY31" s="670">
        <f t="shared" si="3"/>
        <v>1.05</v>
      </c>
    </row>
    <row r="32" spans="1:51" ht="15" customHeight="1">
      <c r="A32" s="131" t="s">
        <v>340</v>
      </c>
      <c r="B32" s="130" t="s">
        <v>341</v>
      </c>
      <c r="C32" s="2386">
        <v>0</v>
      </c>
      <c r="D32" s="2387"/>
      <c r="E32" s="2387"/>
      <c r="F32" s="2388"/>
      <c r="G32" s="2386"/>
      <c r="H32" s="2387"/>
      <c r="I32" s="2387"/>
      <c r="J32" s="2388"/>
      <c r="K32" s="2386"/>
      <c r="L32" s="2387"/>
      <c r="M32" s="2387"/>
      <c r="N32" s="2388"/>
      <c r="O32" s="2386"/>
      <c r="P32" s="2387"/>
      <c r="Q32" s="2387"/>
      <c r="R32" s="2388"/>
      <c r="S32" s="2386"/>
      <c r="T32" s="2387"/>
      <c r="U32" s="2387"/>
      <c r="V32" s="2388"/>
      <c r="W32" s="2386"/>
      <c r="X32" s="2387"/>
      <c r="Y32" s="2387"/>
      <c r="Z32" s="2388"/>
      <c r="AA32" s="2368"/>
      <c r="AB32" s="2369"/>
      <c r="AC32" s="2369"/>
      <c r="AD32" s="2370"/>
      <c r="AE32" s="2368"/>
      <c r="AF32" s="2369"/>
      <c r="AG32" s="2369"/>
      <c r="AH32" s="2370"/>
      <c r="AI32" s="2368"/>
      <c r="AJ32" s="2369"/>
      <c r="AK32" s="2369"/>
      <c r="AL32" s="2370"/>
      <c r="AM32" s="2368"/>
      <c r="AN32" s="2369"/>
      <c r="AO32" s="2369"/>
      <c r="AP32" s="2370"/>
      <c r="AQ32" s="2368"/>
      <c r="AR32" s="2369"/>
      <c r="AS32" s="2369"/>
      <c r="AT32" s="2370"/>
      <c r="AU32" s="2368"/>
      <c r="AV32" s="2369"/>
      <c r="AW32" s="2369"/>
      <c r="AX32" s="2370"/>
      <c r="AY32" s="670">
        <f t="shared" si="3"/>
        <v>0</v>
      </c>
    </row>
    <row r="33" spans="1:51" ht="15" customHeight="1">
      <c r="A33" s="131" t="s">
        <v>342</v>
      </c>
      <c r="B33" s="130" t="s">
        <v>343</v>
      </c>
      <c r="C33" s="2368">
        <v>1.06</v>
      </c>
      <c r="D33" s="2369"/>
      <c r="E33" s="2369"/>
      <c r="F33" s="2370"/>
      <c r="G33" s="2368"/>
      <c r="H33" s="2369"/>
      <c r="I33" s="2369"/>
      <c r="J33" s="2370"/>
      <c r="K33" s="2368"/>
      <c r="L33" s="2369"/>
      <c r="M33" s="2369"/>
      <c r="N33" s="2370"/>
      <c r="O33" s="2368"/>
      <c r="P33" s="2369"/>
      <c r="Q33" s="2369"/>
      <c r="R33" s="2370"/>
      <c r="S33" s="2368"/>
      <c r="T33" s="2369"/>
      <c r="U33" s="2369"/>
      <c r="V33" s="2370"/>
      <c r="W33" s="2368"/>
      <c r="X33" s="2369"/>
      <c r="Y33" s="2369"/>
      <c r="Z33" s="2370"/>
      <c r="AA33" s="2368"/>
      <c r="AB33" s="2369"/>
      <c r="AC33" s="2369"/>
      <c r="AD33" s="2370"/>
      <c r="AE33" s="2368"/>
      <c r="AF33" s="2369"/>
      <c r="AG33" s="2369"/>
      <c r="AH33" s="2370"/>
      <c r="AI33" s="2368"/>
      <c r="AJ33" s="2369"/>
      <c r="AK33" s="2369"/>
      <c r="AL33" s="2370"/>
      <c r="AM33" s="2368"/>
      <c r="AN33" s="2369"/>
      <c r="AO33" s="2369"/>
      <c r="AP33" s="2370"/>
      <c r="AQ33" s="2368"/>
      <c r="AR33" s="2369"/>
      <c r="AS33" s="2369"/>
      <c r="AT33" s="2370"/>
      <c r="AU33" s="2368"/>
      <c r="AV33" s="2369"/>
      <c r="AW33" s="2369"/>
      <c r="AX33" s="2370"/>
      <c r="AY33" s="670">
        <f t="shared" si="3"/>
        <v>1.06</v>
      </c>
    </row>
    <row r="34" spans="1:51" ht="15" customHeight="1">
      <c r="A34" s="132" t="s">
        <v>344</v>
      </c>
      <c r="B34" s="133" t="s">
        <v>345</v>
      </c>
      <c r="C34" s="2383">
        <v>0.98</v>
      </c>
      <c r="D34" s="2384"/>
      <c r="E34" s="2384"/>
      <c r="F34" s="2385"/>
      <c r="G34" s="2380"/>
      <c r="H34" s="2381"/>
      <c r="I34" s="2381"/>
      <c r="J34" s="2382"/>
      <c r="K34" s="2380"/>
      <c r="L34" s="2381"/>
      <c r="M34" s="2381"/>
      <c r="N34" s="2382"/>
      <c r="O34" s="2380"/>
      <c r="P34" s="2381"/>
      <c r="Q34" s="2381"/>
      <c r="R34" s="2382"/>
      <c r="S34" s="2383"/>
      <c r="T34" s="2384"/>
      <c r="U34" s="2384"/>
      <c r="V34" s="2385"/>
      <c r="W34" s="2380"/>
      <c r="X34" s="2381"/>
      <c r="Y34" s="2381"/>
      <c r="Z34" s="2382"/>
      <c r="AA34" s="2380"/>
      <c r="AB34" s="2381"/>
      <c r="AC34" s="2381"/>
      <c r="AD34" s="2382"/>
      <c r="AE34" s="2380"/>
      <c r="AF34" s="2381"/>
      <c r="AG34" s="2381"/>
      <c r="AH34" s="2382"/>
      <c r="AI34" s="2380"/>
      <c r="AJ34" s="2381"/>
      <c r="AK34" s="2381"/>
      <c r="AL34" s="2382"/>
      <c r="AM34" s="2380"/>
      <c r="AN34" s="2381"/>
      <c r="AO34" s="2381"/>
      <c r="AP34" s="2382"/>
      <c r="AQ34" s="2380"/>
      <c r="AR34" s="2381"/>
      <c r="AS34" s="2381"/>
      <c r="AT34" s="2382"/>
      <c r="AU34" s="2380"/>
      <c r="AV34" s="2381"/>
      <c r="AW34" s="2381"/>
      <c r="AX34" s="2382"/>
      <c r="AY34" s="671">
        <f t="shared" si="3"/>
        <v>0.98</v>
      </c>
    </row>
    <row r="35" spans="1:51" ht="15" customHeight="1" thickBot="1">
      <c r="A35" s="2213" t="s">
        <v>460</v>
      </c>
      <c r="B35" s="2214"/>
      <c r="C35" s="2377">
        <f>AVERAGE(C28:F34)</f>
        <v>0.79000000000000015</v>
      </c>
      <c r="D35" s="2378"/>
      <c r="E35" s="2378"/>
      <c r="F35" s="2379"/>
      <c r="G35" s="2377"/>
      <c r="H35" s="2378"/>
      <c r="I35" s="2378"/>
      <c r="J35" s="2379"/>
      <c r="K35" s="2377"/>
      <c r="L35" s="2378"/>
      <c r="M35" s="2378"/>
      <c r="N35" s="2379"/>
      <c r="O35" s="2377"/>
      <c r="P35" s="2378"/>
      <c r="Q35" s="2378"/>
      <c r="R35" s="2379"/>
      <c r="S35" s="2377"/>
      <c r="T35" s="2378"/>
      <c r="U35" s="2378"/>
      <c r="V35" s="2379"/>
      <c r="W35" s="2377"/>
      <c r="X35" s="2378"/>
      <c r="Y35" s="2378"/>
      <c r="Z35" s="2379"/>
      <c r="AA35" s="2377"/>
      <c r="AB35" s="2378"/>
      <c r="AC35" s="2378"/>
      <c r="AD35" s="2379"/>
      <c r="AE35" s="2377"/>
      <c r="AF35" s="2378"/>
      <c r="AG35" s="2378"/>
      <c r="AH35" s="2379"/>
      <c r="AI35" s="2377"/>
      <c r="AJ35" s="2378"/>
      <c r="AK35" s="2378"/>
      <c r="AL35" s="2379"/>
      <c r="AM35" s="2377"/>
      <c r="AN35" s="2378"/>
      <c r="AO35" s="2378"/>
      <c r="AP35" s="2379"/>
      <c r="AQ35" s="2377"/>
      <c r="AR35" s="2378"/>
      <c r="AS35" s="2378"/>
      <c r="AT35" s="2379"/>
      <c r="AU35" s="2377"/>
      <c r="AV35" s="2378"/>
      <c r="AW35" s="2378"/>
      <c r="AX35" s="2379"/>
      <c r="AY35" s="651">
        <f>AVERAGE(AY33:AY34,AY28:AY31)</f>
        <v>0.92166666666666652</v>
      </c>
    </row>
    <row r="36" spans="1:51" ht="15" customHeight="1">
      <c r="A36" s="7"/>
      <c r="B36" s="7"/>
      <c r="C36" s="7"/>
      <c r="D36" s="7"/>
      <c r="E36" s="7"/>
      <c r="F36" s="7"/>
      <c r="G36" s="7"/>
      <c r="H36" s="7"/>
      <c r="I36" s="7"/>
      <c r="J36" s="7"/>
      <c r="K36" s="7"/>
      <c r="L36" s="7"/>
      <c r="M36" s="7"/>
      <c r="N36" s="7"/>
      <c r="O36" s="7"/>
      <c r="P36" s="7"/>
      <c r="Q36" s="7"/>
      <c r="R36" s="7"/>
      <c r="S36" s="7"/>
      <c r="T36" s="7"/>
      <c r="U36" s="7"/>
      <c r="V36" s="7"/>
      <c r="W36" s="7"/>
      <c r="X36" s="7"/>
      <c r="Y36" s="7"/>
      <c r="Z36" s="7"/>
    </row>
    <row r="37" spans="1:51" ht="15" customHeight="1"/>
    <row r="38" spans="1:51" ht="15" customHeight="1"/>
    <row r="39" spans="1:51" ht="15" customHeight="1"/>
    <row r="40" spans="1:51" ht="15" customHeight="1"/>
    <row r="41" spans="1:51" ht="15" customHeight="1"/>
    <row r="42" spans="1:51" ht="15" customHeight="1"/>
    <row r="43" spans="1:51" ht="15" customHeight="1"/>
    <row r="44" spans="1:51" ht="15" customHeight="1"/>
    <row r="45" spans="1:51" ht="15" customHeight="1"/>
    <row r="46" spans="1:51" ht="15" customHeight="1"/>
    <row r="47" spans="1:51" ht="15" customHeight="1"/>
    <row r="48" spans="1:5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sheetData>
  <sheetProtection algorithmName="SHA-512" hashValue="xLZ60PTWqZrmd2342fGKPk7274FP/a58kCk3my4vhEM5Xm//L01PF+KnO4qhCzTaTZDde24nLGTFqffSSTFgOw==" saltValue="6K+4aDbZ6VWyAVL4h5MIdQ==" spinCount="100000" sheet="1" objects="1" scenarios="1"/>
  <mergeCells count="147">
    <mergeCell ref="AZ3:AZ4"/>
    <mergeCell ref="AZ12:AZ14"/>
    <mergeCell ref="AU13:AX13"/>
    <mergeCell ref="A12:B13"/>
    <mergeCell ref="AY12:AY14"/>
    <mergeCell ref="C2:AX2"/>
    <mergeCell ref="AM29:AP29"/>
    <mergeCell ref="AQ29:AT29"/>
    <mergeCell ref="AU29:AX29"/>
    <mergeCell ref="AY3:AY4"/>
    <mergeCell ref="AI3:AL3"/>
    <mergeCell ref="AM3:AP3"/>
    <mergeCell ref="A3:A4"/>
    <mergeCell ref="B3:B4"/>
    <mergeCell ref="A26:A27"/>
    <mergeCell ref="B26:B27"/>
    <mergeCell ref="A14:B14"/>
    <mergeCell ref="C13:F13"/>
    <mergeCell ref="G13:J13"/>
    <mergeCell ref="K13:N13"/>
    <mergeCell ref="O13:R13"/>
    <mergeCell ref="AU3:AX3"/>
    <mergeCell ref="AM28:AP28"/>
    <mergeCell ref="AU27:AX27"/>
    <mergeCell ref="G30:J30"/>
    <mergeCell ref="K30:N30"/>
    <mergeCell ref="O30:R30"/>
    <mergeCell ref="S30:V30"/>
    <mergeCell ref="W30:Z30"/>
    <mergeCell ref="AA30:AD30"/>
    <mergeCell ref="AE30:AH30"/>
    <mergeCell ref="AI30:AL30"/>
    <mergeCell ref="AM30:AP30"/>
    <mergeCell ref="AQ30:AT30"/>
    <mergeCell ref="AU30:AX30"/>
    <mergeCell ref="G29:J29"/>
    <mergeCell ref="K29:N29"/>
    <mergeCell ref="O29:R29"/>
    <mergeCell ref="S29:V29"/>
    <mergeCell ref="W29:Z29"/>
    <mergeCell ref="AA29:AD29"/>
    <mergeCell ref="AY26:AY27"/>
    <mergeCell ref="C26:AX26"/>
    <mergeCell ref="C29:F29"/>
    <mergeCell ref="C30:F30"/>
    <mergeCell ref="C27:F27"/>
    <mergeCell ref="G27:J27"/>
    <mergeCell ref="K27:N27"/>
    <mergeCell ref="O27:R27"/>
    <mergeCell ref="C28:F28"/>
    <mergeCell ref="G28:J28"/>
    <mergeCell ref="K28:N28"/>
    <mergeCell ref="O28:R28"/>
    <mergeCell ref="S28:V28"/>
    <mergeCell ref="AQ28:AT28"/>
    <mergeCell ref="AU28:AX28"/>
    <mergeCell ref="AI28:AL28"/>
    <mergeCell ref="AU34:AX34"/>
    <mergeCell ref="AE34:AH34"/>
    <mergeCell ref="AI34:AL34"/>
    <mergeCell ref="AM34:AP34"/>
    <mergeCell ref="AQ34:AT34"/>
    <mergeCell ref="AU33:AX33"/>
    <mergeCell ref="S32:V32"/>
    <mergeCell ref="W32:Z32"/>
    <mergeCell ref="AI31:AL31"/>
    <mergeCell ref="AU32:AX32"/>
    <mergeCell ref="AA32:AD32"/>
    <mergeCell ref="AE32:AH32"/>
    <mergeCell ref="AI32:AL32"/>
    <mergeCell ref="AM32:AP32"/>
    <mergeCell ref="S31:V31"/>
    <mergeCell ref="W31:Z31"/>
    <mergeCell ref="AQ32:AT32"/>
    <mergeCell ref="AA31:AD31"/>
    <mergeCell ref="AE31:AH31"/>
    <mergeCell ref="AI33:AL33"/>
    <mergeCell ref="AM33:AP33"/>
    <mergeCell ref="AQ33:AT33"/>
    <mergeCell ref="C31:F31"/>
    <mergeCell ref="G31:J31"/>
    <mergeCell ref="K31:N31"/>
    <mergeCell ref="O31:R31"/>
    <mergeCell ref="C32:F32"/>
    <mergeCell ref="A35:B35"/>
    <mergeCell ref="C35:F35"/>
    <mergeCell ref="G35:J35"/>
    <mergeCell ref="K35:N35"/>
    <mergeCell ref="O35:R35"/>
    <mergeCell ref="G34:J34"/>
    <mergeCell ref="K34:N34"/>
    <mergeCell ref="O34:R34"/>
    <mergeCell ref="G32:J32"/>
    <mergeCell ref="K32:N32"/>
    <mergeCell ref="O32:R32"/>
    <mergeCell ref="S35:V35"/>
    <mergeCell ref="W35:Z35"/>
    <mergeCell ref="AA35:AD35"/>
    <mergeCell ref="AA34:AD34"/>
    <mergeCell ref="C34:F34"/>
    <mergeCell ref="S34:V34"/>
    <mergeCell ref="W34:Z34"/>
    <mergeCell ref="C1:AY1"/>
    <mergeCell ref="AE35:AH35"/>
    <mergeCell ref="AI35:AL35"/>
    <mergeCell ref="AM35:AP35"/>
    <mergeCell ref="AQ35:AT35"/>
    <mergeCell ref="AU35:AX35"/>
    <mergeCell ref="C33:F33"/>
    <mergeCell ref="G33:J33"/>
    <mergeCell ref="K33:N33"/>
    <mergeCell ref="O33:R33"/>
    <mergeCell ref="S33:V33"/>
    <mergeCell ref="W33:Z33"/>
    <mergeCell ref="AA33:AD33"/>
    <mergeCell ref="AE33:AH33"/>
    <mergeCell ref="AM31:AP31"/>
    <mergeCell ref="AQ31:AT31"/>
    <mergeCell ref="AU31:AX31"/>
    <mergeCell ref="AE3:AH3"/>
    <mergeCell ref="AQ3:AT3"/>
    <mergeCell ref="S27:V27"/>
    <mergeCell ref="W27:Z27"/>
    <mergeCell ref="C3:F3"/>
    <mergeCell ref="G3:J3"/>
    <mergeCell ref="K3:N3"/>
    <mergeCell ref="O3:R3"/>
    <mergeCell ref="S3:V3"/>
    <mergeCell ref="W3:Z3"/>
    <mergeCell ref="AA3:AD3"/>
    <mergeCell ref="AI29:AL29"/>
    <mergeCell ref="AE27:AH27"/>
    <mergeCell ref="S13:V13"/>
    <mergeCell ref="W13:Z13"/>
    <mergeCell ref="AA13:AD13"/>
    <mergeCell ref="AE13:AH13"/>
    <mergeCell ref="AI13:AL13"/>
    <mergeCell ref="AM13:AP13"/>
    <mergeCell ref="AQ13:AT13"/>
    <mergeCell ref="AE29:AH29"/>
    <mergeCell ref="AA27:AD27"/>
    <mergeCell ref="AI27:AL27"/>
    <mergeCell ref="AM27:AP27"/>
    <mergeCell ref="AQ27:AT27"/>
    <mergeCell ref="AE28:AH28"/>
    <mergeCell ref="W28:Z28"/>
    <mergeCell ref="AA28:AD28"/>
  </mergeCells>
  <pageMargins left="0.511811024" right="0.511811024" top="0.78740157499999996" bottom="0.78740157499999996" header="0.31496062000000002" footer="0.31496062000000002"/>
  <pageSetup paperSize="9" orientation="landscape" horizontalDpi="4294967294" verticalDpi="4294967294"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AN15"/>
  <sheetViews>
    <sheetView showGridLines="0" showRowColHeaders="0" zoomScaleNormal="100" workbookViewId="0">
      <pane xSplit="2" ySplit="3" topLeftCell="C4" activePane="bottomRight" state="frozen"/>
      <selection activeCell="A8" sqref="A9:E9"/>
      <selection pane="topRight" activeCell="A8" sqref="A9:E9"/>
      <selection pane="bottomLeft" activeCell="A8" sqref="A9:E9"/>
      <selection pane="bottomRight" activeCell="C4" sqref="C4"/>
    </sheetView>
  </sheetViews>
  <sheetFormatPr defaultRowHeight="15.75"/>
  <cols>
    <col min="1" max="1" width="12.42578125" style="42" customWidth="1"/>
    <col min="2" max="2" width="59.85546875" style="42" customWidth="1"/>
    <col min="3" max="14" width="8.28515625" style="42" customWidth="1"/>
    <col min="15" max="26" width="8.28515625" style="42" hidden="1" customWidth="1"/>
    <col min="27" max="27" width="10.28515625" style="42" bestFit="1" customWidth="1"/>
    <col min="28" max="16384" width="9.140625" style="42"/>
  </cols>
  <sheetData>
    <row r="1" spans="1:40" ht="41.25" customHeight="1">
      <c r="B1" s="2081" t="s">
        <v>737</v>
      </c>
      <c r="C1" s="2081"/>
      <c r="D1" s="2081"/>
      <c r="E1" s="2081"/>
      <c r="F1" s="2081"/>
      <c r="G1" s="2081"/>
      <c r="H1" s="2081"/>
      <c r="I1" s="2081"/>
      <c r="J1" s="2081"/>
      <c r="K1" s="2081"/>
      <c r="L1" s="2081"/>
      <c r="M1" s="2081"/>
      <c r="N1" s="2081"/>
      <c r="O1" s="2081"/>
      <c r="P1" s="2081"/>
      <c r="Q1" s="2081"/>
      <c r="R1" s="2081"/>
      <c r="S1" s="2081"/>
      <c r="T1" s="2081"/>
      <c r="U1" s="2081"/>
      <c r="V1" s="2081"/>
      <c r="W1" s="2081"/>
      <c r="X1" s="2081"/>
      <c r="Y1" s="2081"/>
      <c r="Z1" s="2081"/>
      <c r="AA1" s="93"/>
      <c r="AB1" s="93"/>
      <c r="AC1" s="93"/>
      <c r="AD1" s="93"/>
      <c r="AE1" s="93"/>
      <c r="AF1" s="93"/>
      <c r="AG1" s="93"/>
      <c r="AH1" s="93"/>
      <c r="AI1" s="93"/>
      <c r="AJ1" s="93"/>
      <c r="AK1" s="93"/>
      <c r="AL1" s="93"/>
      <c r="AM1" s="93"/>
      <c r="AN1" s="93"/>
    </row>
    <row r="2" spans="1:40" ht="24.75" customHeight="1" thickBot="1">
      <c r="A2" s="2174" t="s">
        <v>117</v>
      </c>
      <c r="B2" s="2174"/>
      <c r="C2" s="2174"/>
      <c r="D2" s="2174"/>
      <c r="E2" s="2174"/>
      <c r="F2" s="2174"/>
      <c r="G2" s="2174"/>
      <c r="H2" s="2174"/>
      <c r="I2" s="2174"/>
      <c r="J2" s="2174"/>
      <c r="K2" s="2174"/>
      <c r="L2" s="2174"/>
      <c r="M2" s="2174"/>
      <c r="N2" s="2174"/>
      <c r="O2" s="2174"/>
      <c r="P2" s="2174"/>
      <c r="Q2" s="2174"/>
      <c r="R2" s="2174"/>
      <c r="S2" s="2174"/>
      <c r="T2" s="2174"/>
      <c r="U2" s="2174"/>
      <c r="V2" s="2174"/>
      <c r="W2" s="2174"/>
      <c r="X2" s="2174"/>
      <c r="Y2" s="2174"/>
      <c r="Z2" s="2174"/>
      <c r="AA2" s="345"/>
      <c r="AB2" s="345"/>
    </row>
    <row r="3" spans="1:40" ht="18" customHeight="1">
      <c r="A3" s="1942" t="s">
        <v>24</v>
      </c>
      <c r="B3" s="1943" t="s">
        <v>118</v>
      </c>
      <c r="C3" s="1941" t="s">
        <v>2</v>
      </c>
      <c r="D3" s="1849"/>
      <c r="E3" s="1941" t="s">
        <v>3</v>
      </c>
      <c r="F3" s="1849"/>
      <c r="G3" s="1941" t="s">
        <v>4</v>
      </c>
      <c r="H3" s="1849"/>
      <c r="I3" s="1941" t="s">
        <v>121</v>
      </c>
      <c r="J3" s="1849"/>
      <c r="K3" s="1941" t="s">
        <v>6</v>
      </c>
      <c r="L3" s="1849"/>
      <c r="M3" s="1941" t="s">
        <v>7</v>
      </c>
      <c r="N3" s="1849"/>
      <c r="O3" s="1941" t="s">
        <v>8</v>
      </c>
      <c r="P3" s="1849"/>
      <c r="Q3" s="1941" t="s">
        <v>9</v>
      </c>
      <c r="R3" s="1849"/>
      <c r="S3" s="1941" t="s">
        <v>10</v>
      </c>
      <c r="T3" s="1849"/>
      <c r="U3" s="1941" t="s">
        <v>11</v>
      </c>
      <c r="V3" s="1849"/>
      <c r="W3" s="1941" t="s">
        <v>12</v>
      </c>
      <c r="X3" s="1849"/>
      <c r="Y3" s="1941" t="s">
        <v>13</v>
      </c>
      <c r="Z3" s="1849"/>
      <c r="AA3" s="2415" t="s">
        <v>122</v>
      </c>
      <c r="AB3" s="2415" t="s">
        <v>657</v>
      </c>
      <c r="AC3" s="37"/>
    </row>
    <row r="4" spans="1:40" ht="18" customHeight="1">
      <c r="A4" s="2048"/>
      <c r="B4" s="2049"/>
      <c r="C4" s="1026" t="s">
        <v>516</v>
      </c>
      <c r="D4" s="1027" t="s">
        <v>456</v>
      </c>
      <c r="E4" s="1026" t="s">
        <v>516</v>
      </c>
      <c r="F4" s="1027" t="s">
        <v>456</v>
      </c>
      <c r="G4" s="1026" t="s">
        <v>516</v>
      </c>
      <c r="H4" s="1027" t="s">
        <v>456</v>
      </c>
      <c r="I4" s="1026" t="s">
        <v>516</v>
      </c>
      <c r="J4" s="1027" t="s">
        <v>456</v>
      </c>
      <c r="K4" s="1026" t="s">
        <v>516</v>
      </c>
      <c r="L4" s="1027" t="s">
        <v>456</v>
      </c>
      <c r="M4" s="1026" t="s">
        <v>516</v>
      </c>
      <c r="N4" s="1027" t="s">
        <v>456</v>
      </c>
      <c r="O4" s="1026" t="s">
        <v>516</v>
      </c>
      <c r="P4" s="1027" t="s">
        <v>456</v>
      </c>
      <c r="Q4" s="1026" t="s">
        <v>516</v>
      </c>
      <c r="R4" s="1027" t="s">
        <v>456</v>
      </c>
      <c r="S4" s="1026" t="s">
        <v>516</v>
      </c>
      <c r="T4" s="1027" t="s">
        <v>456</v>
      </c>
      <c r="U4" s="1026" t="s">
        <v>516</v>
      </c>
      <c r="V4" s="1027" t="s">
        <v>456</v>
      </c>
      <c r="W4" s="1026" t="s">
        <v>516</v>
      </c>
      <c r="X4" s="1027" t="s">
        <v>456</v>
      </c>
      <c r="Y4" s="1026" t="s">
        <v>516</v>
      </c>
      <c r="Z4" s="1027" t="s">
        <v>456</v>
      </c>
      <c r="AA4" s="2416"/>
      <c r="AB4" s="2416"/>
      <c r="AC4" s="725" t="s">
        <v>2</v>
      </c>
      <c r="AD4" s="139"/>
    </row>
    <row r="5" spans="1:40" ht="17.25" customHeight="1">
      <c r="A5" s="335">
        <v>305010107</v>
      </c>
      <c r="B5" s="239" t="s">
        <v>511</v>
      </c>
      <c r="C5" s="1028">
        <v>475</v>
      </c>
      <c r="D5" s="1029">
        <f>C5/C$9</f>
        <v>0.52428256070640178</v>
      </c>
      <c r="E5" s="1028"/>
      <c r="F5" s="1029"/>
      <c r="G5" s="1028"/>
      <c r="H5" s="1029"/>
      <c r="I5" s="1028"/>
      <c r="J5" s="1029"/>
      <c r="K5" s="1028"/>
      <c r="L5" s="1029"/>
      <c r="M5" s="1028"/>
      <c r="N5" s="1029"/>
      <c r="O5" s="1028"/>
      <c r="P5" s="1029"/>
      <c r="Q5" s="1028"/>
      <c r="R5" s="1029"/>
      <c r="S5" s="1028"/>
      <c r="T5" s="1029"/>
      <c r="U5" s="1028"/>
      <c r="V5" s="1029"/>
      <c r="W5" s="1028"/>
      <c r="X5" s="1029"/>
      <c r="Y5" s="1028"/>
      <c r="Z5" s="1029"/>
      <c r="AA5" s="662">
        <f t="shared" ref="AA5:AA10" si="0">C5+E5+G5+I5+K5+M5+O5+Q5+S5+U5+W5+Y5</f>
        <v>475</v>
      </c>
      <c r="AB5" s="662">
        <f t="shared" ref="AB5:AB10" si="1">AVERAGE(Y5,W5,U5,S5,Q5,O5,M5,K5,I5,G5,E5,C5)</f>
        <v>475</v>
      </c>
      <c r="AC5" s="725" t="s">
        <v>3</v>
      </c>
      <c r="AD5" s="139"/>
    </row>
    <row r="6" spans="1:40" s="165" customFormat="1" ht="31.5" customHeight="1">
      <c r="A6" s="338">
        <v>305010115</v>
      </c>
      <c r="B6" s="118" t="s">
        <v>515</v>
      </c>
      <c r="C6" s="1030">
        <v>134</v>
      </c>
      <c r="D6" s="1031">
        <f>C6/C$9</f>
        <v>0.1479028697571744</v>
      </c>
      <c r="E6" s="1030"/>
      <c r="F6" s="1031"/>
      <c r="G6" s="1030"/>
      <c r="H6" s="1031"/>
      <c r="I6" s="1030"/>
      <c r="J6" s="1031"/>
      <c r="K6" s="1030"/>
      <c r="L6" s="1031"/>
      <c r="M6" s="1030"/>
      <c r="N6" s="1031"/>
      <c r="O6" s="1030"/>
      <c r="P6" s="1031"/>
      <c r="Q6" s="1030"/>
      <c r="R6" s="1031"/>
      <c r="S6" s="1030"/>
      <c r="T6" s="1031"/>
      <c r="U6" s="1030"/>
      <c r="V6" s="1031"/>
      <c r="W6" s="1030"/>
      <c r="X6" s="1031"/>
      <c r="Y6" s="1030"/>
      <c r="Z6" s="1031"/>
      <c r="AA6" s="658">
        <f t="shared" si="0"/>
        <v>134</v>
      </c>
      <c r="AB6" s="658">
        <f t="shared" si="1"/>
        <v>134</v>
      </c>
      <c r="AC6" s="736" t="s">
        <v>4</v>
      </c>
      <c r="AD6" s="513"/>
    </row>
    <row r="7" spans="1:40" ht="18" customHeight="1">
      <c r="A7" s="338">
        <v>305010204</v>
      </c>
      <c r="B7" s="118" t="s">
        <v>512</v>
      </c>
      <c r="C7" s="1030">
        <v>98</v>
      </c>
      <c r="D7" s="1032">
        <f>C7/C$9</f>
        <v>0.10816777041942605</v>
      </c>
      <c r="E7" s="1030"/>
      <c r="F7" s="1032"/>
      <c r="G7" s="1030"/>
      <c r="H7" s="1032"/>
      <c r="I7" s="1030"/>
      <c r="J7" s="1032"/>
      <c r="K7" s="1030"/>
      <c r="L7" s="1032"/>
      <c r="M7" s="1030"/>
      <c r="N7" s="1032"/>
      <c r="O7" s="1030"/>
      <c r="P7" s="1032"/>
      <c r="Q7" s="1030"/>
      <c r="R7" s="1032"/>
      <c r="S7" s="1030"/>
      <c r="T7" s="1032"/>
      <c r="U7" s="1030"/>
      <c r="V7" s="1032"/>
      <c r="W7" s="1030"/>
      <c r="X7" s="1032"/>
      <c r="Y7" s="1030"/>
      <c r="Z7" s="1032"/>
      <c r="AA7" s="655">
        <f t="shared" si="0"/>
        <v>98</v>
      </c>
      <c r="AB7" s="655">
        <f t="shared" si="1"/>
        <v>98</v>
      </c>
      <c r="AC7" s="725" t="s">
        <v>5</v>
      </c>
      <c r="AD7" s="139"/>
    </row>
    <row r="8" spans="1:40" s="165" customFormat="1" ht="29.25" customHeight="1">
      <c r="A8" s="1143">
        <v>305010042</v>
      </c>
      <c r="B8" s="683" t="s">
        <v>119</v>
      </c>
      <c r="C8" s="1033">
        <v>199</v>
      </c>
      <c r="D8" s="1144">
        <f>C8/C$9</f>
        <v>0.2196467991169978</v>
      </c>
      <c r="E8" s="1033"/>
      <c r="F8" s="1144"/>
      <c r="G8" s="1033"/>
      <c r="H8" s="1144"/>
      <c r="I8" s="1033"/>
      <c r="J8" s="1144"/>
      <c r="K8" s="1033"/>
      <c r="L8" s="1144"/>
      <c r="M8" s="1033"/>
      <c r="N8" s="1144"/>
      <c r="O8" s="1033"/>
      <c r="P8" s="1144"/>
      <c r="Q8" s="1033"/>
      <c r="R8" s="1144"/>
      <c r="S8" s="1033"/>
      <c r="T8" s="1144"/>
      <c r="U8" s="1033"/>
      <c r="V8" s="1144"/>
      <c r="W8" s="1033"/>
      <c r="X8" s="1144"/>
      <c r="Y8" s="1033"/>
      <c r="Z8" s="1144"/>
      <c r="AA8" s="659">
        <f t="shared" si="0"/>
        <v>199</v>
      </c>
      <c r="AB8" s="659">
        <f t="shared" si="1"/>
        <v>199</v>
      </c>
      <c r="AC8" s="736" t="s">
        <v>6</v>
      </c>
      <c r="AD8" s="513"/>
    </row>
    <row r="9" spans="1:40" s="165" customFormat="1" ht="18" customHeight="1">
      <c r="A9" s="2218" t="s">
        <v>120</v>
      </c>
      <c r="B9" s="2219"/>
      <c r="C9" s="1145">
        <f t="shared" ref="C9:D9" si="2">SUM(C5:C8)</f>
        <v>906</v>
      </c>
      <c r="D9" s="1146">
        <f t="shared" si="2"/>
        <v>1</v>
      </c>
      <c r="E9" s="1145"/>
      <c r="F9" s="1146"/>
      <c r="G9" s="1145"/>
      <c r="H9" s="1146"/>
      <c r="I9" s="1145"/>
      <c r="J9" s="1146"/>
      <c r="K9" s="1145"/>
      <c r="L9" s="1146"/>
      <c r="M9" s="1145"/>
      <c r="N9" s="1146"/>
      <c r="O9" s="1145"/>
      <c r="P9" s="1146"/>
      <c r="Q9" s="1145"/>
      <c r="R9" s="1146"/>
      <c r="S9" s="1145"/>
      <c r="T9" s="1146"/>
      <c r="U9" s="1145"/>
      <c r="V9" s="1146"/>
      <c r="W9" s="1145"/>
      <c r="X9" s="1146"/>
      <c r="Y9" s="1145"/>
      <c r="Z9" s="1146"/>
      <c r="AA9" s="1147">
        <f t="shared" si="0"/>
        <v>906</v>
      </c>
      <c r="AB9" s="1147">
        <f t="shared" si="1"/>
        <v>906</v>
      </c>
      <c r="AC9" s="736" t="s">
        <v>7</v>
      </c>
      <c r="AD9" s="513"/>
    </row>
    <row r="10" spans="1:40" ht="18" customHeight="1" thickBot="1">
      <c r="A10" s="2213" t="s">
        <v>1201</v>
      </c>
      <c r="B10" s="2214"/>
      <c r="C10" s="2409">
        <f>C9/31</f>
        <v>29.225806451612904</v>
      </c>
      <c r="D10" s="2410"/>
      <c r="E10" s="2409"/>
      <c r="F10" s="2410"/>
      <c r="G10" s="2409"/>
      <c r="H10" s="2410"/>
      <c r="I10" s="2409"/>
      <c r="J10" s="2410"/>
      <c r="K10" s="2409"/>
      <c r="L10" s="2410"/>
      <c r="M10" s="2409"/>
      <c r="N10" s="2410"/>
      <c r="O10" s="2409"/>
      <c r="P10" s="2410"/>
      <c r="Q10" s="2409"/>
      <c r="R10" s="2410"/>
      <c r="S10" s="2409"/>
      <c r="T10" s="2410"/>
      <c r="U10" s="2409"/>
      <c r="V10" s="2410"/>
      <c r="W10" s="2409"/>
      <c r="X10" s="2410"/>
      <c r="Y10" s="2409"/>
      <c r="Z10" s="2410"/>
      <c r="AA10" s="593">
        <f t="shared" si="0"/>
        <v>29.225806451612904</v>
      </c>
      <c r="AB10" s="1070">
        <f t="shared" si="1"/>
        <v>29.225806451612904</v>
      </c>
      <c r="AC10" s="725" t="s">
        <v>8</v>
      </c>
      <c r="AD10" s="139"/>
    </row>
    <row r="11" spans="1:40" ht="18" customHeight="1" thickBot="1">
      <c r="AA11" s="551"/>
      <c r="AB11" s="551"/>
      <c r="AC11" s="725" t="s">
        <v>9</v>
      </c>
      <c r="AD11" s="139"/>
    </row>
    <row r="12" spans="1:40" ht="35.25" customHeight="1" thickBot="1">
      <c r="A12" s="777" t="s">
        <v>24</v>
      </c>
      <c r="B12" s="778" t="s">
        <v>118</v>
      </c>
      <c r="C12" s="2205" t="s">
        <v>2</v>
      </c>
      <c r="D12" s="2207"/>
      <c r="E12" s="2205" t="s">
        <v>3</v>
      </c>
      <c r="F12" s="2207"/>
      <c r="G12" s="2205" t="s">
        <v>4</v>
      </c>
      <c r="H12" s="2207"/>
      <c r="I12" s="2205" t="s">
        <v>121</v>
      </c>
      <c r="J12" s="2207"/>
      <c r="K12" s="2205" t="s">
        <v>6</v>
      </c>
      <c r="L12" s="2207"/>
      <c r="M12" s="2205" t="s">
        <v>7</v>
      </c>
      <c r="N12" s="2207"/>
      <c r="O12" s="2205" t="s">
        <v>8</v>
      </c>
      <c r="P12" s="2207"/>
      <c r="Q12" s="2205" t="s">
        <v>9</v>
      </c>
      <c r="R12" s="2207"/>
      <c r="S12" s="2205" t="s">
        <v>10</v>
      </c>
      <c r="T12" s="2207"/>
      <c r="U12" s="2205" t="s">
        <v>11</v>
      </c>
      <c r="V12" s="2207"/>
      <c r="W12" s="2205" t="s">
        <v>12</v>
      </c>
      <c r="X12" s="2207"/>
      <c r="Y12" s="2205" t="s">
        <v>13</v>
      </c>
      <c r="Z12" s="2207" t="s">
        <v>13</v>
      </c>
      <c r="AA12" s="735" t="s">
        <v>122</v>
      </c>
      <c r="AB12" s="735" t="s">
        <v>657</v>
      </c>
      <c r="AC12" s="725" t="s">
        <v>10</v>
      </c>
      <c r="AD12" s="139"/>
    </row>
    <row r="13" spans="1:40" ht="18" customHeight="1">
      <c r="A13" s="339">
        <v>305010166</v>
      </c>
      <c r="B13" s="336" t="s">
        <v>513</v>
      </c>
      <c r="C13" s="2411">
        <v>30</v>
      </c>
      <c r="D13" s="2412"/>
      <c r="E13" s="2411"/>
      <c r="F13" s="2412"/>
      <c r="G13" s="2411"/>
      <c r="H13" s="2412"/>
      <c r="I13" s="2411"/>
      <c r="J13" s="2412"/>
      <c r="K13" s="2411"/>
      <c r="L13" s="2412"/>
      <c r="M13" s="2411"/>
      <c r="N13" s="2412"/>
      <c r="O13" s="2411"/>
      <c r="P13" s="2412"/>
      <c r="Q13" s="2411"/>
      <c r="R13" s="2412"/>
      <c r="S13" s="2411"/>
      <c r="T13" s="2412"/>
      <c r="U13" s="2411"/>
      <c r="V13" s="2412"/>
      <c r="W13" s="2411"/>
      <c r="X13" s="2412"/>
      <c r="Y13" s="2411"/>
      <c r="Z13" s="2412"/>
      <c r="AA13" s="734">
        <f>SUM(C13:Z13)</f>
        <v>30</v>
      </c>
      <c r="AB13" s="754">
        <f>AVERAGE(C13:Z13)</f>
        <v>30</v>
      </c>
      <c r="AC13" s="725" t="s">
        <v>11</v>
      </c>
      <c r="AD13" s="139"/>
    </row>
    <row r="14" spans="1:40" ht="18" customHeight="1" thickBot="1">
      <c r="A14" s="340">
        <v>305010182</v>
      </c>
      <c r="B14" s="337" t="s">
        <v>514</v>
      </c>
      <c r="C14" s="2413">
        <v>1</v>
      </c>
      <c r="D14" s="2414"/>
      <c r="E14" s="2413"/>
      <c r="F14" s="2414"/>
      <c r="G14" s="2413"/>
      <c r="H14" s="2414"/>
      <c r="I14" s="2413"/>
      <c r="J14" s="2414"/>
      <c r="K14" s="2413"/>
      <c r="L14" s="2414"/>
      <c r="M14" s="2413"/>
      <c r="N14" s="2414"/>
      <c r="O14" s="2413"/>
      <c r="P14" s="2414"/>
      <c r="Q14" s="2413"/>
      <c r="R14" s="2414"/>
      <c r="S14" s="2413"/>
      <c r="T14" s="2414"/>
      <c r="U14" s="2413"/>
      <c r="V14" s="2414"/>
      <c r="W14" s="2413"/>
      <c r="X14" s="2414"/>
      <c r="Y14" s="2413"/>
      <c r="Z14" s="2414"/>
      <c r="AA14" s="724">
        <f>SUM(C14:Z14)</f>
        <v>1</v>
      </c>
      <c r="AB14" s="755">
        <f>AVERAGE(C14:Z14)</f>
        <v>1</v>
      </c>
      <c r="AC14" s="725" t="s">
        <v>12</v>
      </c>
      <c r="AD14" s="139"/>
    </row>
    <row r="15" spans="1:40" ht="18" customHeight="1">
      <c r="A15" s="1188"/>
      <c r="AA15" s="551"/>
      <c r="AB15" s="551"/>
      <c r="AC15" s="725" t="s">
        <v>13</v>
      </c>
      <c r="AD15" s="139"/>
    </row>
  </sheetData>
  <sheetProtection algorithmName="SHA-512" hashValue="J6fLKx4btRfTUlLTEKSDn9AIMrgcoZ7kzSKluA675Jh0yKOxPCb6JTl37ArWPF9rgb+uRomUeCzBDHXbRfk3mQ==" saltValue="ti1zdBkAwWSykJIsi05uWA==" spinCount="100000" sheet="1" objects="1" scenarios="1"/>
  <mergeCells count="68">
    <mergeCell ref="AB3:AB4"/>
    <mergeCell ref="B3:B4"/>
    <mergeCell ref="A3:A4"/>
    <mergeCell ref="A9:B9"/>
    <mergeCell ref="Y3:Z3"/>
    <mergeCell ref="C3:D3"/>
    <mergeCell ref="E3:F3"/>
    <mergeCell ref="G3:H3"/>
    <mergeCell ref="I3:J3"/>
    <mergeCell ref="K3:L3"/>
    <mergeCell ref="M3:N3"/>
    <mergeCell ref="O3:P3"/>
    <mergeCell ref="Q3:R3"/>
    <mergeCell ref="S3:T3"/>
    <mergeCell ref="U3:V3"/>
    <mergeCell ref="W3:X3"/>
    <mergeCell ref="C12:D12"/>
    <mergeCell ref="C13:D13"/>
    <mergeCell ref="C14:D14"/>
    <mergeCell ref="E12:F12"/>
    <mergeCell ref="E13:F13"/>
    <mergeCell ref="E14:F14"/>
    <mergeCell ref="G12:H12"/>
    <mergeCell ref="G13:H13"/>
    <mergeCell ref="G14:H14"/>
    <mergeCell ref="I12:J12"/>
    <mergeCell ref="I13:J13"/>
    <mergeCell ref="I14:J14"/>
    <mergeCell ref="K12:L12"/>
    <mergeCell ref="K13:L13"/>
    <mergeCell ref="K14:L14"/>
    <mergeCell ref="S13:T13"/>
    <mergeCell ref="S14:T14"/>
    <mergeCell ref="M12:N12"/>
    <mergeCell ref="M13:N13"/>
    <mergeCell ref="M14:N14"/>
    <mergeCell ref="O12:P12"/>
    <mergeCell ref="O13:P13"/>
    <mergeCell ref="O14:P14"/>
    <mergeCell ref="Y12:Z12"/>
    <mergeCell ref="Y13:Z13"/>
    <mergeCell ref="Y14:Z14"/>
    <mergeCell ref="AA3:AA4"/>
    <mergeCell ref="B1:Z1"/>
    <mergeCell ref="A2:Z2"/>
    <mergeCell ref="U12:V12"/>
    <mergeCell ref="U13:V13"/>
    <mergeCell ref="U14:V14"/>
    <mergeCell ref="W12:X12"/>
    <mergeCell ref="W13:X13"/>
    <mergeCell ref="W14:X14"/>
    <mergeCell ref="Q12:R12"/>
    <mergeCell ref="Q13:R13"/>
    <mergeCell ref="Q14:R14"/>
    <mergeCell ref="S12:T12"/>
    <mergeCell ref="A10:B10"/>
    <mergeCell ref="E10:F10"/>
    <mergeCell ref="C10:D10"/>
    <mergeCell ref="G10:H10"/>
    <mergeCell ref="I10:J10"/>
    <mergeCell ref="U10:V10"/>
    <mergeCell ref="W10:X10"/>
    <mergeCell ref="Y10:Z10"/>
    <mergeCell ref="K10:L10"/>
    <mergeCell ref="M10:N10"/>
    <mergeCell ref="O10:P10"/>
    <mergeCell ref="Q10:R10"/>
    <mergeCell ref="S10:T10"/>
  </mergeCell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AC184"/>
  <sheetViews>
    <sheetView showGridLines="0" showRowColHeaders="0" zoomScale="115" zoomScaleNormal="115" workbookViewId="0">
      <pane xSplit="2" ySplit="4" topLeftCell="C5" activePane="bottomRight" state="frozen"/>
      <selection activeCell="A8" sqref="A9:E9"/>
      <selection pane="topRight" activeCell="A8" sqref="A9:E9"/>
      <selection pane="bottomLeft" activeCell="A8" sqref="A9:E9"/>
      <selection pane="bottomRight" activeCell="C5" sqref="C5"/>
    </sheetView>
  </sheetViews>
  <sheetFormatPr defaultRowHeight="15"/>
  <cols>
    <col min="1" max="1" width="21.28515625" style="6" customWidth="1"/>
    <col min="2" max="2" width="37" style="6" customWidth="1"/>
    <col min="3" max="8" width="11.28515625" style="51" customWidth="1"/>
    <col min="9" max="14" width="11.28515625" style="51" hidden="1" customWidth="1"/>
    <col min="15" max="15" width="12.7109375" style="51" customWidth="1"/>
    <col min="16" max="16" width="12.7109375" style="6" customWidth="1"/>
    <col min="17" max="17" width="9.140625" style="6" customWidth="1"/>
    <col min="18" max="22" width="9.140625" style="6"/>
    <col min="23" max="24" width="14.42578125" style="6" bestFit="1" customWidth="1"/>
    <col min="25" max="16384" width="9.140625" style="6"/>
  </cols>
  <sheetData>
    <row r="1" spans="1:29" ht="28.5" customHeight="1">
      <c r="A1" s="519"/>
      <c r="B1" s="519"/>
      <c r="C1" s="2425" t="s">
        <v>737</v>
      </c>
      <c r="D1" s="2425"/>
      <c r="E1" s="2425"/>
      <c r="F1" s="2425"/>
      <c r="G1" s="2425"/>
      <c r="H1" s="2425"/>
      <c r="I1" s="2425"/>
      <c r="J1" s="2425"/>
      <c r="K1" s="2425"/>
      <c r="L1" s="2425"/>
      <c r="M1" s="2425"/>
      <c r="N1" s="2425"/>
      <c r="O1" s="2425"/>
      <c r="P1" s="14"/>
      <c r="Q1" s="14"/>
      <c r="R1" s="14"/>
      <c r="S1" s="14"/>
      <c r="T1" s="14"/>
      <c r="U1" s="14"/>
      <c r="V1" s="14"/>
      <c r="W1" s="14"/>
      <c r="X1" s="14"/>
      <c r="Y1" s="14"/>
      <c r="Z1" s="14"/>
      <c r="AA1" s="14"/>
      <c r="AB1" s="14"/>
      <c r="AC1" s="14"/>
    </row>
    <row r="2" spans="1:29" s="494" customFormat="1" ht="33" customHeight="1">
      <c r="B2" s="2432" t="s">
        <v>133</v>
      </c>
      <c r="C2" s="2432"/>
      <c r="D2" s="2432"/>
      <c r="E2" s="2432"/>
      <c r="F2" s="2432"/>
      <c r="G2" s="2432"/>
      <c r="H2" s="2432"/>
      <c r="I2" s="2432"/>
      <c r="J2" s="2432"/>
      <c r="K2" s="2432"/>
      <c r="L2" s="2432"/>
      <c r="M2" s="2432"/>
      <c r="N2" s="2432"/>
      <c r="O2" s="2432"/>
      <c r="P2" s="2432"/>
      <c r="Q2" s="772"/>
    </row>
    <row r="3" spans="1:29" ht="22.5" customHeight="1" thickBot="1">
      <c r="A3" s="2424" t="s">
        <v>552</v>
      </c>
      <c r="B3" s="2424"/>
      <c r="C3" s="2424"/>
      <c r="D3" s="2424"/>
      <c r="E3" s="2424"/>
      <c r="F3" s="2424"/>
      <c r="G3" s="2424"/>
      <c r="H3" s="2424"/>
      <c r="I3" s="2424"/>
      <c r="J3" s="2424"/>
      <c r="K3" s="2424"/>
      <c r="L3" s="2424"/>
      <c r="M3" s="2424"/>
      <c r="N3" s="2424"/>
      <c r="O3" s="2424"/>
      <c r="P3" s="2424"/>
      <c r="Q3" s="7"/>
    </row>
    <row r="4" spans="1:29" ht="31.5">
      <c r="A4" s="101" t="s">
        <v>69</v>
      </c>
      <c r="B4" s="167" t="s">
        <v>135</v>
      </c>
      <c r="C4" s="103" t="s">
        <v>1531</v>
      </c>
      <c r="D4" s="103" t="s">
        <v>3</v>
      </c>
      <c r="E4" s="103" t="s">
        <v>4</v>
      </c>
      <c r="F4" s="103" t="s">
        <v>5</v>
      </c>
      <c r="G4" s="103" t="s">
        <v>6</v>
      </c>
      <c r="H4" s="332" t="s">
        <v>7</v>
      </c>
      <c r="I4" s="332" t="s">
        <v>8</v>
      </c>
      <c r="J4" s="332" t="s">
        <v>9</v>
      </c>
      <c r="K4" s="332" t="s">
        <v>10</v>
      </c>
      <c r="L4" s="332" t="s">
        <v>11</v>
      </c>
      <c r="M4" s="332" t="s">
        <v>12</v>
      </c>
      <c r="N4" s="332" t="s">
        <v>13</v>
      </c>
      <c r="O4" s="1287" t="s">
        <v>122</v>
      </c>
      <c r="P4" s="1287" t="s">
        <v>657</v>
      </c>
      <c r="Q4" s="7"/>
    </row>
    <row r="5" spans="1:29" ht="15" customHeight="1">
      <c r="A5" s="175" t="s">
        <v>137</v>
      </c>
      <c r="B5" s="176" t="s">
        <v>138</v>
      </c>
      <c r="C5" s="177"/>
      <c r="D5" s="178"/>
      <c r="E5" s="179"/>
      <c r="F5" s="177"/>
      <c r="G5" s="177"/>
      <c r="H5" s="177"/>
      <c r="I5" s="177"/>
      <c r="J5" s="177"/>
      <c r="K5" s="177"/>
      <c r="L5" s="177"/>
      <c r="M5" s="177"/>
      <c r="N5" s="177"/>
      <c r="O5" s="1286">
        <f t="shared" ref="O5:O11" si="0">SUM(C5:N5)</f>
        <v>0</v>
      </c>
      <c r="P5" s="1284" t="e">
        <f t="shared" ref="P5:P11" si="1">AVERAGE(C5:N5)</f>
        <v>#DIV/0!</v>
      </c>
      <c r="Q5" s="7"/>
    </row>
    <row r="6" spans="1:29" ht="15" hidden="1" customHeight="1">
      <c r="A6" s="894" t="s">
        <v>140</v>
      </c>
      <c r="B6" s="895" t="s">
        <v>141</v>
      </c>
      <c r="C6" s="152"/>
      <c r="D6" s="182"/>
      <c r="E6" s="183"/>
      <c r="F6" s="152"/>
      <c r="G6" s="152"/>
      <c r="H6" s="152"/>
      <c r="I6" s="152"/>
      <c r="J6" s="152"/>
      <c r="K6" s="152"/>
      <c r="L6" s="152"/>
      <c r="M6" s="152"/>
      <c r="N6" s="152"/>
      <c r="O6" s="1285">
        <f t="shared" si="0"/>
        <v>0</v>
      </c>
      <c r="P6" s="1282" t="e">
        <f t="shared" si="1"/>
        <v>#DIV/0!</v>
      </c>
      <c r="Q6" s="7"/>
    </row>
    <row r="7" spans="1:29" ht="15.75">
      <c r="A7" s="180" t="s">
        <v>143</v>
      </c>
      <c r="B7" s="181" t="s">
        <v>142</v>
      </c>
      <c r="C7" s="182"/>
      <c r="D7" s="182"/>
      <c r="E7" s="183"/>
      <c r="F7" s="152"/>
      <c r="G7" s="152"/>
      <c r="H7" s="152"/>
      <c r="I7" s="152"/>
      <c r="J7" s="152"/>
      <c r="K7" s="152"/>
      <c r="L7" s="152"/>
      <c r="M7" s="152"/>
      <c r="N7" s="152"/>
      <c r="O7" s="1285">
        <f t="shared" si="0"/>
        <v>0</v>
      </c>
      <c r="P7" s="1282" t="e">
        <f t="shared" si="1"/>
        <v>#DIV/0!</v>
      </c>
      <c r="Q7" s="7"/>
    </row>
    <row r="8" spans="1:29" ht="15.75" hidden="1">
      <c r="A8" s="894" t="s">
        <v>146</v>
      </c>
      <c r="B8" s="895" t="s">
        <v>147</v>
      </c>
      <c r="C8" s="182"/>
      <c r="D8" s="182"/>
      <c r="E8" s="183"/>
      <c r="F8" s="152"/>
      <c r="G8" s="152"/>
      <c r="H8" s="152"/>
      <c r="I8" s="152"/>
      <c r="J8" s="152"/>
      <c r="K8" s="152"/>
      <c r="L8" s="152"/>
      <c r="M8" s="152"/>
      <c r="N8" s="152"/>
      <c r="O8" s="1285">
        <f t="shared" si="0"/>
        <v>0</v>
      </c>
      <c r="P8" s="1282" t="e">
        <f t="shared" si="1"/>
        <v>#DIV/0!</v>
      </c>
      <c r="Q8" s="7"/>
    </row>
    <row r="9" spans="1:29" ht="15.75">
      <c r="A9" s="180" t="s">
        <v>151</v>
      </c>
      <c r="B9" s="181" t="s">
        <v>152</v>
      </c>
      <c r="C9" s="182"/>
      <c r="D9" s="182"/>
      <c r="E9" s="183"/>
      <c r="F9" s="152"/>
      <c r="G9" s="152"/>
      <c r="H9" s="152"/>
      <c r="I9" s="152"/>
      <c r="J9" s="152"/>
      <c r="K9" s="152"/>
      <c r="L9" s="152"/>
      <c r="M9" s="152"/>
      <c r="N9" s="152"/>
      <c r="O9" s="1285">
        <f t="shared" si="0"/>
        <v>0</v>
      </c>
      <c r="P9" s="1282" t="e">
        <f t="shared" si="1"/>
        <v>#DIV/0!</v>
      </c>
      <c r="Q9" s="7"/>
    </row>
    <row r="10" spans="1:29" ht="15.75" hidden="1">
      <c r="A10" s="894" t="s">
        <v>156</v>
      </c>
      <c r="B10" s="895" t="s">
        <v>157</v>
      </c>
      <c r="C10" s="182"/>
      <c r="D10" s="182"/>
      <c r="E10" s="183"/>
      <c r="F10" s="152"/>
      <c r="G10" s="152"/>
      <c r="H10" s="152"/>
      <c r="I10" s="152"/>
      <c r="J10" s="152"/>
      <c r="K10" s="152"/>
      <c r="L10" s="152"/>
      <c r="M10" s="152"/>
      <c r="N10" s="152"/>
      <c r="O10" s="1285">
        <f t="shared" si="0"/>
        <v>0</v>
      </c>
      <c r="P10" s="1282" t="e">
        <f t="shared" si="1"/>
        <v>#DIV/0!</v>
      </c>
      <c r="Q10" s="7"/>
    </row>
    <row r="11" spans="1:29" ht="15.75">
      <c r="A11" s="180" t="s">
        <v>148</v>
      </c>
      <c r="B11" s="181" t="s">
        <v>149</v>
      </c>
      <c r="C11" s="182"/>
      <c r="D11" s="182"/>
      <c r="E11" s="183"/>
      <c r="F11" s="152"/>
      <c r="G11" s="152"/>
      <c r="H11" s="152"/>
      <c r="I11" s="152"/>
      <c r="J11" s="152"/>
      <c r="K11" s="152"/>
      <c r="L11" s="152"/>
      <c r="M11" s="152"/>
      <c r="N11" s="152"/>
      <c r="O11" s="1285">
        <f t="shared" si="0"/>
        <v>0</v>
      </c>
      <c r="P11" s="1282" t="e">
        <f t="shared" si="1"/>
        <v>#DIV/0!</v>
      </c>
      <c r="Q11" s="7"/>
    </row>
    <row r="12" spans="1:29" ht="15.75">
      <c r="A12" s="885"/>
      <c r="B12" s="181" t="s">
        <v>765</v>
      </c>
      <c r="C12" s="182"/>
      <c r="D12" s="182"/>
      <c r="E12" s="183"/>
      <c r="F12" s="152"/>
      <c r="G12" s="152"/>
      <c r="H12" s="152"/>
      <c r="I12" s="152"/>
      <c r="J12" s="152"/>
      <c r="K12" s="152"/>
      <c r="L12" s="152"/>
      <c r="M12" s="152"/>
      <c r="N12" s="152"/>
      <c r="O12" s="1285">
        <f t="shared" ref="O12:O30" si="2">SUM(C12:N12)</f>
        <v>0</v>
      </c>
      <c r="P12" s="1282" t="e">
        <f t="shared" ref="P12:P30" si="3">AVERAGE(C12:N12)</f>
        <v>#DIV/0!</v>
      </c>
      <c r="Q12" s="7"/>
    </row>
    <row r="13" spans="1:29" s="452" customFormat="1" ht="15.75">
      <c r="A13" s="1331" t="s">
        <v>163</v>
      </c>
      <c r="B13" s="181" t="s">
        <v>164</v>
      </c>
      <c r="C13" s="182"/>
      <c r="D13" s="182"/>
      <c r="E13" s="183"/>
      <c r="F13" s="183"/>
      <c r="G13" s="1332"/>
      <c r="H13" s="1332"/>
      <c r="I13" s="1332"/>
      <c r="J13" s="1332"/>
      <c r="K13" s="1332"/>
      <c r="L13" s="1332"/>
      <c r="M13" s="1332"/>
      <c r="N13" s="1332"/>
      <c r="O13" s="1334">
        <f t="shared" si="2"/>
        <v>0</v>
      </c>
      <c r="P13" s="1335" t="e">
        <f t="shared" si="3"/>
        <v>#DIV/0!</v>
      </c>
      <c r="Q13" s="763"/>
    </row>
    <row r="14" spans="1:29" ht="15.75">
      <c r="A14" s="180" t="s">
        <v>153</v>
      </c>
      <c r="B14" s="181" t="s">
        <v>154</v>
      </c>
      <c r="C14" s="182"/>
      <c r="D14" s="182"/>
      <c r="E14" s="183"/>
      <c r="F14" s="152"/>
      <c r="G14" s="136"/>
      <c r="H14" s="333"/>
      <c r="I14" s="1317"/>
      <c r="J14" s="333"/>
      <c r="K14" s="333"/>
      <c r="L14" s="333"/>
      <c r="M14" s="333"/>
      <c r="N14" s="333"/>
      <c r="O14" s="1285">
        <f t="shared" si="2"/>
        <v>0</v>
      </c>
      <c r="P14" s="1282" t="e">
        <f t="shared" si="3"/>
        <v>#DIV/0!</v>
      </c>
      <c r="Q14" s="7"/>
    </row>
    <row r="15" spans="1:29" ht="15.75">
      <c r="A15" s="180" t="s">
        <v>158</v>
      </c>
      <c r="B15" s="181" t="s">
        <v>162</v>
      </c>
      <c r="C15" s="182"/>
      <c r="D15" s="182"/>
      <c r="E15" s="183"/>
      <c r="F15" s="152"/>
      <c r="G15" s="136"/>
      <c r="H15" s="333"/>
      <c r="I15" s="1317"/>
      <c r="J15" s="333"/>
      <c r="K15" s="333"/>
      <c r="L15" s="333"/>
      <c r="M15" s="333"/>
      <c r="N15" s="333"/>
      <c r="O15" s="1285">
        <f t="shared" si="2"/>
        <v>0</v>
      </c>
      <c r="P15" s="1282" t="e">
        <f t="shared" si="3"/>
        <v>#DIV/0!</v>
      </c>
      <c r="Q15" s="7"/>
    </row>
    <row r="16" spans="1:29" ht="15.75">
      <c r="A16" s="180" t="s">
        <v>170</v>
      </c>
      <c r="B16" s="181" t="s">
        <v>171</v>
      </c>
      <c r="C16" s="182"/>
      <c r="D16" s="182"/>
      <c r="E16" s="183"/>
      <c r="F16" s="152"/>
      <c r="G16" s="136"/>
      <c r="H16" s="333"/>
      <c r="I16" s="1317"/>
      <c r="J16" s="333"/>
      <c r="K16" s="333"/>
      <c r="L16" s="333"/>
      <c r="M16" s="333"/>
      <c r="N16" s="333"/>
      <c r="O16" s="1285">
        <f t="shared" si="2"/>
        <v>0</v>
      </c>
      <c r="P16" s="1282" t="e">
        <f t="shared" si="3"/>
        <v>#DIV/0!</v>
      </c>
      <c r="Q16" s="7"/>
    </row>
    <row r="17" spans="1:17" ht="15.75">
      <c r="A17" s="923"/>
      <c r="B17" s="181" t="s">
        <v>766</v>
      </c>
      <c r="C17" s="182"/>
      <c r="D17" s="182"/>
      <c r="E17" s="183"/>
      <c r="F17" s="152"/>
      <c r="G17" s="886"/>
      <c r="H17" s="886"/>
      <c r="I17" s="1317"/>
      <c r="J17" s="886"/>
      <c r="K17" s="886"/>
      <c r="L17" s="886"/>
      <c r="M17" s="886"/>
      <c r="N17" s="886"/>
      <c r="O17" s="1285">
        <f t="shared" si="2"/>
        <v>0</v>
      </c>
      <c r="P17" s="1282" t="e">
        <f t="shared" si="3"/>
        <v>#DIV/0!</v>
      </c>
      <c r="Q17" s="7"/>
    </row>
    <row r="18" spans="1:17" ht="15.75">
      <c r="A18" s="923"/>
      <c r="B18" s="181" t="s">
        <v>767</v>
      </c>
      <c r="C18" s="182"/>
      <c r="D18" s="182"/>
      <c r="E18" s="183"/>
      <c r="F18" s="152"/>
      <c r="G18" s="886"/>
      <c r="H18" s="886"/>
      <c r="I18" s="1317"/>
      <c r="J18" s="886"/>
      <c r="K18" s="886"/>
      <c r="L18" s="886"/>
      <c r="M18" s="886"/>
      <c r="N18" s="886"/>
      <c r="O18" s="1285">
        <f t="shared" si="2"/>
        <v>0</v>
      </c>
      <c r="P18" s="1282" t="e">
        <f t="shared" si="3"/>
        <v>#DIV/0!</v>
      </c>
      <c r="Q18" s="7"/>
    </row>
    <row r="19" spans="1:17" ht="15.75">
      <c r="A19" s="923"/>
      <c r="B19" s="181" t="s">
        <v>768</v>
      </c>
      <c r="C19" s="182"/>
      <c r="D19" s="182"/>
      <c r="E19" s="183"/>
      <c r="F19" s="152"/>
      <c r="G19" s="886"/>
      <c r="H19" s="886"/>
      <c r="I19" s="1317"/>
      <c r="J19" s="886"/>
      <c r="K19" s="886"/>
      <c r="L19" s="886"/>
      <c r="M19" s="886"/>
      <c r="N19" s="886"/>
      <c r="O19" s="1285">
        <f t="shared" si="2"/>
        <v>0</v>
      </c>
      <c r="P19" s="1282" t="e">
        <f t="shared" si="3"/>
        <v>#DIV/0!</v>
      </c>
      <c r="Q19" s="7"/>
    </row>
    <row r="20" spans="1:17" ht="15.75">
      <c r="A20" s="180" t="s">
        <v>161</v>
      </c>
      <c r="B20" s="181" t="s">
        <v>769</v>
      </c>
      <c r="C20" s="182"/>
      <c r="D20" s="182"/>
      <c r="E20" s="183"/>
      <c r="F20" s="152"/>
      <c r="G20" s="136"/>
      <c r="H20" s="333"/>
      <c r="I20" s="1317"/>
      <c r="J20" s="333"/>
      <c r="K20" s="333"/>
      <c r="L20" s="333"/>
      <c r="M20" s="333"/>
      <c r="N20" s="333"/>
      <c r="O20" s="1285">
        <f t="shared" si="2"/>
        <v>0</v>
      </c>
      <c r="P20" s="1282" t="e">
        <f t="shared" si="3"/>
        <v>#DIV/0!</v>
      </c>
      <c r="Q20" s="7"/>
    </row>
    <row r="21" spans="1:17" s="452" customFormat="1" ht="15.75">
      <c r="A21" s="1331" t="s">
        <v>165</v>
      </c>
      <c r="B21" s="181" t="s">
        <v>176</v>
      </c>
      <c r="C21" s="182"/>
      <c r="D21" s="182"/>
      <c r="E21" s="183"/>
      <c r="F21" s="183"/>
      <c r="G21" s="1332"/>
      <c r="H21" s="1332"/>
      <c r="I21" s="1332"/>
      <c r="J21" s="1332"/>
      <c r="K21" s="1332"/>
      <c r="L21" s="1332"/>
      <c r="M21" s="1332"/>
      <c r="N21" s="1332"/>
      <c r="O21" s="1334">
        <f t="shared" si="2"/>
        <v>0</v>
      </c>
      <c r="P21" s="1335" t="e">
        <f t="shared" si="3"/>
        <v>#DIV/0!</v>
      </c>
      <c r="Q21" s="763"/>
    </row>
    <row r="22" spans="1:17" ht="15.75">
      <c r="A22" s="180" t="s">
        <v>179</v>
      </c>
      <c r="B22" s="181" t="s">
        <v>180</v>
      </c>
      <c r="C22" s="182"/>
      <c r="D22" s="182"/>
      <c r="E22" s="183"/>
      <c r="F22" s="152"/>
      <c r="G22" s="136"/>
      <c r="H22" s="333"/>
      <c r="I22" s="1317"/>
      <c r="J22" s="333"/>
      <c r="K22" s="333"/>
      <c r="L22" s="333"/>
      <c r="M22" s="333"/>
      <c r="N22" s="333"/>
      <c r="O22" s="1285">
        <f t="shared" si="2"/>
        <v>0</v>
      </c>
      <c r="P22" s="1282" t="e">
        <f t="shared" si="3"/>
        <v>#DIV/0!</v>
      </c>
      <c r="Q22" s="7"/>
    </row>
    <row r="23" spans="1:17" ht="15.75">
      <c r="A23" s="180" t="s">
        <v>167</v>
      </c>
      <c r="B23" s="181" t="s">
        <v>183</v>
      </c>
      <c r="C23" s="182"/>
      <c r="D23" s="182"/>
      <c r="E23" s="183"/>
      <c r="F23" s="152"/>
      <c r="G23" s="136"/>
      <c r="H23" s="333"/>
      <c r="I23" s="1317"/>
      <c r="J23" s="333"/>
      <c r="K23" s="333"/>
      <c r="L23" s="333"/>
      <c r="M23" s="333"/>
      <c r="N23" s="333"/>
      <c r="O23" s="1285">
        <f t="shared" si="2"/>
        <v>0</v>
      </c>
      <c r="P23" s="1282" t="e">
        <f t="shared" si="3"/>
        <v>#DIV/0!</v>
      </c>
      <c r="Q23" s="7"/>
    </row>
    <row r="24" spans="1:17" ht="15.75">
      <c r="A24" s="180" t="s">
        <v>169</v>
      </c>
      <c r="B24" s="181" t="s">
        <v>185</v>
      </c>
      <c r="C24" s="182"/>
      <c r="D24" s="182"/>
      <c r="E24" s="183"/>
      <c r="F24" s="152"/>
      <c r="G24" s="136"/>
      <c r="H24" s="333"/>
      <c r="I24" s="1317"/>
      <c r="J24" s="333"/>
      <c r="K24" s="333"/>
      <c r="L24" s="333"/>
      <c r="M24" s="333"/>
      <c r="N24" s="333"/>
      <c r="O24" s="1285">
        <f t="shared" si="2"/>
        <v>0</v>
      </c>
      <c r="P24" s="1282" t="e">
        <f t="shared" si="3"/>
        <v>#DIV/0!</v>
      </c>
      <c r="Q24" s="7"/>
    </row>
    <row r="25" spans="1:17" ht="15.75">
      <c r="A25" s="180" t="s">
        <v>186</v>
      </c>
      <c r="B25" s="181" t="s">
        <v>187</v>
      </c>
      <c r="C25" s="182"/>
      <c r="D25" s="182"/>
      <c r="E25" s="183"/>
      <c r="F25" s="152"/>
      <c r="G25" s="136"/>
      <c r="H25" s="333"/>
      <c r="I25" s="1317"/>
      <c r="J25" s="333"/>
      <c r="K25" s="333"/>
      <c r="L25" s="333"/>
      <c r="M25" s="333"/>
      <c r="N25" s="333"/>
      <c r="O25" s="1285">
        <f t="shared" si="2"/>
        <v>0</v>
      </c>
      <c r="P25" s="1282" t="e">
        <f t="shared" si="3"/>
        <v>#DIV/0!</v>
      </c>
      <c r="Q25" s="7"/>
    </row>
    <row r="26" spans="1:17" ht="15.75">
      <c r="A26" s="885" t="s">
        <v>770</v>
      </c>
      <c r="B26" s="181" t="s">
        <v>771</v>
      </c>
      <c r="C26" s="182"/>
      <c r="D26" s="182"/>
      <c r="E26" s="183"/>
      <c r="F26" s="152"/>
      <c r="G26" s="138"/>
      <c r="H26" s="138"/>
      <c r="I26" s="138"/>
      <c r="J26" s="138"/>
      <c r="K26" s="138"/>
      <c r="L26" s="138"/>
      <c r="M26" s="138"/>
      <c r="N26" s="138"/>
      <c r="O26" s="1285">
        <f t="shared" si="2"/>
        <v>0</v>
      </c>
      <c r="P26" s="1282" t="e">
        <f t="shared" si="3"/>
        <v>#DIV/0!</v>
      </c>
      <c r="Q26" s="7"/>
    </row>
    <row r="27" spans="1:17" ht="15.75">
      <c r="A27" s="180" t="s">
        <v>173</v>
      </c>
      <c r="B27" s="181" t="s">
        <v>174</v>
      </c>
      <c r="C27" s="182"/>
      <c r="D27" s="182"/>
      <c r="E27" s="183"/>
      <c r="F27" s="152"/>
      <c r="G27" s="138"/>
      <c r="H27" s="138"/>
      <c r="I27" s="138"/>
      <c r="J27" s="138"/>
      <c r="K27" s="138"/>
      <c r="L27" s="138"/>
      <c r="M27" s="138"/>
      <c r="N27" s="138"/>
      <c r="O27" s="1285">
        <f t="shared" si="2"/>
        <v>0</v>
      </c>
      <c r="P27" s="1282" t="e">
        <f t="shared" si="3"/>
        <v>#DIV/0!</v>
      </c>
      <c r="Q27" s="7"/>
    </row>
    <row r="28" spans="1:17" ht="15.75">
      <c r="A28" s="180" t="s">
        <v>192</v>
      </c>
      <c r="B28" s="181" t="s">
        <v>193</v>
      </c>
      <c r="C28" s="182"/>
      <c r="D28" s="182"/>
      <c r="E28" s="183"/>
      <c r="F28" s="152"/>
      <c r="G28" s="138"/>
      <c r="H28" s="138"/>
      <c r="I28" s="138"/>
      <c r="J28" s="138"/>
      <c r="K28" s="138"/>
      <c r="L28" s="138"/>
      <c r="M28" s="138"/>
      <c r="N28" s="138"/>
      <c r="O28" s="1285">
        <f t="shared" si="2"/>
        <v>0</v>
      </c>
      <c r="P28" s="1282" t="e">
        <f t="shared" si="3"/>
        <v>#DIV/0!</v>
      </c>
      <c r="Q28" s="7"/>
    </row>
    <row r="29" spans="1:17" ht="15.75">
      <c r="A29" s="180" t="s">
        <v>177</v>
      </c>
      <c r="B29" s="181" t="s">
        <v>175</v>
      </c>
      <c r="C29" s="182"/>
      <c r="D29" s="182"/>
      <c r="E29" s="183"/>
      <c r="F29" s="152"/>
      <c r="G29" s="138"/>
      <c r="H29" s="138"/>
      <c r="I29" s="138"/>
      <c r="J29" s="138"/>
      <c r="K29" s="138"/>
      <c r="L29" s="138"/>
      <c r="M29" s="138"/>
      <c r="N29" s="138"/>
      <c r="O29" s="1285">
        <f t="shared" si="2"/>
        <v>0</v>
      </c>
      <c r="P29" s="1282" t="e">
        <f t="shared" si="3"/>
        <v>#DIV/0!</v>
      </c>
      <c r="Q29" s="7"/>
    </row>
    <row r="30" spans="1:17" ht="15.75">
      <c r="A30" s="180" t="s">
        <v>195</v>
      </c>
      <c r="B30" s="181" t="s">
        <v>196</v>
      </c>
      <c r="C30" s="182"/>
      <c r="D30" s="182"/>
      <c r="E30" s="183"/>
      <c r="F30" s="152"/>
      <c r="G30" s="138"/>
      <c r="H30" s="138"/>
      <c r="I30" s="138"/>
      <c r="J30" s="138"/>
      <c r="K30" s="138"/>
      <c r="L30" s="138"/>
      <c r="M30" s="138"/>
      <c r="N30" s="138"/>
      <c r="O30" s="1285">
        <f t="shared" si="2"/>
        <v>0</v>
      </c>
      <c r="P30" s="1282" t="e">
        <f t="shared" si="3"/>
        <v>#DIV/0!</v>
      </c>
      <c r="Q30" s="7"/>
    </row>
    <row r="31" spans="1:17" ht="15.75">
      <c r="A31" s="180" t="s">
        <v>144</v>
      </c>
      <c r="B31" s="181" t="s">
        <v>145</v>
      </c>
      <c r="C31" s="182"/>
      <c r="D31" s="182"/>
      <c r="E31" s="183"/>
      <c r="F31" s="152"/>
      <c r="G31" s="138"/>
      <c r="H31" s="138"/>
      <c r="I31" s="138"/>
      <c r="J31" s="138"/>
      <c r="K31" s="138"/>
      <c r="L31" s="138"/>
      <c r="M31" s="138"/>
      <c r="N31" s="138"/>
      <c r="O31" s="1285">
        <f t="shared" ref="O31:O37" si="4">SUM(C31:N31)</f>
        <v>0</v>
      </c>
      <c r="P31" s="1282" t="e">
        <f t="shared" ref="P31:P38" si="5">AVERAGE(C31:N31)</f>
        <v>#DIV/0!</v>
      </c>
      <c r="Q31" s="7"/>
    </row>
    <row r="32" spans="1:17" ht="15.75">
      <c r="A32" s="180" t="s">
        <v>181</v>
      </c>
      <c r="B32" s="181" t="s">
        <v>178</v>
      </c>
      <c r="C32" s="182"/>
      <c r="D32" s="182"/>
      <c r="E32" s="183"/>
      <c r="F32" s="152"/>
      <c r="G32" s="138"/>
      <c r="H32" s="138"/>
      <c r="I32" s="138"/>
      <c r="J32" s="138"/>
      <c r="K32" s="138"/>
      <c r="L32" s="138"/>
      <c r="M32" s="138"/>
      <c r="N32" s="138"/>
      <c r="O32" s="1285">
        <f t="shared" si="4"/>
        <v>0</v>
      </c>
      <c r="P32" s="1282" t="e">
        <f t="shared" si="5"/>
        <v>#DIV/0!</v>
      </c>
      <c r="Q32" s="7"/>
    </row>
    <row r="33" spans="1:19" ht="15.75">
      <c r="A33" s="180" t="s">
        <v>184</v>
      </c>
      <c r="B33" s="181" t="s">
        <v>197</v>
      </c>
      <c r="C33" s="182"/>
      <c r="D33" s="182"/>
      <c r="E33" s="183"/>
      <c r="F33" s="152"/>
      <c r="G33" s="136"/>
      <c r="H33" s="333"/>
      <c r="I33" s="1317"/>
      <c r="J33" s="333"/>
      <c r="K33" s="333"/>
      <c r="L33" s="333"/>
      <c r="M33" s="333"/>
      <c r="N33" s="333"/>
      <c r="O33" s="1285">
        <f t="shared" si="4"/>
        <v>0</v>
      </c>
      <c r="P33" s="1282" t="e">
        <f t="shared" si="5"/>
        <v>#DIV/0!</v>
      </c>
      <c r="Q33" s="7"/>
    </row>
    <row r="34" spans="1:19" ht="15.75">
      <c r="A34" s="180" t="s">
        <v>188</v>
      </c>
      <c r="B34" s="181" t="s">
        <v>543</v>
      </c>
      <c r="C34" s="182"/>
      <c r="D34" s="182"/>
      <c r="E34" s="183"/>
      <c r="F34" s="152"/>
      <c r="G34" s="152"/>
      <c r="H34" s="152"/>
      <c r="I34" s="152"/>
      <c r="J34" s="152"/>
      <c r="K34" s="152"/>
      <c r="L34" s="152"/>
      <c r="M34" s="152"/>
      <c r="N34" s="152"/>
      <c r="O34" s="1285">
        <f t="shared" si="4"/>
        <v>0</v>
      </c>
      <c r="P34" s="1282" t="e">
        <f t="shared" si="5"/>
        <v>#DIV/0!</v>
      </c>
      <c r="Q34" s="7"/>
    </row>
    <row r="35" spans="1:19" s="452" customFormat="1" ht="15.75">
      <c r="A35" s="1331" t="s">
        <v>198</v>
      </c>
      <c r="B35" s="181" t="s">
        <v>199</v>
      </c>
      <c r="C35" s="182"/>
      <c r="D35" s="182"/>
      <c r="E35" s="183"/>
      <c r="F35" s="183"/>
      <c r="G35" s="183"/>
      <c r="H35" s="183"/>
      <c r="I35" s="183"/>
      <c r="J35" s="183"/>
      <c r="K35" s="183"/>
      <c r="L35" s="183"/>
      <c r="M35" s="183"/>
      <c r="N35" s="183"/>
      <c r="O35" s="1334">
        <f t="shared" si="4"/>
        <v>0</v>
      </c>
      <c r="P35" s="1335" t="e">
        <f t="shared" si="5"/>
        <v>#DIV/0!</v>
      </c>
      <c r="Q35" s="763"/>
    </row>
    <row r="36" spans="1:19" ht="15.75">
      <c r="A36" s="180" t="s">
        <v>190</v>
      </c>
      <c r="B36" s="181" t="s">
        <v>189</v>
      </c>
      <c r="C36" s="182"/>
      <c r="D36" s="182"/>
      <c r="E36" s="183"/>
      <c r="F36" s="152"/>
      <c r="G36" s="152"/>
      <c r="H36" s="152"/>
      <c r="I36" s="152"/>
      <c r="J36" s="152"/>
      <c r="K36" s="152"/>
      <c r="L36" s="152"/>
      <c r="M36" s="152"/>
      <c r="N36" s="152"/>
      <c r="O36" s="1285">
        <f t="shared" si="4"/>
        <v>0</v>
      </c>
      <c r="P36" s="1282" t="e">
        <f t="shared" si="5"/>
        <v>#DIV/0!</v>
      </c>
      <c r="Q36" s="7"/>
    </row>
    <row r="37" spans="1:19" ht="15.75">
      <c r="A37" s="184"/>
      <c r="B37" s="185" t="s">
        <v>450</v>
      </c>
      <c r="C37" s="186"/>
      <c r="D37" s="186"/>
      <c r="E37" s="187"/>
      <c r="F37" s="154"/>
      <c r="G37" s="154"/>
      <c r="H37" s="154"/>
      <c r="I37" s="154"/>
      <c r="J37" s="154"/>
      <c r="K37" s="154"/>
      <c r="L37" s="154"/>
      <c r="M37" s="154"/>
      <c r="N37" s="154"/>
      <c r="O37" s="1281">
        <f t="shared" si="4"/>
        <v>0</v>
      </c>
      <c r="P37" s="1283" t="e">
        <f t="shared" si="5"/>
        <v>#DIV/0!</v>
      </c>
      <c r="Q37" s="7"/>
    </row>
    <row r="38" spans="1:19" ht="16.5" thickBot="1">
      <c r="A38" s="2419" t="s">
        <v>201</v>
      </c>
      <c r="B38" s="2420"/>
      <c r="C38" s="174">
        <f t="shared" ref="C38" si="6">SUM(C5:C37)</f>
        <v>0</v>
      </c>
      <c r="D38" s="174"/>
      <c r="E38" s="174"/>
      <c r="F38" s="174"/>
      <c r="G38" s="174"/>
      <c r="H38" s="174"/>
      <c r="I38" s="174"/>
      <c r="J38" s="174"/>
      <c r="K38" s="174"/>
      <c r="L38" s="174"/>
      <c r="M38" s="174"/>
      <c r="N38" s="174"/>
      <c r="O38" s="1288">
        <f>SUM(O5:O37)</f>
        <v>0</v>
      </c>
      <c r="P38" s="730">
        <f t="shared" si="5"/>
        <v>0</v>
      </c>
      <c r="Q38" s="7"/>
    </row>
    <row r="39" spans="1:19" ht="16.5" thickBot="1">
      <c r="A39" s="2433" t="s">
        <v>2764</v>
      </c>
      <c r="B39" s="2433"/>
      <c r="C39" s="39"/>
      <c r="D39" s="79"/>
      <c r="E39" s="79"/>
      <c r="F39" s="79"/>
      <c r="G39" s="79"/>
      <c r="H39" s="79"/>
      <c r="I39" s="80"/>
      <c r="J39" s="80"/>
      <c r="K39" s="80"/>
      <c r="L39" s="80"/>
      <c r="M39" s="80"/>
      <c r="N39" s="80"/>
      <c r="O39" s="81"/>
      <c r="Q39" s="7"/>
      <c r="S39" s="1292"/>
    </row>
    <row r="40" spans="1:19" ht="16.5" thickBot="1">
      <c r="A40" s="2160" t="s">
        <v>773</v>
      </c>
      <c r="B40" s="2161"/>
      <c r="C40" s="887" t="s">
        <v>2</v>
      </c>
      <c r="D40" s="887" t="s">
        <v>3</v>
      </c>
      <c r="E40" s="887" t="s">
        <v>4</v>
      </c>
      <c r="F40" s="887" t="s">
        <v>121</v>
      </c>
      <c r="G40" s="887" t="s">
        <v>6</v>
      </c>
      <c r="H40" s="887" t="s">
        <v>7</v>
      </c>
      <c r="I40" s="887" t="s">
        <v>8</v>
      </c>
      <c r="J40" s="887" t="s">
        <v>9</v>
      </c>
      <c r="K40" s="887" t="s">
        <v>10</v>
      </c>
      <c r="L40" s="887" t="s">
        <v>11</v>
      </c>
      <c r="M40" s="887" t="s">
        <v>12</v>
      </c>
      <c r="N40" s="887" t="s">
        <v>13</v>
      </c>
      <c r="O40" s="1290" t="s">
        <v>122</v>
      </c>
      <c r="P40" s="1290" t="s">
        <v>657</v>
      </c>
      <c r="Q40" s="7"/>
    </row>
    <row r="41" spans="1:19" ht="15.75">
      <c r="A41" s="2434" t="s">
        <v>772</v>
      </c>
      <c r="B41" s="2435"/>
      <c r="C41" s="186"/>
      <c r="D41" s="186"/>
      <c r="E41" s="187"/>
      <c r="F41" s="154"/>
      <c r="G41" s="187"/>
      <c r="H41" s="187"/>
      <c r="I41" s="187"/>
      <c r="J41" s="187"/>
      <c r="K41" s="187"/>
      <c r="L41" s="187"/>
      <c r="M41" s="187"/>
      <c r="N41" s="187"/>
      <c r="O41" s="1281">
        <f>SUM(C41:N41)</f>
        <v>0</v>
      </c>
      <c r="P41" s="1283" t="e">
        <f>AVERAGE(C41:N41)</f>
        <v>#DIV/0!</v>
      </c>
      <c r="Q41" s="7"/>
    </row>
    <row r="42" spans="1:19" ht="15.75">
      <c r="A42" s="888"/>
      <c r="B42" s="888"/>
      <c r="C42" s="39"/>
      <c r="D42" s="79"/>
      <c r="E42" s="79"/>
      <c r="F42" s="79"/>
      <c r="G42" s="79"/>
      <c r="H42" s="79"/>
      <c r="I42" s="80"/>
      <c r="J42" s="80"/>
      <c r="K42" s="80"/>
      <c r="L42" s="80"/>
      <c r="M42" s="80"/>
      <c r="N42" s="80"/>
      <c r="O42" s="81"/>
      <c r="Q42" s="7"/>
    </row>
    <row r="43" spans="1:19" ht="15.75">
      <c r="A43" s="888"/>
      <c r="B43" s="888"/>
      <c r="C43" s="39"/>
      <c r="D43" s="79"/>
      <c r="E43" s="79"/>
      <c r="F43" s="79"/>
      <c r="G43" s="79"/>
      <c r="H43" s="79"/>
      <c r="I43" s="80"/>
      <c r="J43" s="80"/>
      <c r="K43" s="80"/>
      <c r="L43" s="80"/>
      <c r="M43" s="80"/>
      <c r="N43" s="80"/>
      <c r="O43" s="81"/>
      <c r="Q43" s="7"/>
    </row>
    <row r="44" spans="1:19" ht="20.25" customHeight="1" thickBot="1">
      <c r="A44" s="2424" t="s">
        <v>134</v>
      </c>
      <c r="B44" s="2424"/>
      <c r="C44" s="2424"/>
      <c r="D44" s="2424"/>
      <c r="E44" s="2424"/>
      <c r="F44" s="2424"/>
      <c r="G44" s="2424"/>
      <c r="H44" s="2424"/>
      <c r="I44" s="2424"/>
      <c r="J44" s="2424"/>
      <c r="K44" s="2424"/>
      <c r="L44" s="2424"/>
      <c r="M44" s="2424"/>
      <c r="N44" s="2424"/>
      <c r="O44" s="2424"/>
      <c r="Q44" s="7"/>
    </row>
    <row r="45" spans="1:19" ht="32.25" thickBot="1">
      <c r="A45" s="74" t="s">
        <v>69</v>
      </c>
      <c r="B45" s="75" t="s">
        <v>136</v>
      </c>
      <c r="C45" s="41" t="s">
        <v>2</v>
      </c>
      <c r="D45" s="41" t="s">
        <v>3</v>
      </c>
      <c r="E45" s="41" t="s">
        <v>4</v>
      </c>
      <c r="F45" s="41" t="s">
        <v>121</v>
      </c>
      <c r="G45" s="1263" t="s">
        <v>6</v>
      </c>
      <c r="H45" s="334" t="s">
        <v>7</v>
      </c>
      <c r="I45" s="334" t="s">
        <v>8</v>
      </c>
      <c r="J45" s="334" t="s">
        <v>9</v>
      </c>
      <c r="K45" s="334" t="s">
        <v>10</v>
      </c>
      <c r="L45" s="334" t="s">
        <v>11</v>
      </c>
      <c r="M45" s="334" t="s">
        <v>12</v>
      </c>
      <c r="N45" s="334" t="s">
        <v>13</v>
      </c>
      <c r="O45" s="1290" t="s">
        <v>122</v>
      </c>
      <c r="P45" s="1290" t="s">
        <v>657</v>
      </c>
      <c r="Q45" s="7"/>
    </row>
    <row r="46" spans="1:19" ht="15" customHeight="1">
      <c r="A46" s="241" t="s">
        <v>137</v>
      </c>
      <c r="B46" s="176" t="s">
        <v>139</v>
      </c>
      <c r="C46" s="177"/>
      <c r="D46" s="178"/>
      <c r="E46" s="179"/>
      <c r="F46" s="177"/>
      <c r="G46" s="177"/>
      <c r="H46" s="177"/>
      <c r="I46" s="177"/>
      <c r="J46" s="177"/>
      <c r="K46" s="177"/>
      <c r="L46" s="177"/>
      <c r="M46" s="177"/>
      <c r="N46" s="177"/>
      <c r="O46" s="1286">
        <f>SUM(C46:N46)</f>
        <v>0</v>
      </c>
      <c r="P46" s="1284" t="e">
        <f>AVERAGE(C46:N46)</f>
        <v>#DIV/0!</v>
      </c>
      <c r="Q46" s="7"/>
    </row>
    <row r="47" spans="1:19" ht="15" customHeight="1">
      <c r="A47" s="242" t="s">
        <v>144</v>
      </c>
      <c r="B47" s="181" t="s">
        <v>145</v>
      </c>
      <c r="C47" s="152"/>
      <c r="D47" s="182"/>
      <c r="E47" s="183"/>
      <c r="F47" s="152"/>
      <c r="G47" s="152"/>
      <c r="H47" s="152"/>
      <c r="I47" s="152"/>
      <c r="J47" s="152"/>
      <c r="K47" s="152"/>
      <c r="L47" s="152"/>
      <c r="M47" s="152"/>
      <c r="N47" s="152"/>
      <c r="O47" s="1285">
        <f t="shared" ref="O47:O76" si="7">SUM(C47:N47)</f>
        <v>0</v>
      </c>
      <c r="P47" s="1282" t="e">
        <f t="shared" ref="P47:P76" si="8">AVERAGE(C47:N47)</f>
        <v>#DIV/0!</v>
      </c>
      <c r="Q47" s="7"/>
    </row>
    <row r="48" spans="1:19" ht="15" customHeight="1">
      <c r="A48" s="242" t="s">
        <v>148</v>
      </c>
      <c r="B48" s="181" t="s">
        <v>149</v>
      </c>
      <c r="C48" s="152"/>
      <c r="D48" s="182"/>
      <c r="E48" s="183"/>
      <c r="F48" s="152"/>
      <c r="G48" s="152"/>
      <c r="H48" s="152"/>
      <c r="I48" s="152"/>
      <c r="J48" s="152"/>
      <c r="K48" s="152"/>
      <c r="L48" s="152"/>
      <c r="M48" s="152"/>
      <c r="N48" s="152"/>
      <c r="O48" s="1285">
        <f t="shared" si="7"/>
        <v>0</v>
      </c>
      <c r="P48" s="1282" t="e">
        <f t="shared" si="8"/>
        <v>#DIV/0!</v>
      </c>
      <c r="Q48" s="7"/>
    </row>
    <row r="49" spans="1:17" ht="15" customHeight="1">
      <c r="A49" s="242" t="s">
        <v>153</v>
      </c>
      <c r="B49" s="181" t="s">
        <v>154</v>
      </c>
      <c r="C49" s="152"/>
      <c r="D49" s="182"/>
      <c r="E49" s="183"/>
      <c r="F49" s="152"/>
      <c r="G49" s="152"/>
      <c r="H49" s="152"/>
      <c r="I49" s="152"/>
      <c r="J49" s="152"/>
      <c r="K49" s="152"/>
      <c r="L49" s="152"/>
      <c r="M49" s="152"/>
      <c r="N49" s="152"/>
      <c r="O49" s="1285">
        <f t="shared" si="7"/>
        <v>0</v>
      </c>
      <c r="P49" s="1282" t="e">
        <f t="shared" si="8"/>
        <v>#DIV/0!</v>
      </c>
      <c r="Q49" s="7"/>
    </row>
    <row r="50" spans="1:17" ht="15" customHeight="1">
      <c r="A50" s="242" t="s">
        <v>158</v>
      </c>
      <c r="B50" s="181" t="s">
        <v>159</v>
      </c>
      <c r="C50" s="152"/>
      <c r="D50" s="182"/>
      <c r="E50" s="183"/>
      <c r="F50" s="152"/>
      <c r="G50" s="152"/>
      <c r="H50" s="152"/>
      <c r="I50" s="152"/>
      <c r="J50" s="152"/>
      <c r="K50" s="152"/>
      <c r="L50" s="152"/>
      <c r="M50" s="152"/>
      <c r="N50" s="152"/>
      <c r="O50" s="1285">
        <f t="shared" si="7"/>
        <v>0</v>
      </c>
      <c r="P50" s="1282" t="e">
        <f t="shared" si="8"/>
        <v>#DIV/0!</v>
      </c>
      <c r="Q50" s="7"/>
    </row>
    <row r="51" spans="1:17" ht="15" customHeight="1">
      <c r="A51" s="923" t="s">
        <v>161</v>
      </c>
      <c r="B51" s="181" t="s">
        <v>172</v>
      </c>
      <c r="C51" s="152"/>
      <c r="D51" s="182"/>
      <c r="E51" s="183"/>
      <c r="F51" s="152"/>
      <c r="G51" s="152"/>
      <c r="H51" s="152"/>
      <c r="I51" s="152"/>
      <c r="J51" s="152"/>
      <c r="K51" s="152"/>
      <c r="L51" s="152"/>
      <c r="M51" s="152"/>
      <c r="N51" s="152"/>
      <c r="O51" s="1285">
        <f t="shared" si="7"/>
        <v>0</v>
      </c>
      <c r="P51" s="1282" t="e">
        <f t="shared" si="8"/>
        <v>#DIV/0!</v>
      </c>
      <c r="Q51" s="7"/>
    </row>
    <row r="52" spans="1:17" ht="15" customHeight="1">
      <c r="A52" s="923"/>
      <c r="B52" s="181" t="s">
        <v>768</v>
      </c>
      <c r="C52" s="152"/>
      <c r="D52" s="182"/>
      <c r="E52" s="183"/>
      <c r="F52" s="152"/>
      <c r="G52" s="152"/>
      <c r="H52" s="152"/>
      <c r="I52" s="152"/>
      <c r="J52" s="152"/>
      <c r="K52" s="152"/>
      <c r="L52" s="152"/>
      <c r="M52" s="152"/>
      <c r="N52" s="152"/>
      <c r="O52" s="1285">
        <f t="shared" si="7"/>
        <v>0</v>
      </c>
      <c r="P52" s="1282" t="e">
        <f t="shared" si="8"/>
        <v>#DIV/0!</v>
      </c>
      <c r="Q52" s="7"/>
    </row>
    <row r="53" spans="1:17" ht="15" customHeight="1">
      <c r="A53" s="893" t="s">
        <v>165</v>
      </c>
      <c r="B53" s="181" t="s">
        <v>166</v>
      </c>
      <c r="C53" s="152"/>
      <c r="D53" s="182"/>
      <c r="E53" s="183"/>
      <c r="F53" s="152"/>
      <c r="G53" s="152"/>
      <c r="H53" s="152"/>
      <c r="I53" s="152"/>
      <c r="J53" s="152"/>
      <c r="K53" s="152"/>
      <c r="L53" s="152"/>
      <c r="M53" s="152"/>
      <c r="N53" s="152"/>
      <c r="O53" s="1285">
        <f t="shared" si="7"/>
        <v>0</v>
      </c>
      <c r="P53" s="1282" t="e">
        <f t="shared" si="8"/>
        <v>#DIV/0!</v>
      </c>
      <c r="Q53" s="7"/>
    </row>
    <row r="54" spans="1:17" ht="15" customHeight="1">
      <c r="A54" s="893" t="s">
        <v>167</v>
      </c>
      <c r="B54" s="181" t="s">
        <v>168</v>
      </c>
      <c r="C54" s="152"/>
      <c r="D54" s="182"/>
      <c r="E54" s="183"/>
      <c r="F54" s="152"/>
      <c r="G54" s="152"/>
      <c r="H54" s="152"/>
      <c r="I54" s="152"/>
      <c r="J54" s="152"/>
      <c r="K54" s="152"/>
      <c r="L54" s="152"/>
      <c r="M54" s="152"/>
      <c r="N54" s="152"/>
      <c r="O54" s="1285">
        <f t="shared" si="7"/>
        <v>0</v>
      </c>
      <c r="P54" s="1282" t="e">
        <f t="shared" si="8"/>
        <v>#DIV/0!</v>
      </c>
      <c r="Q54" s="7"/>
    </row>
    <row r="55" spans="1:17" ht="15" customHeight="1">
      <c r="A55" s="893" t="s">
        <v>169</v>
      </c>
      <c r="B55" s="181" t="s">
        <v>185</v>
      </c>
      <c r="C55" s="152"/>
      <c r="D55" s="182"/>
      <c r="E55" s="183"/>
      <c r="F55" s="152"/>
      <c r="G55" s="152"/>
      <c r="H55" s="152"/>
      <c r="I55" s="152"/>
      <c r="J55" s="152"/>
      <c r="K55" s="152"/>
      <c r="L55" s="152"/>
      <c r="M55" s="152"/>
      <c r="N55" s="152"/>
      <c r="O55" s="1285">
        <f t="shared" si="7"/>
        <v>0</v>
      </c>
      <c r="P55" s="1282" t="e">
        <f t="shared" si="8"/>
        <v>#DIV/0!</v>
      </c>
      <c r="Q55" s="7"/>
    </row>
    <row r="56" spans="1:17" ht="15" customHeight="1">
      <c r="A56" s="893" t="s">
        <v>770</v>
      </c>
      <c r="B56" s="181" t="s">
        <v>771</v>
      </c>
      <c r="C56" s="152"/>
      <c r="D56" s="182"/>
      <c r="E56" s="183"/>
      <c r="F56" s="152"/>
      <c r="G56" s="152"/>
      <c r="H56" s="152"/>
      <c r="I56" s="152"/>
      <c r="J56" s="152"/>
      <c r="K56" s="152"/>
      <c r="L56" s="152"/>
      <c r="M56" s="152"/>
      <c r="N56" s="152"/>
      <c r="O56" s="1285">
        <f t="shared" si="7"/>
        <v>0</v>
      </c>
      <c r="P56" s="1282" t="e">
        <f t="shared" si="8"/>
        <v>#DIV/0!</v>
      </c>
      <c r="Q56" s="7"/>
    </row>
    <row r="57" spans="1:17" ht="15.75">
      <c r="A57" s="923"/>
      <c r="B57" s="181" t="s">
        <v>765</v>
      </c>
      <c r="C57" s="182"/>
      <c r="D57" s="182"/>
      <c r="E57" s="183"/>
      <c r="F57" s="152"/>
      <c r="G57" s="152"/>
      <c r="H57" s="152"/>
      <c r="I57" s="152"/>
      <c r="J57" s="152"/>
      <c r="K57" s="152"/>
      <c r="L57" s="152"/>
      <c r="M57" s="152"/>
      <c r="N57" s="152"/>
      <c r="O57" s="1285">
        <f t="shared" si="7"/>
        <v>0</v>
      </c>
      <c r="P57" s="1282" t="e">
        <f t="shared" si="8"/>
        <v>#DIV/0!</v>
      </c>
      <c r="Q57" s="7"/>
    </row>
    <row r="58" spans="1:17" ht="15.75">
      <c r="A58" s="923"/>
      <c r="B58" s="181" t="s">
        <v>766</v>
      </c>
      <c r="C58" s="182"/>
      <c r="D58" s="182"/>
      <c r="E58" s="183"/>
      <c r="F58" s="152"/>
      <c r="G58" s="152"/>
      <c r="H58" s="152"/>
      <c r="I58" s="152"/>
      <c r="J58" s="152"/>
      <c r="K58" s="152"/>
      <c r="L58" s="152"/>
      <c r="M58" s="152"/>
      <c r="N58" s="152"/>
      <c r="O58" s="1285">
        <f t="shared" si="7"/>
        <v>0</v>
      </c>
      <c r="P58" s="1282" t="e">
        <f t="shared" si="8"/>
        <v>#DIV/0!</v>
      </c>
      <c r="Q58" s="7"/>
    </row>
    <row r="59" spans="1:17" ht="15.75">
      <c r="A59" s="923"/>
      <c r="B59" s="181" t="s">
        <v>767</v>
      </c>
      <c r="C59" s="182"/>
      <c r="D59" s="182"/>
      <c r="E59" s="183"/>
      <c r="F59" s="152"/>
      <c r="G59" s="152"/>
      <c r="H59" s="152"/>
      <c r="I59" s="152"/>
      <c r="J59" s="152"/>
      <c r="K59" s="152"/>
      <c r="L59" s="152"/>
      <c r="M59" s="152"/>
      <c r="N59" s="152"/>
      <c r="O59" s="1285">
        <f t="shared" si="7"/>
        <v>0</v>
      </c>
      <c r="P59" s="1282" t="e">
        <f t="shared" si="8"/>
        <v>#DIV/0!</v>
      </c>
      <c r="Q59" s="7"/>
    </row>
    <row r="60" spans="1:17" ht="15.75">
      <c r="A60" s="242" t="s">
        <v>173</v>
      </c>
      <c r="B60" s="181" t="s">
        <v>174</v>
      </c>
      <c r="C60" s="182"/>
      <c r="D60" s="182"/>
      <c r="E60" s="183"/>
      <c r="F60" s="152"/>
      <c r="G60" s="152"/>
      <c r="H60" s="152"/>
      <c r="I60" s="152"/>
      <c r="J60" s="152"/>
      <c r="K60" s="152"/>
      <c r="L60" s="152"/>
      <c r="M60" s="152"/>
      <c r="N60" s="152"/>
      <c r="O60" s="1285">
        <f t="shared" si="7"/>
        <v>0</v>
      </c>
      <c r="P60" s="1282" t="e">
        <f t="shared" si="8"/>
        <v>#DIV/0!</v>
      </c>
      <c r="Q60" s="7"/>
    </row>
    <row r="61" spans="1:17" ht="15.75">
      <c r="A61" s="242" t="s">
        <v>177</v>
      </c>
      <c r="B61" s="181" t="s">
        <v>175</v>
      </c>
      <c r="C61" s="182"/>
      <c r="D61" s="182"/>
      <c r="E61" s="183"/>
      <c r="F61" s="152"/>
      <c r="G61" s="152"/>
      <c r="H61" s="152"/>
      <c r="I61" s="152"/>
      <c r="J61" s="152"/>
      <c r="K61" s="152"/>
      <c r="L61" s="152"/>
      <c r="M61" s="152"/>
      <c r="N61" s="152"/>
      <c r="O61" s="1285">
        <f t="shared" si="7"/>
        <v>0</v>
      </c>
      <c r="P61" s="1282" t="e">
        <f t="shared" si="8"/>
        <v>#DIV/0!</v>
      </c>
      <c r="Q61" s="7"/>
    </row>
    <row r="62" spans="1:17" ht="15.75">
      <c r="A62" s="893" t="s">
        <v>181</v>
      </c>
      <c r="B62" s="181" t="s">
        <v>178</v>
      </c>
      <c r="C62" s="182"/>
      <c r="D62" s="182"/>
      <c r="E62" s="183"/>
      <c r="F62" s="152"/>
      <c r="G62" s="152"/>
      <c r="H62" s="152"/>
      <c r="I62" s="152"/>
      <c r="J62" s="152"/>
      <c r="K62" s="152"/>
      <c r="L62" s="152"/>
      <c r="M62" s="152"/>
      <c r="N62" s="152"/>
      <c r="O62" s="1285">
        <f t="shared" si="7"/>
        <v>0</v>
      </c>
      <c r="P62" s="1282" t="e">
        <f t="shared" si="8"/>
        <v>#DIV/0!</v>
      </c>
      <c r="Q62" s="7"/>
    </row>
    <row r="63" spans="1:17" ht="15.75">
      <c r="A63" s="893" t="s">
        <v>184</v>
      </c>
      <c r="B63" s="181" t="s">
        <v>197</v>
      </c>
      <c r="C63" s="182"/>
      <c r="D63" s="182"/>
      <c r="E63" s="183"/>
      <c r="F63" s="152"/>
      <c r="G63" s="152"/>
      <c r="H63" s="152"/>
      <c r="I63" s="152"/>
      <c r="J63" s="152"/>
      <c r="K63" s="152"/>
      <c r="L63" s="152"/>
      <c r="M63" s="152"/>
      <c r="N63" s="152"/>
      <c r="O63" s="1285">
        <f t="shared" si="7"/>
        <v>0</v>
      </c>
      <c r="P63" s="1282" t="e">
        <f t="shared" si="8"/>
        <v>#DIV/0!</v>
      </c>
      <c r="Q63" s="7"/>
    </row>
    <row r="64" spans="1:17" ht="15.75">
      <c r="A64" s="893" t="s">
        <v>188</v>
      </c>
      <c r="B64" s="181" t="s">
        <v>543</v>
      </c>
      <c r="C64" s="182"/>
      <c r="D64" s="182"/>
      <c r="E64" s="183"/>
      <c r="F64" s="152"/>
      <c r="G64" s="152"/>
      <c r="H64" s="152"/>
      <c r="I64" s="152"/>
      <c r="J64" s="152"/>
      <c r="K64" s="152"/>
      <c r="L64" s="152"/>
      <c r="M64" s="152"/>
      <c r="N64" s="152"/>
      <c r="O64" s="1285">
        <f t="shared" si="7"/>
        <v>0</v>
      </c>
      <c r="P64" s="1282" t="e">
        <f t="shared" si="8"/>
        <v>#DIV/0!</v>
      </c>
      <c r="Q64" s="7"/>
    </row>
    <row r="65" spans="1:17" ht="15.75">
      <c r="A65" s="893" t="s">
        <v>190</v>
      </c>
      <c r="B65" s="181" t="s">
        <v>189</v>
      </c>
      <c r="C65" s="182"/>
      <c r="D65" s="182"/>
      <c r="E65" s="183"/>
      <c r="F65" s="152"/>
      <c r="G65" s="152"/>
      <c r="H65" s="152"/>
      <c r="I65" s="152"/>
      <c r="J65" s="152"/>
      <c r="K65" s="152"/>
      <c r="L65" s="152"/>
      <c r="M65" s="152"/>
      <c r="N65" s="152"/>
      <c r="O65" s="1285">
        <f t="shared" si="7"/>
        <v>0</v>
      </c>
      <c r="P65" s="1282" t="e">
        <f t="shared" si="8"/>
        <v>#DIV/0!</v>
      </c>
      <c r="Q65" s="7"/>
    </row>
    <row r="66" spans="1:17" ht="15.75">
      <c r="A66" s="893" t="s">
        <v>150</v>
      </c>
      <c r="B66" s="181" t="s">
        <v>152</v>
      </c>
      <c r="C66" s="182"/>
      <c r="D66" s="182"/>
      <c r="E66" s="183"/>
      <c r="F66" s="152"/>
      <c r="G66" s="152"/>
      <c r="H66" s="152"/>
      <c r="I66" s="152"/>
      <c r="J66" s="152"/>
      <c r="K66" s="152"/>
      <c r="L66" s="152"/>
      <c r="M66" s="152"/>
      <c r="N66" s="152"/>
      <c r="O66" s="1285">
        <f t="shared" si="7"/>
        <v>0</v>
      </c>
      <c r="P66" s="1282" t="e">
        <f t="shared" si="8"/>
        <v>#DIV/0!</v>
      </c>
      <c r="Q66" s="7"/>
    </row>
    <row r="67" spans="1:17" ht="15.75">
      <c r="A67" s="893" t="s">
        <v>143</v>
      </c>
      <c r="B67" s="181" t="s">
        <v>142</v>
      </c>
      <c r="C67" s="182"/>
      <c r="D67" s="182"/>
      <c r="E67" s="183"/>
      <c r="F67" s="152"/>
      <c r="G67" s="152"/>
      <c r="H67" s="152"/>
      <c r="I67" s="152"/>
      <c r="J67" s="152"/>
      <c r="K67" s="152"/>
      <c r="L67" s="152"/>
      <c r="M67" s="152"/>
      <c r="N67" s="152"/>
      <c r="O67" s="1285">
        <f t="shared" si="7"/>
        <v>0</v>
      </c>
      <c r="P67" s="1282" t="e">
        <f t="shared" si="8"/>
        <v>#DIV/0!</v>
      </c>
      <c r="Q67" s="7"/>
    </row>
    <row r="68" spans="1:17" ht="15.75">
      <c r="A68" s="893"/>
      <c r="B68" s="181" t="s">
        <v>450</v>
      </c>
      <c r="C68" s="182"/>
      <c r="D68" s="182"/>
      <c r="E68" s="183"/>
      <c r="F68" s="152"/>
      <c r="G68" s="152"/>
      <c r="H68" s="152"/>
      <c r="I68" s="152"/>
      <c r="J68" s="152"/>
      <c r="K68" s="152"/>
      <c r="L68" s="152"/>
      <c r="M68" s="152"/>
      <c r="N68" s="152"/>
      <c r="O68" s="1285">
        <f t="shared" si="7"/>
        <v>0</v>
      </c>
      <c r="P68" s="1282" t="e">
        <f t="shared" si="8"/>
        <v>#DIV/0!</v>
      </c>
      <c r="Q68" s="7"/>
    </row>
    <row r="69" spans="1:17" ht="15.75">
      <c r="A69" s="242" t="s">
        <v>198</v>
      </c>
      <c r="B69" s="181" t="s">
        <v>199</v>
      </c>
      <c r="C69" s="182"/>
      <c r="D69" s="182"/>
      <c r="E69" s="183"/>
      <c r="F69" s="152"/>
      <c r="G69" s="152"/>
      <c r="H69" s="183"/>
      <c r="I69" s="183"/>
      <c r="J69" s="183"/>
      <c r="K69" s="183"/>
      <c r="L69" s="183"/>
      <c r="M69" s="183"/>
      <c r="N69" s="183"/>
      <c r="O69" s="1285">
        <f t="shared" si="7"/>
        <v>0</v>
      </c>
      <c r="P69" s="1282" t="e">
        <f t="shared" si="8"/>
        <v>#DIV/0!</v>
      </c>
      <c r="Q69" s="7"/>
    </row>
    <row r="70" spans="1:17" ht="15.75">
      <c r="A70" s="893" t="s">
        <v>195</v>
      </c>
      <c r="B70" s="181" t="s">
        <v>196</v>
      </c>
      <c r="C70" s="182"/>
      <c r="D70" s="182"/>
      <c r="E70" s="183"/>
      <c r="F70" s="152"/>
      <c r="G70" s="152"/>
      <c r="H70" s="152"/>
      <c r="I70" s="152"/>
      <c r="J70" s="152"/>
      <c r="K70" s="152"/>
      <c r="L70" s="152"/>
      <c r="M70" s="152"/>
      <c r="N70" s="152"/>
      <c r="O70" s="1285">
        <f t="shared" si="7"/>
        <v>0</v>
      </c>
      <c r="P70" s="1282" t="e">
        <f t="shared" si="8"/>
        <v>#DIV/0!</v>
      </c>
      <c r="Q70" s="7"/>
    </row>
    <row r="71" spans="1:17" ht="15.75">
      <c r="A71" s="923" t="s">
        <v>179</v>
      </c>
      <c r="B71" s="181" t="s">
        <v>180</v>
      </c>
      <c r="C71" s="182"/>
      <c r="D71" s="182"/>
      <c r="E71" s="183"/>
      <c r="F71" s="152"/>
      <c r="G71" s="152"/>
      <c r="H71" s="152"/>
      <c r="I71" s="152"/>
      <c r="J71" s="152"/>
      <c r="K71" s="152"/>
      <c r="L71" s="152"/>
      <c r="M71" s="152"/>
      <c r="N71" s="152"/>
      <c r="O71" s="1285">
        <f t="shared" si="7"/>
        <v>0</v>
      </c>
      <c r="P71" s="1282" t="e">
        <f t="shared" si="8"/>
        <v>#DIV/0!</v>
      </c>
      <c r="Q71" s="7"/>
    </row>
    <row r="72" spans="1:17" ht="15.75">
      <c r="A72" s="923" t="s">
        <v>186</v>
      </c>
      <c r="B72" s="181" t="s">
        <v>187</v>
      </c>
      <c r="C72" s="182"/>
      <c r="D72" s="182"/>
      <c r="E72" s="183"/>
      <c r="F72" s="152"/>
      <c r="G72" s="152"/>
      <c r="H72" s="152"/>
      <c r="I72" s="152"/>
      <c r="J72" s="152"/>
      <c r="K72" s="152"/>
      <c r="L72" s="152"/>
      <c r="M72" s="152"/>
      <c r="N72" s="152"/>
      <c r="O72" s="1285">
        <f t="shared" si="7"/>
        <v>0</v>
      </c>
      <c r="P72" s="1282" t="e">
        <f t="shared" si="8"/>
        <v>#DIV/0!</v>
      </c>
      <c r="Q72" s="7"/>
    </row>
    <row r="73" spans="1:17" ht="15.75">
      <c r="A73" s="923" t="s">
        <v>163</v>
      </c>
      <c r="B73" s="181" t="s">
        <v>164</v>
      </c>
      <c r="C73" s="182"/>
      <c r="D73" s="182"/>
      <c r="E73" s="183"/>
      <c r="F73" s="152"/>
      <c r="G73" s="152"/>
      <c r="H73" s="152"/>
      <c r="I73" s="152"/>
      <c r="J73" s="152"/>
      <c r="K73" s="152"/>
      <c r="L73" s="152"/>
      <c r="M73" s="152"/>
      <c r="N73" s="152"/>
      <c r="O73" s="1285">
        <f t="shared" si="7"/>
        <v>0</v>
      </c>
      <c r="P73" s="1282" t="e">
        <f t="shared" si="8"/>
        <v>#DIV/0!</v>
      </c>
      <c r="Q73" s="7"/>
    </row>
    <row r="74" spans="1:17" ht="15.75">
      <c r="A74" s="923"/>
      <c r="B74" s="181" t="s">
        <v>774</v>
      </c>
      <c r="C74" s="182"/>
      <c r="D74" s="182"/>
      <c r="E74" s="183"/>
      <c r="F74" s="152"/>
      <c r="G74" s="152"/>
      <c r="H74" s="152"/>
      <c r="I74" s="152"/>
      <c r="J74" s="152"/>
      <c r="K74" s="152"/>
      <c r="L74" s="152"/>
      <c r="M74" s="152"/>
      <c r="N74" s="152"/>
      <c r="O74" s="1285">
        <f t="shared" si="7"/>
        <v>0</v>
      </c>
      <c r="P74" s="1282" t="e">
        <f t="shared" si="8"/>
        <v>#DIV/0!</v>
      </c>
      <c r="Q74" s="7"/>
    </row>
    <row r="75" spans="1:17" ht="16.5" thickBot="1">
      <c r="A75" s="923" t="s">
        <v>170</v>
      </c>
      <c r="B75" s="181" t="s">
        <v>171</v>
      </c>
      <c r="C75" s="182"/>
      <c r="D75" s="182"/>
      <c r="E75" s="183"/>
      <c r="F75" s="152"/>
      <c r="G75" s="152"/>
      <c r="H75" s="152"/>
      <c r="I75" s="152"/>
      <c r="J75" s="152"/>
      <c r="K75" s="152"/>
      <c r="L75" s="152"/>
      <c r="M75" s="152"/>
      <c r="N75" s="152"/>
      <c r="O75" s="1285">
        <f t="shared" si="7"/>
        <v>0</v>
      </c>
      <c r="P75" s="1282" t="e">
        <f t="shared" si="8"/>
        <v>#DIV/0!</v>
      </c>
      <c r="Q75" s="7"/>
    </row>
    <row r="76" spans="1:17" ht="16.5" thickBot="1">
      <c r="A76" s="2170" t="s">
        <v>201</v>
      </c>
      <c r="B76" s="2171"/>
      <c r="C76" s="63">
        <f t="shared" ref="C76" si="9">SUM(C46:C75)</f>
        <v>0</v>
      </c>
      <c r="D76" s="63"/>
      <c r="E76" s="63"/>
      <c r="F76" s="63"/>
      <c r="G76" s="63"/>
      <c r="H76" s="63"/>
      <c r="I76" s="63"/>
      <c r="J76" s="63"/>
      <c r="K76" s="63"/>
      <c r="L76" s="63"/>
      <c r="M76" s="63"/>
      <c r="N76" s="63"/>
      <c r="O76" s="189">
        <f t="shared" si="7"/>
        <v>0</v>
      </c>
      <c r="P76" s="731">
        <f t="shared" si="8"/>
        <v>0</v>
      </c>
      <c r="Q76" s="7"/>
    </row>
    <row r="77" spans="1:17">
      <c r="B77" s="7"/>
      <c r="C77" s="1"/>
      <c r="D77" s="54"/>
      <c r="E77" s="54"/>
      <c r="F77" s="54"/>
      <c r="G77" s="46"/>
      <c r="H77" s="22"/>
      <c r="Q77" s="7"/>
    </row>
    <row r="78" spans="1:17" ht="25.5" customHeight="1" thickBot="1">
      <c r="A78" s="1779" t="s">
        <v>80</v>
      </c>
      <c r="B78" s="1779"/>
      <c r="C78" s="1779"/>
      <c r="D78" s="1779"/>
      <c r="E78" s="1779"/>
      <c r="F78" s="1779"/>
      <c r="G78" s="1779"/>
      <c r="H78" s="1779"/>
      <c r="I78" s="1779"/>
      <c r="J78" s="1779"/>
      <c r="K78" s="1779"/>
      <c r="L78" s="1779"/>
      <c r="M78" s="1779"/>
      <c r="N78" s="1779"/>
      <c r="O78" s="1779"/>
      <c r="Q78" s="7"/>
    </row>
    <row r="79" spans="1:17" ht="32.25" thickBot="1">
      <c r="A79" s="3" t="s">
        <v>69</v>
      </c>
      <c r="B79" s="4" t="s">
        <v>136</v>
      </c>
      <c r="C79" s="48" t="s">
        <v>2</v>
      </c>
      <c r="D79" s="48" t="s">
        <v>3</v>
      </c>
      <c r="E79" s="48" t="s">
        <v>4</v>
      </c>
      <c r="F79" s="48" t="s">
        <v>121</v>
      </c>
      <c r="G79" s="48" t="s">
        <v>6</v>
      </c>
      <c r="H79" s="48" t="s">
        <v>7</v>
      </c>
      <c r="I79" s="48" t="s">
        <v>8</v>
      </c>
      <c r="J79" s="48" t="s">
        <v>9</v>
      </c>
      <c r="K79" s="48" t="s">
        <v>10</v>
      </c>
      <c r="L79" s="48" t="s">
        <v>11</v>
      </c>
      <c r="M79" s="48" t="s">
        <v>12</v>
      </c>
      <c r="N79" s="48" t="s">
        <v>13</v>
      </c>
      <c r="O79" s="728" t="s">
        <v>122</v>
      </c>
      <c r="P79" s="728" t="s">
        <v>657</v>
      </c>
      <c r="Q79" s="7"/>
    </row>
    <row r="80" spans="1:17" ht="15" customHeight="1">
      <c r="A80" s="241" t="s">
        <v>137</v>
      </c>
      <c r="B80" s="176" t="s">
        <v>138</v>
      </c>
      <c r="C80" s="177"/>
      <c r="D80" s="178"/>
      <c r="E80" s="179"/>
      <c r="F80" s="177"/>
      <c r="G80" s="177"/>
      <c r="H80" s="177"/>
      <c r="I80" s="177"/>
      <c r="J80" s="177"/>
      <c r="K80" s="177"/>
      <c r="L80" s="177"/>
      <c r="M80" s="177"/>
      <c r="N80" s="177"/>
      <c r="O80" s="1286">
        <f>SUM(C80:N80)</f>
        <v>0</v>
      </c>
      <c r="P80" s="1284" t="e">
        <f>AVERAGE(C80:N80)</f>
        <v>#DIV/0!</v>
      </c>
      <c r="Q80" s="7"/>
    </row>
    <row r="81" spans="1:17" ht="15" customHeight="1">
      <c r="A81" s="242" t="s">
        <v>143</v>
      </c>
      <c r="B81" s="181" t="s">
        <v>142</v>
      </c>
      <c r="C81" s="152"/>
      <c r="D81" s="182"/>
      <c r="E81" s="183"/>
      <c r="F81" s="152"/>
      <c r="G81" s="152"/>
      <c r="H81" s="152"/>
      <c r="I81" s="152"/>
      <c r="J81" s="152"/>
      <c r="K81" s="152"/>
      <c r="L81" s="152"/>
      <c r="M81" s="152"/>
      <c r="N81" s="152"/>
      <c r="O81" s="1285">
        <f t="shared" ref="O81:O99" si="10">SUM(C81:N81)</f>
        <v>0</v>
      </c>
      <c r="P81" s="1282" t="e">
        <f t="shared" ref="P81:P99" si="11">AVERAGE(C81:N81)</f>
        <v>#DIV/0!</v>
      </c>
      <c r="Q81" s="7"/>
    </row>
    <row r="82" spans="1:17" ht="15" customHeight="1">
      <c r="A82" s="923" t="s">
        <v>151</v>
      </c>
      <c r="B82" s="181" t="s">
        <v>152</v>
      </c>
      <c r="C82" s="152"/>
      <c r="D82" s="182"/>
      <c r="E82" s="183"/>
      <c r="F82" s="152"/>
      <c r="G82" s="152"/>
      <c r="H82" s="152"/>
      <c r="I82" s="152"/>
      <c r="J82" s="152"/>
      <c r="K82" s="152"/>
      <c r="L82" s="152"/>
      <c r="M82" s="152"/>
      <c r="N82" s="152"/>
      <c r="O82" s="1285">
        <f t="shared" si="10"/>
        <v>0</v>
      </c>
      <c r="P82" s="1282" t="e">
        <f t="shared" si="11"/>
        <v>#DIV/0!</v>
      </c>
      <c r="Q82" s="7"/>
    </row>
    <row r="83" spans="1:17" ht="15.75">
      <c r="A83" s="923" t="s">
        <v>148</v>
      </c>
      <c r="B83" s="181" t="s">
        <v>155</v>
      </c>
      <c r="C83" s="182"/>
      <c r="D83" s="182"/>
      <c r="E83" s="183"/>
      <c r="F83" s="152"/>
      <c r="G83" s="152"/>
      <c r="H83" s="152"/>
      <c r="I83" s="152"/>
      <c r="J83" s="152"/>
      <c r="K83" s="152"/>
      <c r="L83" s="152"/>
      <c r="M83" s="152"/>
      <c r="N83" s="152"/>
      <c r="O83" s="1285">
        <f t="shared" si="10"/>
        <v>0</v>
      </c>
      <c r="P83" s="1282" t="e">
        <f t="shared" si="11"/>
        <v>#DIV/0!</v>
      </c>
      <c r="Q83" s="7"/>
    </row>
    <row r="84" spans="1:17" ht="15.75">
      <c r="A84" s="923" t="s">
        <v>153</v>
      </c>
      <c r="B84" s="181" t="s">
        <v>160</v>
      </c>
      <c r="C84" s="182"/>
      <c r="D84" s="182"/>
      <c r="E84" s="183"/>
      <c r="F84" s="152"/>
      <c r="G84" s="152"/>
      <c r="H84" s="152"/>
      <c r="I84" s="152"/>
      <c r="J84" s="152"/>
      <c r="K84" s="152"/>
      <c r="L84" s="152"/>
      <c r="M84" s="152"/>
      <c r="N84" s="152"/>
      <c r="O84" s="1285">
        <f t="shared" si="10"/>
        <v>0</v>
      </c>
      <c r="P84" s="1282" t="e">
        <f t="shared" si="11"/>
        <v>#DIV/0!</v>
      </c>
      <c r="Q84" s="7"/>
    </row>
    <row r="85" spans="1:17" ht="15.75">
      <c r="A85" s="923" t="s">
        <v>158</v>
      </c>
      <c r="B85" s="181" t="s">
        <v>162</v>
      </c>
      <c r="C85" s="182"/>
      <c r="D85" s="182"/>
      <c r="E85" s="183"/>
      <c r="F85" s="152"/>
      <c r="G85" s="152"/>
      <c r="H85" s="152"/>
      <c r="I85" s="152"/>
      <c r="J85" s="152"/>
      <c r="K85" s="152"/>
      <c r="L85" s="152"/>
      <c r="M85" s="152"/>
      <c r="N85" s="152"/>
      <c r="O85" s="1285">
        <f t="shared" si="10"/>
        <v>0</v>
      </c>
      <c r="P85" s="1282" t="e">
        <f t="shared" si="11"/>
        <v>#DIV/0!</v>
      </c>
      <c r="Q85" s="7"/>
    </row>
    <row r="86" spans="1:17" ht="15.75">
      <c r="A86" s="923"/>
      <c r="B86" s="181" t="s">
        <v>765</v>
      </c>
      <c r="C86" s="182"/>
      <c r="D86" s="182"/>
      <c r="E86" s="183"/>
      <c r="F86" s="152"/>
      <c r="G86" s="152"/>
      <c r="H86" s="152"/>
      <c r="I86" s="152"/>
      <c r="J86" s="152"/>
      <c r="K86" s="152"/>
      <c r="L86" s="152"/>
      <c r="M86" s="152"/>
      <c r="N86" s="152"/>
      <c r="O86" s="1285">
        <f t="shared" si="10"/>
        <v>0</v>
      </c>
      <c r="P86" s="1282" t="e">
        <f t="shared" si="11"/>
        <v>#DIV/0!</v>
      </c>
      <c r="Q86" s="7"/>
    </row>
    <row r="87" spans="1:17" ht="15.75">
      <c r="A87" s="923" t="s">
        <v>554</v>
      </c>
      <c r="B87" s="181" t="s">
        <v>171</v>
      </c>
      <c r="C87" s="182"/>
      <c r="D87" s="182"/>
      <c r="E87" s="183"/>
      <c r="F87" s="152"/>
      <c r="G87" s="152"/>
      <c r="H87" s="152"/>
      <c r="I87" s="152"/>
      <c r="J87" s="152"/>
      <c r="K87" s="152"/>
      <c r="L87" s="152"/>
      <c r="M87" s="152"/>
      <c r="N87" s="152"/>
      <c r="O87" s="1285">
        <f t="shared" si="10"/>
        <v>0</v>
      </c>
      <c r="P87" s="1282" t="e">
        <f t="shared" si="11"/>
        <v>#DIV/0!</v>
      </c>
      <c r="Q87" s="7"/>
    </row>
    <row r="88" spans="1:17" ht="15.75">
      <c r="A88" s="923" t="s">
        <v>161</v>
      </c>
      <c r="B88" s="181" t="s">
        <v>1186</v>
      </c>
      <c r="C88" s="182"/>
      <c r="D88" s="182"/>
      <c r="E88" s="183"/>
      <c r="F88" s="152"/>
      <c r="G88" s="152"/>
      <c r="H88" s="152"/>
      <c r="I88" s="152"/>
      <c r="J88" s="152"/>
      <c r="K88" s="152"/>
      <c r="L88" s="152"/>
      <c r="M88" s="152"/>
      <c r="N88" s="152"/>
      <c r="O88" s="1285">
        <f t="shared" si="10"/>
        <v>0</v>
      </c>
      <c r="P88" s="1282" t="e">
        <f t="shared" si="11"/>
        <v>#DIV/0!</v>
      </c>
      <c r="Q88" s="7"/>
    </row>
    <row r="89" spans="1:17" s="1154" customFormat="1" ht="15.75">
      <c r="A89" s="1153"/>
      <c r="B89" s="181" t="s">
        <v>1360</v>
      </c>
      <c r="C89" s="182"/>
      <c r="D89" s="182"/>
      <c r="E89" s="183"/>
      <c r="F89" s="152"/>
      <c r="G89" s="152"/>
      <c r="H89" s="152"/>
      <c r="I89" s="152"/>
      <c r="J89" s="152"/>
      <c r="K89" s="152"/>
      <c r="L89" s="152"/>
      <c r="M89" s="152"/>
      <c r="N89" s="152"/>
      <c r="O89" s="1285">
        <f>SUM(C89:N89)</f>
        <v>0</v>
      </c>
      <c r="P89" s="1282" t="e">
        <f>AVERAGE(C89:N89)</f>
        <v>#DIV/0!</v>
      </c>
      <c r="Q89" s="1155"/>
    </row>
    <row r="90" spans="1:17" ht="15.75">
      <c r="A90" s="923" t="s">
        <v>784</v>
      </c>
      <c r="B90" s="181" t="s">
        <v>771</v>
      </c>
      <c r="C90" s="182"/>
      <c r="D90" s="182"/>
      <c r="E90" s="183"/>
      <c r="F90" s="152"/>
      <c r="G90" s="152"/>
      <c r="H90" s="152"/>
      <c r="I90" s="152"/>
      <c r="J90" s="152"/>
      <c r="K90" s="152"/>
      <c r="L90" s="152"/>
      <c r="M90" s="152"/>
      <c r="N90" s="152"/>
      <c r="O90" s="1285">
        <f t="shared" si="10"/>
        <v>0</v>
      </c>
      <c r="P90" s="1282" t="e">
        <f t="shared" si="11"/>
        <v>#DIV/0!</v>
      </c>
      <c r="Q90" s="7"/>
    </row>
    <row r="91" spans="1:17" ht="15.75">
      <c r="A91" s="923" t="s">
        <v>179</v>
      </c>
      <c r="B91" s="181" t="s">
        <v>180</v>
      </c>
      <c r="C91" s="182"/>
      <c r="D91" s="182"/>
      <c r="E91" s="183"/>
      <c r="F91" s="152"/>
      <c r="G91" s="152"/>
      <c r="H91" s="152"/>
      <c r="I91" s="152"/>
      <c r="J91" s="152"/>
      <c r="K91" s="152"/>
      <c r="L91" s="152"/>
      <c r="M91" s="152"/>
      <c r="N91" s="152"/>
      <c r="O91" s="1285">
        <f t="shared" si="10"/>
        <v>0</v>
      </c>
      <c r="P91" s="1282" t="e">
        <f t="shared" si="11"/>
        <v>#DIV/0!</v>
      </c>
      <c r="Q91" s="7"/>
    </row>
    <row r="92" spans="1:17" ht="15.75">
      <c r="A92" s="923" t="s">
        <v>785</v>
      </c>
      <c r="B92" s="181" t="s">
        <v>175</v>
      </c>
      <c r="C92" s="182"/>
      <c r="D92" s="182"/>
      <c r="E92" s="183"/>
      <c r="F92" s="152"/>
      <c r="G92" s="152"/>
      <c r="H92" s="152"/>
      <c r="I92" s="152"/>
      <c r="J92" s="152"/>
      <c r="K92" s="152"/>
      <c r="L92" s="152"/>
      <c r="M92" s="152"/>
      <c r="N92" s="152"/>
      <c r="O92" s="1285">
        <f t="shared" si="10"/>
        <v>0</v>
      </c>
      <c r="P92" s="1282" t="e">
        <f t="shared" si="11"/>
        <v>#DIV/0!</v>
      </c>
      <c r="Q92" s="7"/>
    </row>
    <row r="93" spans="1:17" ht="15.75">
      <c r="A93" s="923" t="s">
        <v>786</v>
      </c>
      <c r="B93" s="181" t="s">
        <v>178</v>
      </c>
      <c r="C93" s="182"/>
      <c r="D93" s="182"/>
      <c r="E93" s="183"/>
      <c r="F93" s="152"/>
      <c r="G93" s="152"/>
      <c r="H93" s="152"/>
      <c r="I93" s="152"/>
      <c r="J93" s="152"/>
      <c r="K93" s="152"/>
      <c r="L93" s="152"/>
      <c r="M93" s="152"/>
      <c r="N93" s="152"/>
      <c r="O93" s="1285">
        <f t="shared" si="10"/>
        <v>0</v>
      </c>
      <c r="P93" s="1282" t="e">
        <f t="shared" si="11"/>
        <v>#DIV/0!</v>
      </c>
      <c r="Q93" s="7"/>
    </row>
    <row r="94" spans="1:17" ht="15.75">
      <c r="A94" s="923" t="s">
        <v>787</v>
      </c>
      <c r="B94" s="181" t="s">
        <v>182</v>
      </c>
      <c r="C94" s="182"/>
      <c r="D94" s="182"/>
      <c r="E94" s="183"/>
      <c r="F94" s="152"/>
      <c r="G94" s="152"/>
      <c r="H94" s="152"/>
      <c r="I94" s="152"/>
      <c r="J94" s="152"/>
      <c r="K94" s="152"/>
      <c r="L94" s="152"/>
      <c r="M94" s="152"/>
      <c r="N94" s="152"/>
      <c r="O94" s="1285">
        <f t="shared" si="10"/>
        <v>0</v>
      </c>
      <c r="P94" s="1282" t="e">
        <f t="shared" si="11"/>
        <v>#DIV/0!</v>
      </c>
      <c r="Q94" s="7"/>
    </row>
    <row r="95" spans="1:17" ht="15.75">
      <c r="A95" s="923" t="s">
        <v>788</v>
      </c>
      <c r="B95" s="181" t="s">
        <v>189</v>
      </c>
      <c r="C95" s="182"/>
      <c r="D95" s="182"/>
      <c r="E95" s="183"/>
      <c r="F95" s="152"/>
      <c r="G95" s="152"/>
      <c r="H95" s="152"/>
      <c r="I95" s="152"/>
      <c r="J95" s="152"/>
      <c r="K95" s="152"/>
      <c r="L95" s="152"/>
      <c r="M95" s="152"/>
      <c r="N95" s="152"/>
      <c r="O95" s="1285">
        <f t="shared" si="10"/>
        <v>0</v>
      </c>
      <c r="P95" s="1282" t="e">
        <f t="shared" si="11"/>
        <v>#DIV/0!</v>
      </c>
      <c r="Q95" s="7"/>
    </row>
    <row r="96" spans="1:17" ht="15.75">
      <c r="A96" s="923" t="s">
        <v>169</v>
      </c>
      <c r="B96" s="181" t="s">
        <v>185</v>
      </c>
      <c r="C96" s="182"/>
      <c r="D96" s="182"/>
      <c r="E96" s="183"/>
      <c r="F96" s="152"/>
      <c r="G96" s="152"/>
      <c r="H96" s="152"/>
      <c r="I96" s="152"/>
      <c r="J96" s="152"/>
      <c r="K96" s="152"/>
      <c r="L96" s="152"/>
      <c r="M96" s="152"/>
      <c r="N96" s="152"/>
      <c r="O96" s="1285">
        <f t="shared" si="10"/>
        <v>0</v>
      </c>
      <c r="P96" s="1282" t="e">
        <f t="shared" si="11"/>
        <v>#DIV/0!</v>
      </c>
      <c r="Q96" s="7"/>
    </row>
    <row r="97" spans="1:17" ht="15.75">
      <c r="A97" s="1066" t="s">
        <v>186</v>
      </c>
      <c r="B97" s="181" t="s">
        <v>187</v>
      </c>
      <c r="C97" s="182"/>
      <c r="D97" s="182"/>
      <c r="E97" s="183"/>
      <c r="F97" s="152"/>
      <c r="G97" s="152"/>
      <c r="H97" s="152"/>
      <c r="I97" s="152"/>
      <c r="J97" s="152"/>
      <c r="K97" s="152"/>
      <c r="L97" s="152"/>
      <c r="M97" s="152"/>
      <c r="N97" s="152"/>
      <c r="O97" s="1285">
        <f t="shared" si="10"/>
        <v>0</v>
      </c>
      <c r="P97" s="1282" t="e">
        <f t="shared" si="11"/>
        <v>#DIV/0!</v>
      </c>
      <c r="Q97" s="7"/>
    </row>
    <row r="98" spans="1:17" ht="15.75">
      <c r="A98" s="923" t="s">
        <v>173</v>
      </c>
      <c r="B98" s="181" t="s">
        <v>174</v>
      </c>
      <c r="C98" s="182"/>
      <c r="D98" s="182"/>
      <c r="E98" s="183"/>
      <c r="F98" s="152"/>
      <c r="G98" s="152"/>
      <c r="H98" s="152"/>
      <c r="I98" s="152"/>
      <c r="J98" s="152"/>
      <c r="K98" s="152"/>
      <c r="L98" s="152"/>
      <c r="M98" s="152"/>
      <c r="N98" s="152"/>
      <c r="O98" s="1285">
        <f t="shared" si="10"/>
        <v>0</v>
      </c>
      <c r="P98" s="1282" t="e">
        <f t="shared" si="11"/>
        <v>#DIV/0!</v>
      </c>
      <c r="Q98" s="7"/>
    </row>
    <row r="99" spans="1:17" ht="15.75">
      <c r="A99" s="923" t="s">
        <v>144</v>
      </c>
      <c r="B99" s="181" t="s">
        <v>145</v>
      </c>
      <c r="C99" s="182"/>
      <c r="D99" s="182"/>
      <c r="E99" s="183"/>
      <c r="F99" s="152"/>
      <c r="G99" s="152"/>
      <c r="H99" s="152"/>
      <c r="I99" s="152"/>
      <c r="J99" s="152"/>
      <c r="K99" s="152"/>
      <c r="L99" s="152"/>
      <c r="M99" s="152"/>
      <c r="N99" s="152"/>
      <c r="O99" s="1285">
        <f t="shared" si="10"/>
        <v>0</v>
      </c>
      <c r="P99" s="1282" t="e">
        <f t="shared" si="11"/>
        <v>#DIV/0!</v>
      </c>
      <c r="Q99" s="7"/>
    </row>
    <row r="100" spans="1:17" ht="16.5" thickBot="1">
      <c r="A100" s="925" t="s">
        <v>188</v>
      </c>
      <c r="B100" s="185" t="s">
        <v>789</v>
      </c>
      <c r="C100" s="186"/>
      <c r="D100" s="186"/>
      <c r="E100" s="187"/>
      <c r="F100" s="154"/>
      <c r="G100" s="154"/>
      <c r="H100" s="154"/>
      <c r="I100" s="154"/>
      <c r="J100" s="154"/>
      <c r="K100" s="154"/>
      <c r="L100" s="154"/>
      <c r="M100" s="154"/>
      <c r="N100" s="154"/>
      <c r="O100" s="1281">
        <f>SUM(C100:N100)</f>
        <v>0</v>
      </c>
      <c r="P100" s="1283" t="e">
        <f>AVERAGE(C100:N100)</f>
        <v>#DIV/0!</v>
      </c>
      <c r="Q100" s="7"/>
    </row>
    <row r="101" spans="1:17" ht="16.5" thickBot="1">
      <c r="A101" s="2419" t="s">
        <v>191</v>
      </c>
      <c r="B101" s="2171"/>
      <c r="C101" s="73">
        <f t="shared" ref="C101" si="12">SUM(C80:C100)</f>
        <v>0</v>
      </c>
      <c r="D101" s="73"/>
      <c r="E101" s="73"/>
      <c r="F101" s="73"/>
      <c r="G101" s="73"/>
      <c r="H101" s="73"/>
      <c r="I101" s="73"/>
      <c r="J101" s="73"/>
      <c r="K101" s="73"/>
      <c r="L101" s="73"/>
      <c r="M101" s="73"/>
      <c r="N101" s="73"/>
      <c r="O101" s="1295">
        <f>SUM(O80:O100)</f>
        <v>0</v>
      </c>
      <c r="P101" s="732">
        <f>AVERAGE(C101:N101)</f>
        <v>0</v>
      </c>
      <c r="Q101" s="7"/>
    </row>
    <row r="102" spans="1:17" ht="15.75" thickBot="1">
      <c r="C102" s="1"/>
      <c r="D102" s="21"/>
      <c r="E102" s="21"/>
      <c r="F102" s="21"/>
      <c r="G102" s="21"/>
      <c r="H102" s="22"/>
      <c r="P102" s="51"/>
      <c r="Q102" s="7"/>
    </row>
    <row r="103" spans="1:17" s="1154" customFormat="1" ht="15.75" customHeight="1" thickBot="1">
      <c r="A103" s="2108" t="s">
        <v>1422</v>
      </c>
      <c r="B103" s="2109"/>
      <c r="C103" s="48" t="s">
        <v>2</v>
      </c>
      <c r="D103" s="48" t="s">
        <v>3</v>
      </c>
      <c r="E103" s="48" t="s">
        <v>4</v>
      </c>
      <c r="F103" s="48" t="s">
        <v>121</v>
      </c>
      <c r="G103" s="48" t="s">
        <v>6</v>
      </c>
      <c r="H103" s="48" t="s">
        <v>7</v>
      </c>
      <c r="I103" s="48" t="s">
        <v>8</v>
      </c>
      <c r="J103" s="48" t="s">
        <v>9</v>
      </c>
      <c r="K103" s="48" t="s">
        <v>10</v>
      </c>
      <c r="L103" s="48" t="s">
        <v>11</v>
      </c>
      <c r="M103" s="48" t="s">
        <v>12</v>
      </c>
      <c r="N103" s="48" t="s">
        <v>13</v>
      </c>
      <c r="O103" s="728" t="s">
        <v>122</v>
      </c>
      <c r="P103" s="728" t="s">
        <v>657</v>
      </c>
      <c r="Q103" s="1155"/>
    </row>
    <row r="104" spans="1:17" s="1154" customFormat="1" ht="15.75">
      <c r="A104" s="2428" t="s">
        <v>1423</v>
      </c>
      <c r="B104" s="2429"/>
      <c r="C104" s="182"/>
      <c r="D104" s="182"/>
      <c r="E104" s="183"/>
      <c r="F104" s="152"/>
      <c r="G104" s="152"/>
      <c r="H104" s="152"/>
      <c r="I104" s="152"/>
      <c r="J104" s="152"/>
      <c r="K104" s="152"/>
      <c r="L104" s="152"/>
      <c r="M104" s="152"/>
      <c r="N104" s="152"/>
      <c r="O104" s="1285">
        <f>SUM(C104:N104)</f>
        <v>0</v>
      </c>
      <c r="P104" s="655" t="e">
        <f>AVERAGE(C104:N104)</f>
        <v>#DIV/0!</v>
      </c>
      <c r="Q104" s="1155"/>
    </row>
    <row r="105" spans="1:17" s="1265" customFormat="1" ht="15.75">
      <c r="A105" s="2422" t="s">
        <v>1424</v>
      </c>
      <c r="B105" s="2423"/>
      <c r="C105" s="783"/>
      <c r="D105" s="783"/>
      <c r="E105" s="898"/>
      <c r="F105" s="899"/>
      <c r="G105" s="899"/>
      <c r="H105" s="899"/>
      <c r="I105" s="899"/>
      <c r="J105" s="899"/>
      <c r="K105" s="899"/>
      <c r="L105" s="899"/>
      <c r="M105" s="899"/>
      <c r="N105" s="899"/>
      <c r="O105" s="1294">
        <f>SUM(C105:N105)</f>
        <v>0</v>
      </c>
      <c r="P105" s="674" t="e">
        <f>AVERAGE(C105:N105)</f>
        <v>#DIV/0!</v>
      </c>
      <c r="Q105" s="1155"/>
    </row>
    <row r="106" spans="1:17" s="1154" customFormat="1" ht="15.75">
      <c r="A106" s="2417" t="s">
        <v>1460</v>
      </c>
      <c r="B106" s="2418"/>
      <c r="C106" s="186"/>
      <c r="D106" s="186"/>
      <c r="E106" s="187"/>
      <c r="F106" s="154"/>
      <c r="G106" s="154"/>
      <c r="H106" s="154"/>
      <c r="I106" s="154"/>
      <c r="J106" s="154"/>
      <c r="K106" s="154"/>
      <c r="L106" s="154"/>
      <c r="M106" s="154"/>
      <c r="N106" s="154"/>
      <c r="O106" s="1358">
        <f>SUM(C106:N106)</f>
        <v>0</v>
      </c>
      <c r="P106" s="1357" t="e">
        <f>AVERAGE(C106:N106)</f>
        <v>#DIV/0!</v>
      </c>
      <c r="Q106" s="1155"/>
    </row>
    <row r="107" spans="1:17" s="1154" customFormat="1" ht="16.5" thickBot="1">
      <c r="A107" s="2419" t="s">
        <v>191</v>
      </c>
      <c r="B107" s="2420"/>
      <c r="C107" s="73">
        <f t="shared" ref="C107" si="13">SUM(C104:C106)</f>
        <v>0</v>
      </c>
      <c r="D107" s="73"/>
      <c r="E107" s="73"/>
      <c r="F107" s="73"/>
      <c r="G107" s="73"/>
      <c r="H107" s="73"/>
      <c r="I107" s="73"/>
      <c r="J107" s="73"/>
      <c r="K107" s="73"/>
      <c r="L107" s="73"/>
      <c r="M107" s="73"/>
      <c r="N107" s="73"/>
      <c r="O107" s="1295">
        <f>SUM(O104:O106)</f>
        <v>0</v>
      </c>
      <c r="P107" s="732">
        <f>AVERAGE(C107:N107)</f>
        <v>0</v>
      </c>
      <c r="Q107" s="1155"/>
    </row>
    <row r="108" spans="1:17" s="1154" customFormat="1">
      <c r="C108" s="1"/>
      <c r="D108" s="21"/>
      <c r="E108" s="21"/>
      <c r="F108" s="21"/>
      <c r="G108" s="21"/>
      <c r="H108" s="22"/>
      <c r="I108" s="51"/>
      <c r="J108" s="51"/>
      <c r="K108" s="51"/>
      <c r="L108" s="51"/>
      <c r="M108" s="51"/>
      <c r="N108" s="51"/>
      <c r="O108" s="51"/>
      <c r="P108" s="51"/>
      <c r="Q108" s="1155"/>
    </row>
    <row r="109" spans="1:17" s="1154" customFormat="1" ht="15.75" thickBot="1">
      <c r="C109" s="1"/>
      <c r="D109" s="21"/>
      <c r="E109" s="21"/>
      <c r="F109" s="21"/>
      <c r="G109" s="21"/>
      <c r="H109" s="22"/>
      <c r="I109" s="51"/>
      <c r="J109" s="51"/>
      <c r="K109" s="51"/>
      <c r="L109" s="51"/>
      <c r="M109" s="51"/>
      <c r="N109" s="51"/>
      <c r="O109" s="51"/>
      <c r="P109" s="51"/>
      <c r="Q109" s="1155"/>
    </row>
    <row r="110" spans="1:17" ht="15.75" customHeight="1" thickBot="1">
      <c r="A110" s="2108" t="s">
        <v>194</v>
      </c>
      <c r="B110" s="2109"/>
      <c r="C110" s="48" t="s">
        <v>2</v>
      </c>
      <c r="D110" s="48" t="s">
        <v>3</v>
      </c>
      <c r="E110" s="48" t="s">
        <v>4</v>
      </c>
      <c r="F110" s="48" t="s">
        <v>121</v>
      </c>
      <c r="G110" s="48" t="s">
        <v>6</v>
      </c>
      <c r="H110" s="48" t="s">
        <v>7</v>
      </c>
      <c r="I110" s="48" t="s">
        <v>8</v>
      </c>
      <c r="J110" s="48" t="s">
        <v>9</v>
      </c>
      <c r="K110" s="48" t="s">
        <v>10</v>
      </c>
      <c r="L110" s="48" t="s">
        <v>11</v>
      </c>
      <c r="M110" s="48" t="s">
        <v>12</v>
      </c>
      <c r="N110" s="48" t="s">
        <v>13</v>
      </c>
      <c r="O110" s="728" t="s">
        <v>122</v>
      </c>
      <c r="P110" s="728" t="s">
        <v>657</v>
      </c>
      <c r="Q110" s="7"/>
    </row>
    <row r="111" spans="1:17" ht="15.75">
      <c r="A111" s="2428" t="s">
        <v>775</v>
      </c>
      <c r="B111" s="2429"/>
      <c r="C111" s="182"/>
      <c r="D111" s="182"/>
      <c r="E111" s="183"/>
      <c r="F111" s="152"/>
      <c r="G111" s="152"/>
      <c r="H111" s="152"/>
      <c r="I111" s="152"/>
      <c r="J111" s="152"/>
      <c r="K111" s="152"/>
      <c r="L111" s="152"/>
      <c r="M111" s="152"/>
      <c r="N111" s="152"/>
      <c r="O111" s="655">
        <f>SUM(C111:N111)</f>
        <v>0</v>
      </c>
      <c r="P111" s="655" t="e">
        <f>AVERAGE(C111:N111)</f>
        <v>#DIV/0!</v>
      </c>
      <c r="Q111" s="7"/>
    </row>
    <row r="112" spans="1:17" ht="15.75">
      <c r="A112" s="2422" t="s">
        <v>776</v>
      </c>
      <c r="B112" s="2423"/>
      <c r="C112" s="182"/>
      <c r="D112" s="182"/>
      <c r="E112" s="183"/>
      <c r="F112" s="152"/>
      <c r="G112" s="152"/>
      <c r="H112" s="152"/>
      <c r="I112" s="152"/>
      <c r="J112" s="152"/>
      <c r="K112" s="152"/>
      <c r="L112" s="152"/>
      <c r="M112" s="152"/>
      <c r="N112" s="152"/>
      <c r="O112" s="655">
        <f>SUM(C112:N112)</f>
        <v>0</v>
      </c>
      <c r="P112" s="1282" t="e">
        <f>AVERAGE(C112:N112)</f>
        <v>#DIV/0!</v>
      </c>
      <c r="Q112" s="7"/>
    </row>
    <row r="113" spans="1:17" ht="16.5" thickBot="1">
      <c r="A113" s="2436" t="s">
        <v>777</v>
      </c>
      <c r="B113" s="2437"/>
      <c r="C113" s="186"/>
      <c r="D113" s="186"/>
      <c r="E113" s="187"/>
      <c r="F113" s="154"/>
      <c r="G113" s="154"/>
      <c r="H113" s="154"/>
      <c r="I113" s="154"/>
      <c r="J113" s="154"/>
      <c r="K113" s="154"/>
      <c r="L113" s="154"/>
      <c r="M113" s="154"/>
      <c r="N113" s="154"/>
      <c r="O113" s="656">
        <f>SUM(C113:N113)</f>
        <v>0</v>
      </c>
      <c r="P113" s="1283" t="e">
        <f>AVERAGE(C113:N113)</f>
        <v>#DIV/0!</v>
      </c>
      <c r="Q113" s="7"/>
    </row>
    <row r="114" spans="1:17" ht="16.5" thickBot="1">
      <c r="A114" s="2170" t="s">
        <v>191</v>
      </c>
      <c r="B114" s="2171"/>
      <c r="C114" s="62">
        <f t="shared" ref="C114" si="14">SUM(C111:C113)</f>
        <v>0</v>
      </c>
      <c r="D114" s="62"/>
      <c r="E114" s="62"/>
      <c r="F114" s="62"/>
      <c r="G114" s="62"/>
      <c r="H114" s="62"/>
      <c r="I114" s="62"/>
      <c r="J114" s="62"/>
      <c r="K114" s="62"/>
      <c r="L114" s="62"/>
      <c r="M114" s="62"/>
      <c r="N114" s="62"/>
      <c r="O114" s="1293">
        <f>SUM(O111:O113)</f>
        <v>0</v>
      </c>
      <c r="P114" s="733">
        <f>AVERAGE(C114:N114)</f>
        <v>0</v>
      </c>
      <c r="Q114" s="7"/>
    </row>
    <row r="115" spans="1:17" ht="16.5" thickBot="1">
      <c r="C115" s="55"/>
      <c r="D115" s="30"/>
      <c r="E115" s="30"/>
      <c r="F115" s="30"/>
      <c r="G115" s="30"/>
      <c r="H115" s="22"/>
      <c r="I115" s="1"/>
      <c r="J115" s="1"/>
      <c r="K115" s="1"/>
      <c r="L115" s="1"/>
      <c r="M115" s="1"/>
      <c r="N115" s="1"/>
      <c r="O115" s="1"/>
      <c r="Q115" s="7"/>
    </row>
    <row r="116" spans="1:17" ht="16.5" thickBot="1">
      <c r="A116" s="2046" t="s">
        <v>202</v>
      </c>
      <c r="B116" s="2421"/>
      <c r="C116" s="48" t="s">
        <v>2</v>
      </c>
      <c r="D116" s="48" t="s">
        <v>3</v>
      </c>
      <c r="E116" s="48" t="s">
        <v>4</v>
      </c>
      <c r="F116" s="48" t="s">
        <v>121</v>
      </c>
      <c r="G116" s="48" t="s">
        <v>6</v>
      </c>
      <c r="H116" s="48" t="s">
        <v>7</v>
      </c>
      <c r="I116" s="48" t="s">
        <v>8</v>
      </c>
      <c r="J116" s="48" t="s">
        <v>9</v>
      </c>
      <c r="K116" s="48" t="s">
        <v>10</v>
      </c>
      <c r="L116" s="48" t="s">
        <v>11</v>
      </c>
      <c r="M116" s="48" t="s">
        <v>12</v>
      </c>
      <c r="N116" s="48" t="s">
        <v>13</v>
      </c>
      <c r="O116" s="728" t="s">
        <v>122</v>
      </c>
      <c r="P116" s="728" t="s">
        <v>657</v>
      </c>
      <c r="Q116" s="7"/>
    </row>
    <row r="117" spans="1:17" ht="15.75">
      <c r="A117" s="2422" t="s">
        <v>346</v>
      </c>
      <c r="B117" s="2423"/>
      <c r="C117" s="182"/>
      <c r="D117" s="182"/>
      <c r="E117" s="183"/>
      <c r="F117" s="152"/>
      <c r="G117" s="152"/>
      <c r="H117" s="152"/>
      <c r="I117" s="152"/>
      <c r="J117" s="152"/>
      <c r="K117" s="152"/>
      <c r="L117" s="152"/>
      <c r="M117" s="152"/>
      <c r="N117" s="152"/>
      <c r="O117" s="655">
        <f t="shared" ref="O117:O122" si="15">SUM(C117:N117)</f>
        <v>0</v>
      </c>
      <c r="P117" s="708" t="e">
        <f t="shared" ref="P117:P123" si="16">AVERAGE(C117:N117)</f>
        <v>#DIV/0!</v>
      </c>
      <c r="Q117" s="7"/>
    </row>
    <row r="118" spans="1:17" ht="15.75">
      <c r="A118" s="2422" t="s">
        <v>60</v>
      </c>
      <c r="B118" s="2423"/>
      <c r="C118" s="182"/>
      <c r="D118" s="182"/>
      <c r="E118" s="183"/>
      <c r="F118" s="152"/>
      <c r="G118" s="152"/>
      <c r="H118" s="152"/>
      <c r="I118" s="152"/>
      <c r="J118" s="152"/>
      <c r="K118" s="152"/>
      <c r="L118" s="152"/>
      <c r="M118" s="152"/>
      <c r="N118" s="152"/>
      <c r="O118" s="655">
        <f t="shared" si="15"/>
        <v>0</v>
      </c>
      <c r="P118" s="655" t="e">
        <f t="shared" si="16"/>
        <v>#DIV/0!</v>
      </c>
      <c r="Q118" s="7"/>
    </row>
    <row r="119" spans="1:17" ht="15.75">
      <c r="A119" s="2422" t="s">
        <v>200</v>
      </c>
      <c r="B119" s="2423"/>
      <c r="C119" s="182"/>
      <c r="D119" s="182"/>
      <c r="E119" s="183"/>
      <c r="F119" s="152"/>
      <c r="G119" s="152"/>
      <c r="H119" s="152"/>
      <c r="I119" s="152"/>
      <c r="J119" s="152"/>
      <c r="K119" s="152"/>
      <c r="L119" s="152"/>
      <c r="M119" s="152"/>
      <c r="N119" s="152"/>
      <c r="O119" s="655">
        <f t="shared" si="15"/>
        <v>0</v>
      </c>
      <c r="P119" s="1282" t="e">
        <f t="shared" si="16"/>
        <v>#DIV/0!</v>
      </c>
      <c r="Q119" s="7"/>
    </row>
    <row r="120" spans="1:17" ht="15.75">
      <c r="A120" s="2422" t="s">
        <v>61</v>
      </c>
      <c r="B120" s="2423"/>
      <c r="C120" s="182"/>
      <c r="D120" s="182"/>
      <c r="E120" s="183"/>
      <c r="F120" s="152"/>
      <c r="G120" s="152"/>
      <c r="H120" s="152"/>
      <c r="I120" s="152"/>
      <c r="J120" s="152"/>
      <c r="K120" s="152"/>
      <c r="L120" s="152"/>
      <c r="M120" s="152"/>
      <c r="N120" s="152"/>
      <c r="O120" s="655">
        <f t="shared" si="15"/>
        <v>0</v>
      </c>
      <c r="P120" s="1282" t="e">
        <f t="shared" si="16"/>
        <v>#DIV/0!</v>
      </c>
      <c r="Q120" s="7"/>
    </row>
    <row r="121" spans="1:17" ht="15.75">
      <c r="A121" s="2422" t="s">
        <v>81</v>
      </c>
      <c r="B121" s="2423"/>
      <c r="C121" s="182"/>
      <c r="D121" s="182"/>
      <c r="E121" s="183"/>
      <c r="F121" s="152"/>
      <c r="G121" s="152"/>
      <c r="H121" s="152"/>
      <c r="I121" s="152"/>
      <c r="J121" s="152"/>
      <c r="K121" s="152"/>
      <c r="L121" s="152"/>
      <c r="M121" s="152"/>
      <c r="N121" s="152"/>
      <c r="O121" s="655">
        <f t="shared" si="15"/>
        <v>0</v>
      </c>
      <c r="P121" s="1282" t="e">
        <f t="shared" si="16"/>
        <v>#DIV/0!</v>
      </c>
      <c r="Q121" s="7"/>
    </row>
    <row r="122" spans="1:17" ht="16.5" thickBot="1">
      <c r="A122" s="2422" t="s">
        <v>63</v>
      </c>
      <c r="B122" s="2423"/>
      <c r="C122" s="182"/>
      <c r="D122" s="182"/>
      <c r="E122" s="183"/>
      <c r="F122" s="152"/>
      <c r="G122" s="152"/>
      <c r="H122" s="152"/>
      <c r="I122" s="152"/>
      <c r="J122" s="152"/>
      <c r="K122" s="152"/>
      <c r="L122" s="152"/>
      <c r="M122" s="152"/>
      <c r="N122" s="152"/>
      <c r="O122" s="655">
        <f t="shared" si="15"/>
        <v>0</v>
      </c>
      <c r="P122" s="1282" t="e">
        <f t="shared" si="16"/>
        <v>#DIV/0!</v>
      </c>
      <c r="Q122" s="7"/>
    </row>
    <row r="123" spans="1:17" ht="16.5" thickBot="1">
      <c r="A123" s="2170" t="s">
        <v>191</v>
      </c>
      <c r="B123" s="2171"/>
      <c r="C123" s="62">
        <f t="shared" ref="C123" si="17">SUM(C117:C122)</f>
        <v>0</v>
      </c>
      <c r="D123" s="62"/>
      <c r="E123" s="62"/>
      <c r="F123" s="62"/>
      <c r="G123" s="62"/>
      <c r="H123" s="62"/>
      <c r="I123" s="62"/>
      <c r="J123" s="62"/>
      <c r="K123" s="62"/>
      <c r="L123" s="62"/>
      <c r="M123" s="62"/>
      <c r="N123" s="62"/>
      <c r="O123" s="1293">
        <f>SUM(O117:O122)</f>
        <v>0</v>
      </c>
      <c r="P123" s="733">
        <f t="shared" si="16"/>
        <v>0</v>
      </c>
      <c r="Q123" s="7"/>
    </row>
    <row r="124" spans="1:17" ht="15.75">
      <c r="D124" s="18"/>
      <c r="E124" s="18"/>
      <c r="F124" s="18"/>
      <c r="G124" s="18"/>
      <c r="H124" s="23"/>
    </row>
    <row r="125" spans="1:17" ht="15.75">
      <c r="A125" s="25"/>
      <c r="B125" s="25"/>
      <c r="C125" s="19"/>
      <c r="D125" s="18"/>
      <c r="E125" s="18"/>
      <c r="F125" s="18"/>
      <c r="G125" s="18"/>
      <c r="H125" s="23"/>
    </row>
    <row r="126" spans="1:17" ht="15.75" thickBot="1">
      <c r="A126" s="17"/>
      <c r="B126" s="26"/>
      <c r="C126" s="27"/>
      <c r="D126" s="24"/>
      <c r="E126" s="24"/>
      <c r="F126" s="24"/>
      <c r="G126" s="24"/>
      <c r="H126" s="23"/>
    </row>
    <row r="127" spans="1:17" ht="16.5" thickBot="1">
      <c r="A127" s="2108" t="s">
        <v>544</v>
      </c>
      <c r="B127" s="2109"/>
      <c r="C127" s="48" t="s">
        <v>2</v>
      </c>
      <c r="D127" s="48" t="s">
        <v>3</v>
      </c>
      <c r="E127" s="48" t="s">
        <v>4</v>
      </c>
      <c r="F127" s="48" t="s">
        <v>121</v>
      </c>
      <c r="G127" s="48" t="s">
        <v>6</v>
      </c>
      <c r="H127" s="48" t="s">
        <v>7</v>
      </c>
      <c r="I127" s="48" t="s">
        <v>8</v>
      </c>
      <c r="J127" s="48" t="s">
        <v>9</v>
      </c>
      <c r="K127" s="48" t="s">
        <v>10</v>
      </c>
      <c r="L127" s="48" t="s">
        <v>11</v>
      </c>
      <c r="M127" s="48" t="s">
        <v>12</v>
      </c>
      <c r="N127" s="48" t="s">
        <v>13</v>
      </c>
      <c r="O127" s="728" t="s">
        <v>657</v>
      </c>
      <c r="P127" s="7"/>
    </row>
    <row r="128" spans="1:17" ht="15.75">
      <c r="A128" s="2422" t="s">
        <v>545</v>
      </c>
      <c r="B128" s="2423"/>
      <c r="C128" s="487" t="e">
        <f t="shared" ref="C128" si="18">C38/(C38+C76+C101)</f>
        <v>#DIV/0!</v>
      </c>
      <c r="D128" s="487"/>
      <c r="E128" s="487"/>
      <c r="F128" s="487"/>
      <c r="G128" s="487"/>
      <c r="H128" s="487"/>
      <c r="I128" s="487"/>
      <c r="J128" s="487"/>
      <c r="K128" s="487"/>
      <c r="L128" s="487"/>
      <c r="M128" s="487"/>
      <c r="N128" s="487"/>
      <c r="O128" s="729" t="e">
        <f>O38/(O38+O76+O101)</f>
        <v>#DIV/0!</v>
      </c>
      <c r="P128" s="7"/>
    </row>
    <row r="129" spans="1:16" ht="15.75">
      <c r="A129" s="2422" t="s">
        <v>546</v>
      </c>
      <c r="B129" s="2423"/>
      <c r="C129" s="487" t="e">
        <f t="shared" ref="C129" si="19">C76/(C38+C76+C101)</f>
        <v>#DIV/0!</v>
      </c>
      <c r="D129" s="487"/>
      <c r="E129" s="487"/>
      <c r="F129" s="487"/>
      <c r="G129" s="487"/>
      <c r="H129" s="487"/>
      <c r="I129" s="487"/>
      <c r="J129" s="487"/>
      <c r="K129" s="487"/>
      <c r="L129" s="487"/>
      <c r="M129" s="487"/>
      <c r="N129" s="487"/>
      <c r="O129" s="729" t="e">
        <f>O76/(O38+O76+O101)</f>
        <v>#DIV/0!</v>
      </c>
      <c r="P129" s="7"/>
    </row>
    <row r="130" spans="1:16" ht="16.5" thickBot="1">
      <c r="A130" s="2422" t="s">
        <v>547</v>
      </c>
      <c r="B130" s="2423"/>
      <c r="C130" s="487" t="e">
        <f t="shared" ref="C130" si="20">C101/(C38+C76+C101)</f>
        <v>#DIV/0!</v>
      </c>
      <c r="D130" s="487"/>
      <c r="E130" s="487"/>
      <c r="F130" s="487"/>
      <c r="G130" s="487"/>
      <c r="H130" s="487"/>
      <c r="I130" s="487"/>
      <c r="J130" s="487"/>
      <c r="K130" s="487"/>
      <c r="L130" s="487"/>
      <c r="M130" s="487"/>
      <c r="N130" s="487"/>
      <c r="O130" s="729" t="e">
        <f>O101/(O38+O76+O101)</f>
        <v>#DIV/0!</v>
      </c>
      <c r="P130" s="7"/>
    </row>
    <row r="131" spans="1:16" ht="16.5" thickBot="1">
      <c r="A131" s="2170" t="s">
        <v>191</v>
      </c>
      <c r="B131" s="2171"/>
      <c r="C131" s="388" t="e">
        <f t="shared" ref="C131" si="21">SUM(C128:C130)</f>
        <v>#DIV/0!</v>
      </c>
      <c r="D131" s="388"/>
      <c r="E131" s="388"/>
      <c r="F131" s="388"/>
      <c r="G131" s="388"/>
      <c r="H131" s="388"/>
      <c r="I131" s="388"/>
      <c r="J131" s="388"/>
      <c r="K131" s="388"/>
      <c r="L131" s="388"/>
      <c r="M131" s="388"/>
      <c r="N131" s="388"/>
      <c r="O131" s="704" t="e">
        <f>SUM(O128:O130)</f>
        <v>#DIV/0!</v>
      </c>
      <c r="P131" s="7"/>
    </row>
    <row r="132" spans="1:16">
      <c r="A132" s="712"/>
      <c r="B132" s="712"/>
      <c r="C132" s="1215"/>
      <c r="D132" s="21"/>
      <c r="E132" s="21"/>
      <c r="F132" s="21"/>
      <c r="G132" s="21"/>
      <c r="H132" s="23"/>
    </row>
    <row r="133" spans="1:16">
      <c r="A133" s="712"/>
      <c r="B133" s="712"/>
      <c r="C133" s="1215"/>
      <c r="D133" s="21"/>
      <c r="E133" s="21"/>
      <c r="F133" s="21"/>
      <c r="G133" s="21"/>
      <c r="H133" s="23"/>
    </row>
    <row r="134" spans="1:16">
      <c r="A134" s="712"/>
      <c r="B134" s="712"/>
      <c r="C134" s="1215"/>
      <c r="D134" s="21"/>
      <c r="E134" s="21"/>
      <c r="F134" s="21"/>
      <c r="G134" s="21"/>
      <c r="H134" s="23"/>
    </row>
    <row r="135" spans="1:16">
      <c r="A135" s="712"/>
      <c r="B135" s="712"/>
      <c r="C135" s="1215"/>
      <c r="D135" s="56"/>
      <c r="E135" s="56"/>
      <c r="F135" s="56"/>
      <c r="G135" s="56"/>
      <c r="H135" s="23"/>
    </row>
    <row r="136" spans="1:16">
      <c r="A136" s="33"/>
      <c r="B136" s="26"/>
      <c r="C136" s="27"/>
      <c r="D136" s="57"/>
      <c r="E136" s="57"/>
      <c r="F136" s="57"/>
      <c r="G136" s="57"/>
      <c r="H136" s="23"/>
    </row>
    <row r="137" spans="1:16">
      <c r="A137" s="33"/>
      <c r="B137" s="34"/>
      <c r="C137" s="28"/>
      <c r="D137" s="29"/>
      <c r="E137" s="29"/>
      <c r="F137" s="29"/>
      <c r="G137" s="30"/>
      <c r="H137" s="23"/>
    </row>
    <row r="138" spans="1:16">
      <c r="A138" s="1737"/>
      <c r="B138" s="1737"/>
      <c r="C138" s="1737"/>
      <c r="D138" s="54"/>
      <c r="E138" s="54"/>
      <c r="F138" s="54"/>
      <c r="G138" s="58"/>
      <c r="H138" s="23"/>
    </row>
    <row r="139" spans="1:16">
      <c r="A139" s="1737"/>
      <c r="B139" s="1737"/>
      <c r="C139" s="1737"/>
      <c r="D139" s="54"/>
      <c r="E139" s="54"/>
      <c r="F139" s="54"/>
      <c r="G139" s="58"/>
      <c r="H139" s="23"/>
    </row>
    <row r="140" spans="1:16">
      <c r="A140" s="1737"/>
      <c r="B140" s="1737"/>
      <c r="C140" s="1737"/>
      <c r="D140" s="54"/>
      <c r="E140" s="54"/>
      <c r="F140" s="54"/>
      <c r="G140" s="58"/>
      <c r="H140" s="23"/>
    </row>
    <row r="141" spans="1:16">
      <c r="A141" s="1214"/>
      <c r="B141" s="1214"/>
      <c r="C141" s="59"/>
      <c r="D141" s="54"/>
      <c r="E141" s="54"/>
      <c r="F141" s="54"/>
      <c r="G141" s="58"/>
      <c r="H141" s="23"/>
    </row>
    <row r="142" spans="1:16">
      <c r="A142" s="33"/>
      <c r="B142" s="34"/>
      <c r="C142" s="28"/>
      <c r="D142" s="22"/>
      <c r="E142" s="22"/>
      <c r="F142" s="22"/>
      <c r="G142" s="23"/>
      <c r="H142" s="23"/>
    </row>
    <row r="143" spans="1:16">
      <c r="A143" s="1759"/>
      <c r="B143" s="1738"/>
      <c r="C143" s="35"/>
      <c r="D143" s="22"/>
      <c r="E143" s="22"/>
      <c r="F143" s="22"/>
      <c r="G143" s="23"/>
      <c r="H143" s="23"/>
    </row>
    <row r="144" spans="1:16" ht="15.75">
      <c r="A144" s="1738"/>
      <c r="B144" s="1738"/>
      <c r="C144" s="47"/>
      <c r="D144" s="21"/>
      <c r="E144" s="21"/>
      <c r="F144" s="21"/>
      <c r="G144" s="21"/>
      <c r="H144" s="23"/>
    </row>
    <row r="145" spans="1:8" ht="15.75">
      <c r="A145" s="1816"/>
      <c r="B145" s="1816"/>
      <c r="C145" s="60"/>
      <c r="D145" s="21"/>
      <c r="E145" s="21"/>
      <c r="F145" s="21"/>
      <c r="G145" s="21"/>
      <c r="H145" s="23"/>
    </row>
    <row r="146" spans="1:8">
      <c r="A146" s="30"/>
      <c r="B146" s="36"/>
      <c r="C146" s="1734"/>
      <c r="D146" s="1734"/>
      <c r="E146" s="31"/>
      <c r="F146" s="31"/>
      <c r="G146" s="31"/>
      <c r="H146" s="23"/>
    </row>
    <row r="147" spans="1:8">
      <c r="A147" s="30"/>
      <c r="B147" s="30"/>
      <c r="C147" s="22"/>
      <c r="D147" s="22"/>
      <c r="E147" s="22"/>
      <c r="F147" s="22"/>
      <c r="G147" s="23"/>
      <c r="H147" s="23"/>
    </row>
    <row r="148" spans="1:8">
      <c r="A148" s="20"/>
      <c r="B148" s="30"/>
      <c r="C148" s="22"/>
      <c r="D148" s="22"/>
      <c r="E148" s="23"/>
      <c r="F148" s="23"/>
      <c r="G148" s="23"/>
      <c r="H148" s="23"/>
    </row>
    <row r="149" spans="1:8">
      <c r="A149" s="20"/>
      <c r="B149" s="30"/>
      <c r="C149" s="22"/>
      <c r="D149" s="22"/>
      <c r="E149" s="23"/>
      <c r="F149" s="23"/>
      <c r="G149" s="23"/>
      <c r="H149" s="23"/>
    </row>
    <row r="150" spans="1:8">
      <c r="A150" s="20"/>
      <c r="B150" s="30"/>
      <c r="C150" s="22"/>
      <c r="D150" s="22"/>
      <c r="E150" s="23"/>
      <c r="F150" s="23"/>
      <c r="G150" s="23"/>
      <c r="H150" s="23"/>
    </row>
    <row r="151" spans="1:8">
      <c r="A151" s="20"/>
      <c r="B151" s="30"/>
      <c r="C151" s="22"/>
      <c r="D151" s="22"/>
      <c r="E151" s="23"/>
      <c r="F151" s="23"/>
      <c r="G151" s="23"/>
      <c r="H151" s="23"/>
    </row>
    <row r="152" spans="1:8">
      <c r="A152" s="20"/>
      <c r="B152" s="16"/>
      <c r="C152" s="23"/>
      <c r="D152" s="23"/>
      <c r="E152" s="23"/>
      <c r="F152" s="23"/>
      <c r="G152" s="23"/>
      <c r="H152" s="23"/>
    </row>
    <row r="153" spans="1:8">
      <c r="A153" s="32"/>
      <c r="B153" s="32"/>
      <c r="C153" s="61"/>
      <c r="D153" s="61"/>
      <c r="E153" s="61"/>
      <c r="F153" s="61"/>
      <c r="G153" s="61"/>
      <c r="H153" s="61"/>
    </row>
    <row r="154" spans="1:8">
      <c r="A154" s="32"/>
      <c r="B154" s="32"/>
      <c r="C154" s="61"/>
      <c r="D154" s="61"/>
      <c r="E154" s="61"/>
      <c r="F154" s="61"/>
      <c r="G154" s="61"/>
      <c r="H154" s="61"/>
    </row>
    <row r="155" spans="1:8">
      <c r="A155" s="32"/>
      <c r="B155" s="32"/>
      <c r="C155" s="61"/>
      <c r="D155" s="61"/>
      <c r="E155" s="61"/>
      <c r="F155" s="61"/>
      <c r="G155" s="61"/>
      <c r="H155" s="61"/>
    </row>
    <row r="156" spans="1:8">
      <c r="A156" s="32"/>
      <c r="B156" s="32"/>
      <c r="C156" s="61"/>
      <c r="D156" s="61"/>
      <c r="E156" s="61"/>
      <c r="F156" s="61"/>
      <c r="G156" s="61"/>
      <c r="H156" s="61"/>
    </row>
    <row r="157" spans="1:8">
      <c r="A157" s="32"/>
      <c r="B157" s="32"/>
      <c r="C157" s="61"/>
      <c r="D157" s="61"/>
      <c r="E157" s="61"/>
      <c r="F157" s="61"/>
      <c r="G157" s="61"/>
      <c r="H157" s="61"/>
    </row>
    <row r="158" spans="1:8">
      <c r="A158" s="32"/>
      <c r="B158" s="32"/>
      <c r="C158" s="61"/>
      <c r="D158" s="61"/>
      <c r="E158" s="61"/>
      <c r="F158" s="61"/>
      <c r="G158" s="61"/>
      <c r="H158" s="61"/>
    </row>
    <row r="159" spans="1:8">
      <c r="A159" s="32"/>
      <c r="B159" s="32"/>
      <c r="C159" s="61"/>
      <c r="D159" s="61"/>
      <c r="E159" s="61"/>
      <c r="F159" s="61"/>
      <c r="G159" s="61"/>
      <c r="H159" s="61"/>
    </row>
    <row r="160" spans="1:8">
      <c r="A160" s="32"/>
      <c r="B160" s="32"/>
      <c r="C160" s="61"/>
      <c r="D160" s="61"/>
      <c r="E160" s="61"/>
      <c r="F160" s="61"/>
      <c r="G160" s="61"/>
      <c r="H160" s="61"/>
    </row>
    <row r="161" spans="1:16">
      <c r="A161" s="32"/>
      <c r="B161" s="32"/>
      <c r="C161" s="61"/>
      <c r="D161" s="61"/>
      <c r="E161" s="61"/>
      <c r="F161" s="61"/>
      <c r="G161" s="61"/>
      <c r="H161" s="61"/>
    </row>
    <row r="162" spans="1:16" ht="15.75" thickBot="1">
      <c r="A162" s="32"/>
      <c r="B162" s="32"/>
      <c r="C162" s="61"/>
      <c r="D162" s="61"/>
      <c r="E162" s="61"/>
      <c r="F162" s="61"/>
      <c r="G162" s="61"/>
      <c r="H162" s="61"/>
    </row>
    <row r="163" spans="1:16" ht="16.5" thickBot="1">
      <c r="A163" s="2108" t="s">
        <v>778</v>
      </c>
      <c r="B163" s="2109"/>
      <c r="C163" s="48" t="s">
        <v>2</v>
      </c>
      <c r="D163" s="48" t="s">
        <v>3</v>
      </c>
      <c r="E163" s="48" t="s">
        <v>4</v>
      </c>
      <c r="F163" s="48" t="s">
        <v>121</v>
      </c>
      <c r="G163" s="48" t="s">
        <v>6</v>
      </c>
      <c r="H163" s="48" t="s">
        <v>7</v>
      </c>
      <c r="I163" s="48" t="s">
        <v>8</v>
      </c>
      <c r="J163" s="48" t="s">
        <v>9</v>
      </c>
      <c r="K163" s="48" t="s">
        <v>10</v>
      </c>
      <c r="L163" s="48" t="s">
        <v>11</v>
      </c>
      <c r="M163" s="48" t="s">
        <v>12</v>
      </c>
      <c r="N163" s="48" t="s">
        <v>13</v>
      </c>
      <c r="O163" s="728" t="s">
        <v>657</v>
      </c>
      <c r="P163" s="7"/>
    </row>
    <row r="164" spans="1:16" ht="15.75">
      <c r="A164" s="2417" t="s">
        <v>778</v>
      </c>
      <c r="B164" s="2418"/>
      <c r="C164" s="1198"/>
      <c r="D164" s="1198"/>
      <c r="E164" s="1199"/>
      <c r="F164" s="1200"/>
      <c r="G164" s="1200"/>
      <c r="H164" s="1200"/>
      <c r="I164" s="1200"/>
      <c r="J164" s="1200"/>
      <c r="K164" s="1200"/>
      <c r="L164" s="1200"/>
      <c r="M164" s="1199"/>
      <c r="N164" s="1199"/>
      <c r="O164" s="1201" t="e">
        <f>AVERAGE(C164:N164)</f>
        <v>#DIV/0!</v>
      </c>
      <c r="P164" s="7"/>
    </row>
    <row r="177" spans="1:17" ht="15.75" thickBot="1"/>
    <row r="178" spans="1:17" ht="15.75" customHeight="1" thickBot="1">
      <c r="A178" s="2108" t="s">
        <v>779</v>
      </c>
      <c r="B178" s="2109"/>
      <c r="C178" s="48" t="s">
        <v>1531</v>
      </c>
      <c r="D178" s="48" t="s">
        <v>3</v>
      </c>
      <c r="E178" s="48" t="s">
        <v>4</v>
      </c>
      <c r="F178" s="48" t="s">
        <v>1218</v>
      </c>
      <c r="G178" s="48" t="s">
        <v>1246</v>
      </c>
      <c r="H178" s="48" t="s">
        <v>1247</v>
      </c>
      <c r="I178" s="48" t="s">
        <v>1335</v>
      </c>
      <c r="J178" s="48" t="s">
        <v>1474</v>
      </c>
      <c r="K178" s="48" t="s">
        <v>1476</v>
      </c>
      <c r="L178" s="48" t="s">
        <v>1370</v>
      </c>
      <c r="M178" s="48" t="s">
        <v>1391</v>
      </c>
      <c r="N178" s="48" t="s">
        <v>13</v>
      </c>
      <c r="O178" s="728" t="s">
        <v>122</v>
      </c>
      <c r="P178" s="728" t="s">
        <v>657</v>
      </c>
      <c r="Q178" s="7"/>
    </row>
    <row r="179" spans="1:17" ht="15.75">
      <c r="A179" s="2428" t="s">
        <v>780</v>
      </c>
      <c r="B179" s="2429"/>
      <c r="C179" s="182"/>
      <c r="D179" s="182"/>
      <c r="E179" s="183"/>
      <c r="F179" s="152"/>
      <c r="G179" s="152"/>
      <c r="H179" s="152"/>
      <c r="I179" s="152"/>
      <c r="J179" s="152"/>
      <c r="K179" s="152"/>
      <c r="L179" s="152"/>
      <c r="M179" s="152"/>
      <c r="N179" s="152"/>
      <c r="O179" s="1342">
        <f>SUM(C179:N179)</f>
        <v>0</v>
      </c>
      <c r="P179" s="655" t="e">
        <f>AVERAGE(C179:N179)</f>
        <v>#DIV/0!</v>
      </c>
      <c r="Q179" s="7"/>
    </row>
    <row r="180" spans="1:17" ht="15.75">
      <c r="A180" s="2430" t="s">
        <v>781</v>
      </c>
      <c r="B180" s="2431"/>
      <c r="C180" s="783"/>
      <c r="D180" s="783"/>
      <c r="E180" s="898"/>
      <c r="F180" s="899"/>
      <c r="G180" s="899"/>
      <c r="H180" s="899"/>
      <c r="I180" s="899"/>
      <c r="J180" s="899"/>
      <c r="K180" s="899"/>
      <c r="L180" s="899"/>
      <c r="M180" s="899"/>
      <c r="N180" s="899"/>
      <c r="O180" s="1294">
        <f>SUM(C180:N180)</f>
        <v>0</v>
      </c>
      <c r="P180" s="1343" t="e">
        <f>AVERAGE(C180:N180)</f>
        <v>#DIV/0!</v>
      </c>
      <c r="Q180" s="7"/>
    </row>
    <row r="181" spans="1:17" ht="15.75">
      <c r="A181" s="2428" t="s">
        <v>782</v>
      </c>
      <c r="B181" s="2429"/>
      <c r="C181" s="1202"/>
      <c r="D181" s="1202"/>
      <c r="E181" s="1202"/>
      <c r="F181" s="1202"/>
      <c r="G181" s="1202"/>
      <c r="H181" s="1202"/>
      <c r="I181" s="1202"/>
      <c r="J181" s="1202"/>
      <c r="K181" s="1202"/>
      <c r="L181" s="1202"/>
      <c r="M181" s="1202"/>
      <c r="N181" s="1202"/>
      <c r="O181" s="1203" t="e">
        <f>O179/O183</f>
        <v>#DIV/0!</v>
      </c>
      <c r="P181" s="1204" t="e">
        <f>AVERAGE(C181:N181)</f>
        <v>#DIV/0!</v>
      </c>
      <c r="Q181" s="7"/>
    </row>
    <row r="182" spans="1:17" ht="16.5" thickBot="1">
      <c r="A182" s="2422" t="s">
        <v>790</v>
      </c>
      <c r="B182" s="2423"/>
      <c r="C182" s="1205"/>
      <c r="D182" s="1205"/>
      <c r="E182" s="1205"/>
      <c r="F182" s="1205"/>
      <c r="G182" s="1205"/>
      <c r="H182" s="1205"/>
      <c r="I182" s="1205"/>
      <c r="J182" s="1205"/>
      <c r="K182" s="1205"/>
      <c r="L182" s="1205"/>
      <c r="M182" s="1205"/>
      <c r="N182" s="1205"/>
      <c r="O182" s="1206" t="e">
        <f>O180/O183</f>
        <v>#DIV/0!</v>
      </c>
      <c r="P182" s="1207" t="e">
        <f>AVERAGE(C182:N182)</f>
        <v>#DIV/0!</v>
      </c>
      <c r="Q182" s="7"/>
    </row>
    <row r="183" spans="1:17" ht="16.5" thickBot="1">
      <c r="A183" s="2426" t="s">
        <v>783</v>
      </c>
      <c r="B183" s="2427"/>
      <c r="C183" s="62"/>
      <c r="D183" s="62"/>
      <c r="E183" s="62"/>
      <c r="F183" s="62"/>
      <c r="G183" s="62"/>
      <c r="H183" s="62"/>
      <c r="I183" s="62"/>
      <c r="J183" s="62"/>
      <c r="K183" s="62"/>
      <c r="L183" s="62"/>
      <c r="M183" s="62"/>
      <c r="N183" s="62"/>
      <c r="O183" s="62">
        <f>SUM(O179:O180)</f>
        <v>0</v>
      </c>
      <c r="P183" s="733" t="e">
        <f>AVERAGE(C183:N183)</f>
        <v>#DIV/0!</v>
      </c>
      <c r="Q183" s="7"/>
    </row>
    <row r="184" spans="1:17">
      <c r="A184" s="1400"/>
    </row>
  </sheetData>
  <sheetProtection algorithmName="SHA-512" hashValue="3+Irii6AedUtZTPZAS9mCyS9HaBgXlAoTDnLZ9RSGaw9OrU151OXlrUD134QYSznd3v/83eeVT9HOSbDQB661A==" saltValue="SdU5W/y8TPeZRbUNumv/VQ==" spinCount="100000" sheet="1" objects="1" scenarios="1"/>
  <sortState ref="A41:O63">
    <sortCondition ref="A41:A63"/>
  </sortState>
  <mergeCells count="47">
    <mergeCell ref="A3:P3"/>
    <mergeCell ref="A122:B122"/>
    <mergeCell ref="A120:B120"/>
    <mergeCell ref="A127:B127"/>
    <mergeCell ref="A38:B38"/>
    <mergeCell ref="A39:B39"/>
    <mergeCell ref="A111:B111"/>
    <mergeCell ref="A112:B112"/>
    <mergeCell ref="A76:B76"/>
    <mergeCell ref="A40:B40"/>
    <mergeCell ref="A41:B41"/>
    <mergeCell ref="A105:B105"/>
    <mergeCell ref="A118:B118"/>
    <mergeCell ref="A103:B103"/>
    <mergeCell ref="A104:B104"/>
    <mergeCell ref="A113:B113"/>
    <mergeCell ref="C1:O1"/>
    <mergeCell ref="A183:B183"/>
    <mergeCell ref="A163:B163"/>
    <mergeCell ref="A164:B164"/>
    <mergeCell ref="A178:B178"/>
    <mergeCell ref="A179:B179"/>
    <mergeCell ref="A180:B180"/>
    <mergeCell ref="A181:B181"/>
    <mergeCell ref="A182:B182"/>
    <mergeCell ref="A128:B128"/>
    <mergeCell ref="A129:B129"/>
    <mergeCell ref="A121:B121"/>
    <mergeCell ref="A130:B130"/>
    <mergeCell ref="A131:B131"/>
    <mergeCell ref="B2:P2"/>
    <mergeCell ref="C146:D146"/>
    <mergeCell ref="A44:O44"/>
    <mergeCell ref="A78:O78"/>
    <mergeCell ref="A101:B101"/>
    <mergeCell ref="A114:B114"/>
    <mergeCell ref="A110:B110"/>
    <mergeCell ref="A143:B144"/>
    <mergeCell ref="A145:B145"/>
    <mergeCell ref="A106:B106"/>
    <mergeCell ref="A107:B107"/>
    <mergeCell ref="A116:B116"/>
    <mergeCell ref="A123:B123"/>
    <mergeCell ref="A117:B117"/>
    <mergeCell ref="A119:B119"/>
    <mergeCell ref="A138:C138"/>
    <mergeCell ref="A139:C140"/>
  </mergeCell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sheetPr>
  <dimension ref="A1:Q27"/>
  <sheetViews>
    <sheetView showGridLines="0" showRowColHeaders="0" topLeftCell="B1" zoomScaleNormal="100" zoomScaleSheetLayoutView="85" workbookViewId="0">
      <pane xSplit="1" ySplit="3" topLeftCell="C4" activePane="bottomRight" state="frozen"/>
      <selection activeCell="A8" sqref="A9:E9"/>
      <selection pane="topRight" activeCell="A8" sqref="A9:E9"/>
      <selection pane="bottomLeft" activeCell="A8" sqref="A9:E9"/>
      <selection pane="bottomRight" activeCell="C4" sqref="C4"/>
    </sheetView>
  </sheetViews>
  <sheetFormatPr defaultRowHeight="15.75"/>
  <cols>
    <col min="1" max="1" width="16.5703125" style="42" hidden="1" customWidth="1"/>
    <col min="2" max="2" width="37.5703125" style="42" customWidth="1"/>
    <col min="3" max="9" width="12.28515625" style="42" customWidth="1"/>
    <col min="10" max="14" width="12.28515625" style="42" hidden="1" customWidth="1"/>
    <col min="15" max="15" width="12.28515625" style="80" customWidth="1"/>
    <col min="16" max="16" width="12.28515625" style="42" customWidth="1"/>
    <col min="17" max="16384" width="9.140625" style="42"/>
  </cols>
  <sheetData>
    <row r="1" spans="1:17" ht="50.25" customHeight="1">
      <c r="A1" s="42" t="s">
        <v>478</v>
      </c>
      <c r="C1" s="1826" t="s">
        <v>737</v>
      </c>
      <c r="D1" s="1826"/>
      <c r="E1" s="1826"/>
      <c r="F1" s="1826"/>
      <c r="G1" s="1826"/>
      <c r="H1" s="1826"/>
      <c r="I1" s="1826"/>
      <c r="J1" s="1826"/>
      <c r="K1" s="1826"/>
      <c r="L1" s="1826"/>
      <c r="M1" s="1826"/>
      <c r="N1" s="1826"/>
      <c r="O1" s="1826"/>
    </row>
    <row r="2" spans="1:17" ht="21" customHeight="1">
      <c r="A2" s="2438" t="s">
        <v>464</v>
      </c>
      <c r="B2" s="2438"/>
      <c r="C2" s="2438"/>
      <c r="D2" s="2438"/>
      <c r="E2" s="2438"/>
      <c r="F2" s="2438"/>
      <c r="G2" s="2438"/>
      <c r="H2" s="2438"/>
      <c r="I2" s="2438"/>
      <c r="J2" s="2438"/>
      <c r="K2" s="2438"/>
      <c r="L2" s="2438"/>
      <c r="M2" s="2438"/>
      <c r="N2" s="2438"/>
      <c r="O2" s="2438"/>
    </row>
    <row r="3" spans="1:17" ht="8.25" customHeight="1" thickBot="1">
      <c r="A3" s="2275"/>
      <c r="B3" s="2275"/>
      <c r="C3" s="2275"/>
      <c r="D3" s="2275"/>
      <c r="E3" s="2275"/>
      <c r="F3" s="2275"/>
      <c r="G3" s="2275"/>
      <c r="H3" s="2275"/>
      <c r="I3" s="2275"/>
      <c r="J3" s="2275"/>
      <c r="K3" s="2275"/>
      <c r="L3" s="2275"/>
      <c r="M3" s="2275"/>
      <c r="N3" s="2275"/>
      <c r="O3" s="2275"/>
      <c r="Q3" s="37"/>
    </row>
    <row r="4" spans="1:17" ht="31.5">
      <c r="A4" s="101" t="s">
        <v>24</v>
      </c>
      <c r="B4" s="101" t="s">
        <v>465</v>
      </c>
      <c r="C4" s="223" t="s">
        <v>2</v>
      </c>
      <c r="D4" s="223" t="s">
        <v>3</v>
      </c>
      <c r="E4" s="223" t="s">
        <v>4</v>
      </c>
      <c r="F4" s="223" t="s">
        <v>5</v>
      </c>
      <c r="G4" s="223" t="s">
        <v>6</v>
      </c>
      <c r="H4" s="223" t="s">
        <v>7</v>
      </c>
      <c r="I4" s="223" t="s">
        <v>8</v>
      </c>
      <c r="J4" s="1330" t="s">
        <v>9</v>
      </c>
      <c r="K4" s="223" t="s">
        <v>10</v>
      </c>
      <c r="L4" s="223" t="s">
        <v>11</v>
      </c>
      <c r="M4" s="223" t="s">
        <v>12</v>
      </c>
      <c r="N4" s="103" t="s">
        <v>13</v>
      </c>
      <c r="O4" s="682" t="s">
        <v>56</v>
      </c>
      <c r="P4" s="758" t="s">
        <v>659</v>
      </c>
      <c r="Q4" s="37"/>
    </row>
    <row r="5" spans="1:17" s="165" customFormat="1" ht="36" customHeight="1">
      <c r="A5" s="834"/>
      <c r="B5" s="222" t="s">
        <v>466</v>
      </c>
      <c r="C5" s="837">
        <v>879</v>
      </c>
      <c r="D5" s="837"/>
      <c r="E5" s="837"/>
      <c r="F5" s="837"/>
      <c r="G5" s="837"/>
      <c r="H5" s="837"/>
      <c r="I5" s="837"/>
      <c r="J5" s="837"/>
      <c r="K5" s="837"/>
      <c r="L5" s="837"/>
      <c r="M5" s="837"/>
      <c r="N5" s="837"/>
      <c r="O5" s="695">
        <f>SUM(C5:N5)</f>
        <v>879</v>
      </c>
      <c r="P5" s="695">
        <f>AVERAGE(C5:N5)</f>
        <v>879</v>
      </c>
      <c r="Q5" s="742"/>
    </row>
    <row r="6" spans="1:17" s="165" customFormat="1" ht="36" customHeight="1">
      <c r="A6" s="835"/>
      <c r="B6" s="1012" t="s">
        <v>762</v>
      </c>
      <c r="C6" s="224">
        <v>5</v>
      </c>
      <c r="D6" s="224"/>
      <c r="E6" s="224"/>
      <c r="F6" s="224"/>
      <c r="G6" s="224"/>
      <c r="H6" s="224"/>
      <c r="I6" s="224"/>
      <c r="J6" s="224"/>
      <c r="K6" s="224"/>
      <c r="L6" s="224"/>
      <c r="M6" s="224"/>
      <c r="N6" s="224"/>
      <c r="O6" s="696">
        <f>SUM(C6:N6)</f>
        <v>5</v>
      </c>
      <c r="P6" s="696">
        <f>AVERAGE(C6:N6)</f>
        <v>5</v>
      </c>
      <c r="Q6" s="742"/>
    </row>
    <row r="7" spans="1:17" s="165" customFormat="1" ht="36" customHeight="1">
      <c r="A7" s="838"/>
      <c r="B7" s="1013" t="s">
        <v>763</v>
      </c>
      <c r="C7" s="839">
        <v>0</v>
      </c>
      <c r="D7" s="839"/>
      <c r="E7" s="839"/>
      <c r="F7" s="839"/>
      <c r="G7" s="839"/>
      <c r="H7" s="839"/>
      <c r="I7" s="839"/>
      <c r="J7" s="839"/>
      <c r="K7" s="839"/>
      <c r="L7" s="839"/>
      <c r="M7" s="839"/>
      <c r="N7" s="839"/>
      <c r="O7" s="696">
        <f>SUM(C7:N7)</f>
        <v>0</v>
      </c>
      <c r="P7" s="696">
        <f>AVERAGE(C7:N7)</f>
        <v>0</v>
      </c>
      <c r="Q7" s="742"/>
    </row>
    <row r="8" spans="1:17" s="165" customFormat="1" ht="36" customHeight="1">
      <c r="A8" s="836"/>
      <c r="B8" s="1047" t="s">
        <v>1358</v>
      </c>
      <c r="C8" s="840">
        <v>10</v>
      </c>
      <c r="D8" s="840"/>
      <c r="E8" s="840"/>
      <c r="F8" s="840"/>
      <c r="G8" s="840"/>
      <c r="H8" s="840"/>
      <c r="I8" s="840"/>
      <c r="J8" s="840"/>
      <c r="K8" s="840"/>
      <c r="L8" s="840"/>
      <c r="M8" s="840"/>
      <c r="N8" s="840"/>
      <c r="O8" s="697">
        <f>SUM(C8:N8)</f>
        <v>10</v>
      </c>
      <c r="P8" s="697">
        <f>AVERAGE(C8:N8)</f>
        <v>10</v>
      </c>
      <c r="Q8" s="742"/>
    </row>
    <row r="9" spans="1:17" ht="16.5" thickBot="1">
      <c r="A9" s="1967" t="s">
        <v>55</v>
      </c>
      <c r="B9" s="1919"/>
      <c r="C9" s="226">
        <f t="shared" ref="C9" si="0">SUM(C5:C8)</f>
        <v>894</v>
      </c>
      <c r="D9" s="226"/>
      <c r="E9" s="226"/>
      <c r="F9" s="226"/>
      <c r="G9" s="226"/>
      <c r="H9" s="226"/>
      <c r="I9" s="226"/>
      <c r="J9" s="226"/>
      <c r="K9" s="226"/>
      <c r="L9" s="226"/>
      <c r="M9" s="226"/>
      <c r="N9" s="226"/>
      <c r="O9" s="593">
        <f>SUM(O5:O8)</f>
        <v>894</v>
      </c>
      <c r="P9" s="593">
        <f>AVERAGE(C9:N9)</f>
        <v>894</v>
      </c>
      <c r="Q9" s="37"/>
    </row>
    <row r="10" spans="1:17" ht="30.75" customHeight="1">
      <c r="A10" s="88"/>
      <c r="B10" s="85"/>
      <c r="C10" s="86"/>
      <c r="D10" s="99"/>
      <c r="E10" s="99"/>
      <c r="F10" s="99"/>
      <c r="G10" s="99"/>
      <c r="H10" s="99"/>
      <c r="I10" s="99"/>
      <c r="J10" s="99"/>
      <c r="K10" s="99"/>
      <c r="L10" s="99"/>
      <c r="M10" s="99"/>
      <c r="N10" s="99"/>
      <c r="O10" s="100"/>
      <c r="Q10" s="37"/>
    </row>
    <row r="11" spans="1:17">
      <c r="A11" s="85"/>
      <c r="B11" s="85"/>
      <c r="C11" s="86"/>
      <c r="D11" s="99"/>
      <c r="E11" s="99"/>
      <c r="F11" s="99"/>
      <c r="G11" s="99"/>
      <c r="H11" s="99"/>
      <c r="I11" s="99"/>
      <c r="J11" s="99"/>
      <c r="K11" s="99"/>
      <c r="L11" s="99"/>
      <c r="M11" s="99"/>
      <c r="N11" s="99"/>
      <c r="O11" s="100"/>
    </row>
    <row r="12" spans="1:17">
      <c r="A12" s="2241"/>
      <c r="B12" s="2241"/>
      <c r="C12" s="2241"/>
      <c r="D12" s="2241"/>
      <c r="E12" s="2241"/>
      <c r="F12" s="2241"/>
      <c r="G12" s="2241"/>
      <c r="H12" s="2241"/>
      <c r="I12" s="2241"/>
      <c r="J12" s="2241"/>
      <c r="K12" s="2241"/>
      <c r="L12" s="2241"/>
      <c r="M12" s="2241"/>
      <c r="N12" s="2241"/>
    </row>
    <row r="13" spans="1:17" s="37" customFormat="1">
      <c r="A13" s="98"/>
      <c r="B13" s="98"/>
      <c r="C13" s="98"/>
      <c r="D13" s="98"/>
      <c r="E13" s="98"/>
      <c r="F13" s="98"/>
      <c r="G13" s="98"/>
      <c r="H13" s="98"/>
      <c r="I13" s="98"/>
      <c r="J13" s="98"/>
      <c r="K13" s="98"/>
      <c r="L13" s="98"/>
      <c r="M13" s="98"/>
      <c r="N13" s="98"/>
      <c r="O13" s="100"/>
    </row>
    <row r="14" spans="1:17" s="37" customFormat="1">
      <c r="A14" s="98"/>
      <c r="B14" s="98"/>
      <c r="C14" s="98"/>
      <c r="D14" s="98"/>
      <c r="E14" s="98"/>
      <c r="F14" s="98"/>
      <c r="G14" s="98"/>
      <c r="H14" s="98"/>
      <c r="I14" s="98"/>
      <c r="J14" s="98"/>
      <c r="K14" s="98"/>
      <c r="L14" s="98"/>
      <c r="M14" s="98"/>
      <c r="N14" s="98"/>
      <c r="O14" s="100"/>
    </row>
    <row r="15" spans="1:17" s="37" customFormat="1">
      <c r="A15" s="98"/>
      <c r="B15" s="98"/>
      <c r="C15" s="98"/>
      <c r="D15" s="98"/>
      <c r="E15" s="98"/>
      <c r="F15" s="98"/>
      <c r="G15" s="98"/>
      <c r="H15" s="98"/>
      <c r="I15" s="98"/>
      <c r="J15" s="98"/>
      <c r="K15" s="98"/>
      <c r="L15" s="98"/>
      <c r="M15" s="98"/>
      <c r="N15" s="98"/>
      <c r="O15" s="100"/>
    </row>
    <row r="16" spans="1:17" s="37" customFormat="1">
      <c r="A16" s="395"/>
      <c r="B16" s="395"/>
      <c r="C16" s="395"/>
      <c r="D16" s="395"/>
      <c r="E16" s="395"/>
      <c r="F16" s="395"/>
      <c r="G16" s="395"/>
      <c r="H16" s="395"/>
      <c r="I16" s="395"/>
      <c r="J16" s="395"/>
      <c r="K16" s="395"/>
      <c r="L16" s="395"/>
      <c r="M16" s="395"/>
      <c r="N16" s="395"/>
      <c r="O16" s="396"/>
    </row>
    <row r="17" spans="1:17" s="37" customFormat="1">
      <c r="A17" s="395"/>
      <c r="B17" s="395"/>
      <c r="C17" s="395"/>
      <c r="D17" s="395"/>
      <c r="E17" s="395"/>
      <c r="F17" s="395"/>
      <c r="G17" s="395"/>
      <c r="H17" s="395"/>
      <c r="I17" s="395"/>
      <c r="J17" s="395"/>
      <c r="K17" s="395"/>
      <c r="L17" s="395"/>
      <c r="M17" s="395"/>
      <c r="N17" s="395"/>
      <c r="O17" s="396"/>
    </row>
    <row r="18" spans="1:17" s="37" customFormat="1">
      <c r="A18" s="395"/>
      <c r="B18" s="395"/>
      <c r="C18" s="395"/>
      <c r="D18" s="395"/>
      <c r="E18" s="395"/>
      <c r="F18" s="395"/>
      <c r="G18" s="395"/>
      <c r="H18" s="395"/>
      <c r="I18" s="395"/>
      <c r="J18" s="395"/>
      <c r="K18" s="395"/>
      <c r="L18" s="395"/>
      <c r="M18" s="395"/>
      <c r="N18" s="395"/>
      <c r="O18" s="396"/>
    </row>
    <row r="19" spans="1:17" s="37" customFormat="1">
      <c r="A19" s="395"/>
      <c r="B19" s="395"/>
      <c r="C19" s="395"/>
      <c r="D19" s="395"/>
      <c r="E19" s="395"/>
      <c r="F19" s="395"/>
      <c r="G19" s="395"/>
      <c r="H19" s="395"/>
      <c r="I19" s="395"/>
      <c r="J19" s="395"/>
      <c r="K19" s="395"/>
      <c r="L19" s="395"/>
      <c r="M19" s="395"/>
      <c r="N19" s="395"/>
      <c r="O19" s="396"/>
    </row>
    <row r="20" spans="1:17" s="37" customFormat="1">
      <c r="A20" s="98"/>
      <c r="B20" s="98"/>
      <c r="C20" s="98"/>
      <c r="D20" s="98"/>
      <c r="E20" s="98"/>
      <c r="F20" s="98"/>
      <c r="G20" s="98"/>
      <c r="H20" s="98"/>
      <c r="I20" s="98"/>
      <c r="J20" s="98"/>
      <c r="K20" s="98"/>
      <c r="L20" s="98"/>
      <c r="M20" s="98"/>
      <c r="N20" s="98"/>
      <c r="O20" s="100"/>
    </row>
    <row r="21" spans="1:17" s="37" customFormat="1">
      <c r="A21" s="98"/>
      <c r="B21" s="98"/>
      <c r="C21" s="98"/>
      <c r="D21" s="98"/>
      <c r="E21" s="98"/>
      <c r="F21" s="98"/>
      <c r="G21" s="98"/>
      <c r="H21" s="98"/>
      <c r="I21" s="98"/>
      <c r="J21" s="98"/>
      <c r="K21" s="98"/>
      <c r="L21" s="98"/>
      <c r="M21" s="98"/>
      <c r="N21" s="98"/>
      <c r="O21" s="100"/>
    </row>
    <row r="22" spans="1:17" s="37" customFormat="1">
      <c r="A22" s="98"/>
      <c r="B22" s="98"/>
      <c r="C22" s="98"/>
      <c r="D22" s="98"/>
      <c r="E22" s="98"/>
      <c r="F22" s="98"/>
      <c r="G22" s="98"/>
      <c r="H22" s="98"/>
      <c r="I22" s="98"/>
      <c r="J22" s="98"/>
      <c r="K22" s="98"/>
      <c r="L22" s="98"/>
      <c r="M22" s="98"/>
      <c r="N22" s="98"/>
      <c r="O22" s="100"/>
    </row>
    <row r="23" spans="1:17" s="37" customFormat="1">
      <c r="A23" s="98"/>
      <c r="B23" s="98"/>
      <c r="C23" s="98"/>
      <c r="D23" s="98"/>
      <c r="E23" s="98"/>
      <c r="F23" s="98"/>
      <c r="G23" s="98"/>
      <c r="H23" s="98"/>
      <c r="I23" s="98"/>
      <c r="J23" s="98"/>
      <c r="K23" s="98"/>
      <c r="L23" s="98"/>
      <c r="M23" s="98"/>
      <c r="N23" s="98"/>
      <c r="O23" s="100"/>
    </row>
    <row r="24" spans="1:17" s="37" customFormat="1">
      <c r="A24" s="42"/>
      <c r="B24" s="98"/>
      <c r="C24" s="98"/>
      <c r="D24" s="98"/>
      <c r="E24" s="98"/>
      <c r="F24" s="98"/>
      <c r="G24" s="98"/>
      <c r="H24" s="98"/>
      <c r="I24" s="98"/>
      <c r="J24" s="98"/>
      <c r="K24" s="98"/>
      <c r="L24" s="98"/>
      <c r="M24" s="98"/>
      <c r="N24" s="98"/>
      <c r="O24" s="100"/>
    </row>
    <row r="27" spans="1:17">
      <c r="Q27" s="243"/>
    </row>
  </sheetData>
  <sheetProtection algorithmName="SHA-512" hashValue="Uag195l5lsWVBy/snxkCA8+hx+pvCjZMqcRPkL2rqi4HrrcjEL+kO6UTj5j3PQIJKvJI/TkGtU781uHB+JdTHA==" saltValue="RO0GG5vxGNTX7tP9N8VsBA==" spinCount="100000" sheet="1" objects="1" scenarios="1"/>
  <mergeCells count="5">
    <mergeCell ref="C1:O1"/>
    <mergeCell ref="A2:O2"/>
    <mergeCell ref="A3:O3"/>
    <mergeCell ref="A9:B9"/>
    <mergeCell ref="A12:N12"/>
  </mergeCells>
  <printOptions horizontalCentered="1"/>
  <pageMargins left="0.51181102362204722" right="0.51181102362204722" top="0.78740157480314965" bottom="0.78740157480314965" header="0.31496062992125984" footer="0.31496062992125984"/>
  <pageSetup paperSize="9" orientation="landscape" horizontalDpi="4294967294" verticalDpi="4294967294"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sheetPr>
  <dimension ref="A1:O52"/>
  <sheetViews>
    <sheetView showGridLines="0" showRowColHeaders="0" zoomScale="85" zoomScaleNormal="85" zoomScaleSheetLayoutView="85" workbookViewId="0">
      <pane xSplit="1" ySplit="5" topLeftCell="B6" activePane="bottomRight" state="frozen"/>
      <selection activeCell="A8" sqref="A9:E9"/>
      <selection pane="topRight" activeCell="A8" sqref="A9:E9"/>
      <selection pane="bottomLeft" activeCell="A8" sqref="A9:E9"/>
      <selection pane="bottomRight" activeCell="B6" sqref="B6"/>
    </sheetView>
  </sheetViews>
  <sheetFormatPr defaultRowHeight="15.75"/>
  <cols>
    <col min="1" max="1" width="43.42578125" style="42" customWidth="1"/>
    <col min="2" max="14" width="14.42578125" style="80" customWidth="1"/>
    <col min="15" max="15" width="11.85546875" style="37" customWidth="1"/>
    <col min="16" max="16384" width="9.140625" style="42"/>
  </cols>
  <sheetData>
    <row r="1" spans="1:15" ht="50.25" customHeight="1">
      <c r="B1" s="1826" t="s">
        <v>737</v>
      </c>
      <c r="C1" s="1826"/>
      <c r="D1" s="1826"/>
      <c r="E1" s="1826"/>
      <c r="F1" s="1826"/>
      <c r="G1" s="1826"/>
      <c r="H1" s="1826"/>
      <c r="I1" s="1826"/>
      <c r="J1" s="1826"/>
      <c r="K1" s="1826"/>
      <c r="L1" s="1826"/>
      <c r="M1" s="1826"/>
      <c r="N1" s="1826"/>
      <c r="O1" s="765"/>
    </row>
    <row r="2" spans="1:15" ht="21" customHeight="1">
      <c r="A2" s="2276" t="s">
        <v>731</v>
      </c>
      <c r="B2" s="2276"/>
      <c r="C2" s="2276"/>
      <c r="D2" s="2276"/>
      <c r="E2" s="2276"/>
      <c r="F2" s="2276"/>
      <c r="G2" s="2276"/>
      <c r="H2" s="2276"/>
      <c r="I2" s="2276"/>
      <c r="J2" s="2276"/>
      <c r="K2" s="2276"/>
      <c r="L2" s="2276"/>
      <c r="M2" s="2276"/>
      <c r="N2" s="2276"/>
    </row>
    <row r="3" spans="1:15" ht="8.25" customHeight="1">
      <c r="A3" s="2439"/>
      <c r="B3" s="2439"/>
      <c r="C3" s="2439"/>
      <c r="D3" s="2439"/>
      <c r="E3" s="2439"/>
      <c r="F3" s="2439"/>
      <c r="G3" s="2439"/>
      <c r="H3" s="2439"/>
      <c r="I3" s="714"/>
      <c r="J3" s="714"/>
      <c r="K3" s="714"/>
      <c r="L3" s="714"/>
      <c r="M3" s="714"/>
      <c r="N3" s="714"/>
    </row>
    <row r="4" spans="1:15" s="1324" customFormat="1" ht="8.25" customHeight="1" thickBot="1">
      <c r="A4" s="714"/>
      <c r="B4" s="714"/>
      <c r="C4" s="714"/>
      <c r="D4" s="714"/>
      <c r="E4" s="714"/>
      <c r="F4" s="714"/>
      <c r="G4" s="714"/>
      <c r="H4" s="714"/>
      <c r="I4" s="714"/>
      <c r="J4" s="714"/>
      <c r="K4" s="714"/>
      <c r="L4" s="714"/>
      <c r="M4" s="80"/>
      <c r="N4" s="80"/>
      <c r="O4" s="1323"/>
    </row>
    <row r="5" spans="1:15" ht="36" customHeight="1">
      <c r="A5" s="769" t="s">
        <v>677</v>
      </c>
      <c r="B5" s="1072" t="s">
        <v>2</v>
      </c>
      <c r="C5" s="1072" t="s">
        <v>3</v>
      </c>
      <c r="D5" s="1072" t="s">
        <v>4</v>
      </c>
      <c r="E5" s="1072" t="s">
        <v>5</v>
      </c>
      <c r="F5" s="1072" t="s">
        <v>6</v>
      </c>
      <c r="G5" s="1072" t="s">
        <v>7</v>
      </c>
      <c r="H5" s="1072" t="s">
        <v>8</v>
      </c>
      <c r="I5" s="1072" t="s">
        <v>9</v>
      </c>
      <c r="J5" s="1072" t="s">
        <v>10</v>
      </c>
      <c r="K5" s="1072" t="s">
        <v>11</v>
      </c>
      <c r="L5" s="1072" t="s">
        <v>12</v>
      </c>
      <c r="M5" s="1676" t="s">
        <v>13</v>
      </c>
      <c r="N5" s="1073" t="s">
        <v>659</v>
      </c>
    </row>
    <row r="6" spans="1:15" s="1156" customFormat="1" ht="18.75" customHeight="1">
      <c r="A6" s="1462" t="s">
        <v>1468</v>
      </c>
      <c r="B6" s="1308">
        <v>18</v>
      </c>
      <c r="C6" s="1308"/>
      <c r="D6" s="1308"/>
      <c r="E6" s="1308"/>
      <c r="F6" s="1308"/>
      <c r="G6" s="1308"/>
      <c r="H6" s="1308"/>
      <c r="I6" s="1308"/>
      <c r="J6" s="1308"/>
      <c r="K6" s="1308"/>
      <c r="L6" s="1308"/>
      <c r="M6" s="1308"/>
      <c r="N6" s="1454">
        <f t="shared" ref="N6:N17" si="0">AVERAGE(B6:M6)</f>
        <v>18</v>
      </c>
      <c r="O6" s="1323"/>
    </row>
    <row r="7" spans="1:15" s="1324" customFormat="1" ht="18.75" customHeight="1">
      <c r="A7" s="1458" t="s">
        <v>1469</v>
      </c>
      <c r="B7" s="1459">
        <f>B6-B8</f>
        <v>18</v>
      </c>
      <c r="C7" s="1459"/>
      <c r="D7" s="1459"/>
      <c r="E7" s="1459"/>
      <c r="F7" s="1459"/>
      <c r="G7" s="1459"/>
      <c r="H7" s="1459"/>
      <c r="I7" s="1459"/>
      <c r="J7" s="1459"/>
      <c r="K7" s="1459"/>
      <c r="L7" s="1459"/>
      <c r="M7" s="1459"/>
      <c r="N7" s="1554">
        <f t="shared" si="0"/>
        <v>18</v>
      </c>
      <c r="O7" s="1323"/>
    </row>
    <row r="8" spans="1:15" s="1324" customFormat="1" ht="18.75" customHeight="1">
      <c r="A8" s="1458" t="s">
        <v>1550</v>
      </c>
      <c r="B8" s="1459"/>
      <c r="C8" s="1459"/>
      <c r="D8" s="1459"/>
      <c r="E8" s="1459"/>
      <c r="F8" s="1555"/>
      <c r="G8" s="1459"/>
      <c r="H8" s="1459"/>
      <c r="I8" s="1459"/>
      <c r="J8" s="1459"/>
      <c r="K8" s="1459"/>
      <c r="L8" s="1459"/>
      <c r="M8" s="1459"/>
      <c r="N8" s="1554" t="e">
        <f t="shared" si="0"/>
        <v>#DIV/0!</v>
      </c>
      <c r="O8" s="1323"/>
    </row>
    <row r="9" spans="1:15" s="1298" customFormat="1" ht="18.75" customHeight="1">
      <c r="A9" s="1463" t="s">
        <v>1549</v>
      </c>
      <c r="B9" s="1309">
        <v>31</v>
      </c>
      <c r="C9" s="1309"/>
      <c r="D9" s="1309"/>
      <c r="E9" s="1309"/>
      <c r="F9" s="1309"/>
      <c r="G9" s="1309"/>
      <c r="H9" s="1309"/>
      <c r="I9" s="1309"/>
      <c r="J9" s="1309"/>
      <c r="K9" s="1309"/>
      <c r="L9" s="1309"/>
      <c r="M9" s="1309"/>
      <c r="N9" s="1522">
        <f t="shared" si="0"/>
        <v>31</v>
      </c>
      <c r="O9" s="1323"/>
    </row>
    <row r="10" spans="1:15" ht="30" customHeight="1">
      <c r="A10" s="811" t="s">
        <v>679</v>
      </c>
      <c r="B10" s="1447"/>
      <c r="C10" s="1447"/>
      <c r="D10" s="1447"/>
      <c r="E10" s="1447"/>
      <c r="F10" s="1514"/>
      <c r="G10" s="1538"/>
      <c r="H10" s="1578"/>
      <c r="I10" s="1610"/>
      <c r="J10" s="1618"/>
      <c r="K10" s="1631"/>
      <c r="L10" s="1641"/>
      <c r="M10" s="1652"/>
      <c r="N10" s="1076" t="e">
        <f t="shared" si="0"/>
        <v>#DIV/0!</v>
      </c>
      <c r="O10" s="1323"/>
    </row>
    <row r="11" spans="1:15" ht="30" customHeight="1">
      <c r="A11" s="813" t="s">
        <v>760</v>
      </c>
      <c r="B11" s="819"/>
      <c r="C11" s="819"/>
      <c r="D11" s="819"/>
      <c r="E11" s="819"/>
      <c r="F11" s="819"/>
      <c r="G11" s="819"/>
      <c r="H11" s="819"/>
      <c r="I11" s="819"/>
      <c r="J11" s="819"/>
      <c r="K11" s="819"/>
      <c r="L11" s="819"/>
      <c r="M11" s="819"/>
      <c r="N11" s="1077" t="e">
        <f t="shared" si="0"/>
        <v>#DIV/0!</v>
      </c>
    </row>
    <row r="12" spans="1:15" ht="30" customHeight="1">
      <c r="A12" s="813" t="s">
        <v>1548</v>
      </c>
      <c r="B12" s="819"/>
      <c r="C12" s="819"/>
      <c r="D12" s="819"/>
      <c r="E12" s="819"/>
      <c r="F12" s="819"/>
      <c r="G12" s="819"/>
      <c r="H12" s="819"/>
      <c r="I12" s="819"/>
      <c r="J12" s="819"/>
      <c r="K12" s="819"/>
      <c r="L12" s="819"/>
      <c r="M12" s="819"/>
      <c r="N12" s="1077" t="e">
        <f t="shared" si="0"/>
        <v>#DIV/0!</v>
      </c>
    </row>
    <row r="13" spans="1:15" ht="30" customHeight="1">
      <c r="A13" s="815" t="s">
        <v>579</v>
      </c>
      <c r="B13" s="820">
        <v>14</v>
      </c>
      <c r="C13" s="820"/>
      <c r="D13" s="820"/>
      <c r="E13" s="820"/>
      <c r="F13" s="820"/>
      <c r="G13" s="820"/>
      <c r="H13" s="820"/>
      <c r="I13" s="820"/>
      <c r="J13" s="820"/>
      <c r="K13" s="820"/>
      <c r="L13" s="820"/>
      <c r="M13" s="820"/>
      <c r="N13" s="1077">
        <f t="shared" si="0"/>
        <v>14</v>
      </c>
    </row>
    <row r="14" spans="1:15" ht="30" customHeight="1">
      <c r="A14" s="813" t="s">
        <v>671</v>
      </c>
      <c r="B14" s="805">
        <f t="shared" ref="B14" si="1">B10/(B6*B9)</f>
        <v>0</v>
      </c>
      <c r="C14" s="805"/>
      <c r="D14" s="805"/>
      <c r="E14" s="805"/>
      <c r="F14" s="805"/>
      <c r="G14" s="805"/>
      <c r="H14" s="805"/>
      <c r="I14" s="805"/>
      <c r="J14" s="805"/>
      <c r="K14" s="805"/>
      <c r="L14" s="805"/>
      <c r="M14" s="805"/>
      <c r="N14" s="1078">
        <f t="shared" si="0"/>
        <v>0</v>
      </c>
    </row>
    <row r="15" spans="1:15" ht="30" customHeight="1">
      <c r="A15" s="768" t="s">
        <v>692</v>
      </c>
      <c r="B15" s="805">
        <f t="shared" ref="B15" si="2">B10/(B7*B9)</f>
        <v>0</v>
      </c>
      <c r="C15" s="805"/>
      <c r="D15" s="805"/>
      <c r="E15" s="805"/>
      <c r="F15" s="805"/>
      <c r="G15" s="805"/>
      <c r="H15" s="805"/>
      <c r="I15" s="805"/>
      <c r="J15" s="805"/>
      <c r="K15" s="805"/>
      <c r="L15" s="805"/>
      <c r="M15" s="805"/>
      <c r="N15" s="1079">
        <f t="shared" si="0"/>
        <v>0</v>
      </c>
    </row>
    <row r="16" spans="1:15" ht="30" customHeight="1">
      <c r="A16" s="709" t="s">
        <v>672</v>
      </c>
      <c r="B16" s="807">
        <f t="shared" ref="B16" si="3">B10/(B12+B13)</f>
        <v>0</v>
      </c>
      <c r="C16" s="807"/>
      <c r="D16" s="807"/>
      <c r="E16" s="807"/>
      <c r="F16" s="807"/>
      <c r="G16" s="807"/>
      <c r="H16" s="807"/>
      <c r="I16" s="807"/>
      <c r="J16" s="807"/>
      <c r="K16" s="807"/>
      <c r="L16" s="807"/>
      <c r="M16" s="807"/>
      <c r="N16" s="1080">
        <f t="shared" si="0"/>
        <v>0</v>
      </c>
    </row>
    <row r="17" spans="1:15" ht="30" customHeight="1">
      <c r="A17" s="710" t="s">
        <v>673</v>
      </c>
      <c r="B17" s="809">
        <f t="shared" ref="B17" si="4">B13/(B13+B12)</f>
        <v>1</v>
      </c>
      <c r="C17" s="809"/>
      <c r="D17" s="809"/>
      <c r="E17" s="809"/>
      <c r="F17" s="809"/>
      <c r="G17" s="809"/>
      <c r="H17" s="809"/>
      <c r="I17" s="809"/>
      <c r="J17" s="809"/>
      <c r="K17" s="809"/>
      <c r="L17" s="809"/>
      <c r="M17" s="809"/>
      <c r="N17" s="1081">
        <f t="shared" si="0"/>
        <v>1</v>
      </c>
    </row>
    <row r="18" spans="1:15" s="6" customFormat="1" ht="18" customHeight="1">
      <c r="A18" s="811" t="s">
        <v>1216</v>
      </c>
      <c r="B18" s="1114" t="e">
        <f t="shared" ref="B18" si="5">((100%-B15)*B16)/B15</f>
        <v>#DIV/0!</v>
      </c>
      <c r="C18" s="1114"/>
      <c r="D18" s="1114"/>
      <c r="E18" s="1114"/>
      <c r="F18" s="1114"/>
      <c r="G18" s="1114"/>
      <c r="H18" s="1114"/>
      <c r="I18" s="1114"/>
      <c r="J18" s="1114"/>
      <c r="K18" s="1114"/>
      <c r="L18" s="1114"/>
      <c r="M18" s="1114"/>
      <c r="N18" s="1104" t="e">
        <f>AVERAGE(B18:M18)</f>
        <v>#DIV/0!</v>
      </c>
      <c r="O18" s="37"/>
    </row>
    <row r="19" spans="1:15" s="6" customFormat="1" ht="18" customHeight="1">
      <c r="A19" s="1084" t="s">
        <v>1217</v>
      </c>
      <c r="B19" s="1116">
        <f t="shared" ref="B19" si="6">(B12+B13)/(B7)</f>
        <v>0.77777777777777779</v>
      </c>
      <c r="C19" s="1116"/>
      <c r="D19" s="1116"/>
      <c r="E19" s="1116"/>
      <c r="F19" s="1116"/>
      <c r="G19" s="1116"/>
      <c r="H19" s="1116"/>
      <c r="I19" s="1116"/>
      <c r="J19" s="1116"/>
      <c r="K19" s="1116"/>
      <c r="L19" s="1116"/>
      <c r="M19" s="1116"/>
      <c r="N19" s="1115">
        <f>AVERAGE(B19:M19)</f>
        <v>0.77777777777777779</v>
      </c>
      <c r="O19" s="37"/>
    </row>
    <row r="20" spans="1:15" ht="16.5" thickBot="1">
      <c r="A20" s="713"/>
      <c r="B20" s="519"/>
      <c r="C20" s="519"/>
      <c r="D20" s="519"/>
      <c r="E20" s="519"/>
      <c r="F20" s="519"/>
      <c r="G20" s="519"/>
      <c r="N20" s="764"/>
      <c r="O20" s="42"/>
    </row>
    <row r="21" spans="1:15" ht="31.5" customHeight="1">
      <c r="A21" s="769" t="s">
        <v>678</v>
      </c>
      <c r="B21" s="1072" t="s">
        <v>2</v>
      </c>
      <c r="C21" s="1072" t="s">
        <v>3</v>
      </c>
      <c r="D21" s="1072" t="s">
        <v>4</v>
      </c>
      <c r="E21" s="1072" t="s">
        <v>5</v>
      </c>
      <c r="F21" s="1072" t="s">
        <v>6</v>
      </c>
      <c r="G21" s="1072" t="s">
        <v>7</v>
      </c>
      <c r="H21" s="1072" t="s">
        <v>8</v>
      </c>
      <c r="I21" s="1072" t="s">
        <v>9</v>
      </c>
      <c r="J21" s="1072" t="s">
        <v>10</v>
      </c>
      <c r="K21" s="1072" t="s">
        <v>11</v>
      </c>
      <c r="L21" s="1072" t="s">
        <v>12</v>
      </c>
      <c r="M21" s="1664" t="s">
        <v>13</v>
      </c>
      <c r="N21" s="1073" t="s">
        <v>659</v>
      </c>
    </row>
    <row r="22" spans="1:15" s="1298" customFormat="1" ht="18.75" customHeight="1">
      <c r="A22" s="1462" t="s">
        <v>1468</v>
      </c>
      <c r="B22" s="1308">
        <v>19</v>
      </c>
      <c r="C22" s="1308"/>
      <c r="D22" s="1308"/>
      <c r="E22" s="1308"/>
      <c r="F22" s="1308"/>
      <c r="G22" s="1308"/>
      <c r="H22" s="1308"/>
      <c r="I22" s="1308"/>
      <c r="J22" s="1308"/>
      <c r="K22" s="1308"/>
      <c r="L22" s="1308"/>
      <c r="M22" s="1308"/>
      <c r="N22" s="1454">
        <f t="shared" ref="N22:N33" si="7">AVERAGE(B22:M22)</f>
        <v>19</v>
      </c>
      <c r="O22" s="37"/>
    </row>
    <row r="23" spans="1:15" s="1324" customFormat="1" ht="18.75" customHeight="1">
      <c r="A23" s="1458" t="s">
        <v>1469</v>
      </c>
      <c r="B23" s="1459">
        <f>B22-B24</f>
        <v>19</v>
      </c>
      <c r="C23" s="1459"/>
      <c r="D23" s="1459"/>
      <c r="E23" s="1459"/>
      <c r="F23" s="1459"/>
      <c r="G23" s="1459"/>
      <c r="H23" s="1459"/>
      <c r="I23" s="1459"/>
      <c r="J23" s="1459"/>
      <c r="K23" s="1459"/>
      <c r="L23" s="1459"/>
      <c r="M23" s="1459"/>
      <c r="N23" s="1464">
        <f t="shared" si="7"/>
        <v>19</v>
      </c>
      <c r="O23" s="1323"/>
    </row>
    <row r="24" spans="1:15" s="1324" customFormat="1" ht="18.75" customHeight="1">
      <c r="A24" s="1458" t="s">
        <v>1550</v>
      </c>
      <c r="B24" s="1459"/>
      <c r="C24" s="1459"/>
      <c r="D24" s="1459"/>
      <c r="E24" s="1459"/>
      <c r="F24" s="1459"/>
      <c r="G24" s="1459"/>
      <c r="H24" s="1459"/>
      <c r="I24" s="1459"/>
      <c r="J24" s="1459"/>
      <c r="K24" s="1459"/>
      <c r="L24" s="1459"/>
      <c r="M24" s="1459"/>
      <c r="N24" s="1554" t="e">
        <f t="shared" si="7"/>
        <v>#DIV/0!</v>
      </c>
      <c r="O24" s="1323"/>
    </row>
    <row r="25" spans="1:15" s="1298" customFormat="1" ht="18.75" customHeight="1">
      <c r="A25" s="1463" t="s">
        <v>1549</v>
      </c>
      <c r="B25" s="1309">
        <v>31</v>
      </c>
      <c r="C25" s="1309"/>
      <c r="D25" s="1309"/>
      <c r="E25" s="1309"/>
      <c r="F25" s="1309"/>
      <c r="G25" s="1309"/>
      <c r="H25" s="1309"/>
      <c r="I25" s="1309"/>
      <c r="J25" s="1309"/>
      <c r="K25" s="1309"/>
      <c r="L25" s="1309"/>
      <c r="M25" s="1309"/>
      <c r="N25" s="1522">
        <f t="shared" si="7"/>
        <v>31</v>
      </c>
      <c r="O25" s="37"/>
    </row>
    <row r="26" spans="1:15" ht="30" customHeight="1">
      <c r="A26" s="811" t="s">
        <v>679</v>
      </c>
      <c r="B26" s="1447"/>
      <c r="C26" s="1447"/>
      <c r="D26" s="1447"/>
      <c r="E26" s="1447"/>
      <c r="F26" s="1514"/>
      <c r="G26" s="1538"/>
      <c r="H26" s="1578"/>
      <c r="I26" s="1610"/>
      <c r="J26" s="1618"/>
      <c r="K26" s="1631"/>
      <c r="L26" s="1641"/>
      <c r="M26" s="1652"/>
      <c r="N26" s="1076" t="e">
        <f t="shared" si="7"/>
        <v>#DIV/0!</v>
      </c>
    </row>
    <row r="27" spans="1:15" ht="30" customHeight="1">
      <c r="A27" s="813" t="s">
        <v>760</v>
      </c>
      <c r="B27" s="819"/>
      <c r="C27" s="819"/>
      <c r="D27" s="819"/>
      <c r="E27" s="819"/>
      <c r="F27" s="819"/>
      <c r="G27" s="819"/>
      <c r="H27" s="819"/>
      <c r="I27" s="819"/>
      <c r="J27" s="819"/>
      <c r="K27" s="819"/>
      <c r="L27" s="819"/>
      <c r="M27" s="819"/>
      <c r="N27" s="1077" t="e">
        <f t="shared" si="7"/>
        <v>#DIV/0!</v>
      </c>
    </row>
    <row r="28" spans="1:15" ht="30" customHeight="1">
      <c r="A28" s="813" t="s">
        <v>1548</v>
      </c>
      <c r="B28" s="819"/>
      <c r="C28" s="819"/>
      <c r="D28" s="819"/>
      <c r="E28" s="819"/>
      <c r="F28" s="819"/>
      <c r="G28" s="819"/>
      <c r="H28" s="819"/>
      <c r="I28" s="819"/>
      <c r="J28" s="819"/>
      <c r="K28" s="819"/>
      <c r="L28" s="819"/>
      <c r="M28" s="819"/>
      <c r="N28" s="1077" t="e">
        <f t="shared" si="7"/>
        <v>#DIV/0!</v>
      </c>
    </row>
    <row r="29" spans="1:15" ht="30" customHeight="1">
      <c r="A29" s="815" t="s">
        <v>579</v>
      </c>
      <c r="B29" s="820">
        <v>16</v>
      </c>
      <c r="C29" s="820"/>
      <c r="D29" s="820"/>
      <c r="E29" s="820"/>
      <c r="F29" s="820"/>
      <c r="G29" s="820"/>
      <c r="H29" s="820"/>
      <c r="I29" s="820"/>
      <c r="J29" s="820"/>
      <c r="K29" s="820"/>
      <c r="L29" s="820"/>
      <c r="M29" s="820"/>
      <c r="N29" s="1077">
        <f t="shared" si="7"/>
        <v>16</v>
      </c>
    </row>
    <row r="30" spans="1:15" ht="30" customHeight="1">
      <c r="A30" s="813" t="s">
        <v>671</v>
      </c>
      <c r="B30" s="805">
        <f t="shared" ref="B30" si="8">B26/(B22*B25)</f>
        <v>0</v>
      </c>
      <c r="C30" s="805"/>
      <c r="D30" s="805"/>
      <c r="E30" s="805"/>
      <c r="F30" s="805"/>
      <c r="G30" s="805"/>
      <c r="H30" s="805"/>
      <c r="I30" s="805"/>
      <c r="J30" s="805"/>
      <c r="K30" s="805"/>
      <c r="L30" s="805"/>
      <c r="M30" s="805"/>
      <c r="N30" s="1078">
        <f t="shared" si="7"/>
        <v>0</v>
      </c>
    </row>
    <row r="31" spans="1:15" ht="30" customHeight="1">
      <c r="A31" s="768" t="s">
        <v>692</v>
      </c>
      <c r="B31" s="805">
        <f t="shared" ref="B31" si="9">B26/(B23*B25)</f>
        <v>0</v>
      </c>
      <c r="C31" s="805"/>
      <c r="D31" s="805"/>
      <c r="E31" s="805"/>
      <c r="F31" s="805"/>
      <c r="G31" s="805"/>
      <c r="H31" s="805"/>
      <c r="I31" s="805"/>
      <c r="J31" s="805"/>
      <c r="K31" s="805"/>
      <c r="L31" s="805"/>
      <c r="M31" s="805"/>
      <c r="N31" s="1079">
        <f t="shared" si="7"/>
        <v>0</v>
      </c>
    </row>
    <row r="32" spans="1:15" ht="30" customHeight="1">
      <c r="A32" s="709" t="s">
        <v>672</v>
      </c>
      <c r="B32" s="807">
        <f t="shared" ref="B32" si="10">B26/(B28+B29)</f>
        <v>0</v>
      </c>
      <c r="C32" s="807"/>
      <c r="D32" s="807"/>
      <c r="E32" s="807"/>
      <c r="F32" s="807"/>
      <c r="G32" s="807"/>
      <c r="H32" s="807"/>
      <c r="I32" s="807"/>
      <c r="J32" s="807"/>
      <c r="K32" s="807"/>
      <c r="L32" s="807"/>
      <c r="M32" s="807"/>
      <c r="N32" s="1080">
        <f t="shared" si="7"/>
        <v>0</v>
      </c>
    </row>
    <row r="33" spans="1:15" ht="30" customHeight="1">
      <c r="A33" s="710" t="s">
        <v>673</v>
      </c>
      <c r="B33" s="809">
        <f t="shared" ref="B33" si="11">B29/(B29+B28)</f>
        <v>1</v>
      </c>
      <c r="C33" s="809"/>
      <c r="D33" s="809"/>
      <c r="E33" s="809"/>
      <c r="F33" s="809"/>
      <c r="G33" s="809"/>
      <c r="H33" s="809"/>
      <c r="I33" s="809"/>
      <c r="J33" s="809"/>
      <c r="K33" s="809"/>
      <c r="L33" s="809"/>
      <c r="M33" s="809"/>
      <c r="N33" s="1081">
        <f t="shared" si="7"/>
        <v>1</v>
      </c>
    </row>
    <row r="34" spans="1:15" s="6" customFormat="1" ht="18" customHeight="1">
      <c r="A34" s="811" t="s">
        <v>1216</v>
      </c>
      <c r="B34" s="1114" t="e">
        <f t="shared" ref="B34" si="12">((100%-B31)*B32)/B31</f>
        <v>#DIV/0!</v>
      </c>
      <c r="C34" s="1114"/>
      <c r="D34" s="1114"/>
      <c r="E34" s="1114"/>
      <c r="F34" s="1114"/>
      <c r="G34" s="1114"/>
      <c r="H34" s="1114"/>
      <c r="I34" s="1114"/>
      <c r="J34" s="1114"/>
      <c r="K34" s="1114"/>
      <c r="L34" s="1114"/>
      <c r="M34" s="1114"/>
      <c r="N34" s="1451" t="e">
        <f>AVERAGE(B34:M34)</f>
        <v>#DIV/0!</v>
      </c>
      <c r="O34" s="37"/>
    </row>
    <row r="35" spans="1:15" s="6" customFormat="1" ht="18" customHeight="1">
      <c r="A35" s="1084" t="s">
        <v>1217</v>
      </c>
      <c r="B35" s="1116">
        <f t="shared" ref="B35" si="13">(B28+B29)/(B23)</f>
        <v>0.84210526315789469</v>
      </c>
      <c r="C35" s="1116"/>
      <c r="D35" s="1116"/>
      <c r="E35" s="1116"/>
      <c r="F35" s="1116"/>
      <c r="G35" s="1116"/>
      <c r="H35" s="1116"/>
      <c r="I35" s="1116"/>
      <c r="J35" s="1116"/>
      <c r="K35" s="1116"/>
      <c r="L35" s="1116"/>
      <c r="M35" s="1116"/>
      <c r="N35" s="1446">
        <f>AVERAGE(B35:M35)</f>
        <v>0.84210526315789469</v>
      </c>
      <c r="O35" s="37"/>
    </row>
    <row r="36" spans="1:15" ht="16.5" thickBot="1">
      <c r="N36" s="764"/>
    </row>
    <row r="37" spans="1:15" ht="34.5" customHeight="1">
      <c r="A37" s="769" t="s">
        <v>686</v>
      </c>
      <c r="B37" s="1072" t="s">
        <v>2</v>
      </c>
      <c r="C37" s="1072" t="s">
        <v>3</v>
      </c>
      <c r="D37" s="1072" t="s">
        <v>4</v>
      </c>
      <c r="E37" s="1072" t="s">
        <v>5</v>
      </c>
      <c r="F37" s="1072" t="s">
        <v>6</v>
      </c>
      <c r="G37" s="1072" t="s">
        <v>7</v>
      </c>
      <c r="H37" s="1072" t="s">
        <v>8</v>
      </c>
      <c r="I37" s="1072" t="s">
        <v>9</v>
      </c>
      <c r="J37" s="1072" t="s">
        <v>10</v>
      </c>
      <c r="K37" s="1072" t="s">
        <v>11</v>
      </c>
      <c r="L37" s="1072" t="s">
        <v>12</v>
      </c>
      <c r="M37" s="1676" t="s">
        <v>13</v>
      </c>
      <c r="N37" s="1073" t="s">
        <v>659</v>
      </c>
    </row>
    <row r="38" spans="1:15" s="1298" customFormat="1" ht="18.75" customHeight="1">
      <c r="A38" s="1462" t="s">
        <v>1468</v>
      </c>
      <c r="B38" s="1308">
        <f t="shared" ref="B38" si="14">B22+B6</f>
        <v>37</v>
      </c>
      <c r="C38" s="1308"/>
      <c r="D38" s="1308"/>
      <c r="E38" s="1308"/>
      <c r="F38" s="1308"/>
      <c r="G38" s="1308"/>
      <c r="H38" s="1308"/>
      <c r="I38" s="1308"/>
      <c r="J38" s="1308"/>
      <c r="K38" s="1308"/>
      <c r="L38" s="1308"/>
      <c r="M38" s="1308"/>
      <c r="N38" s="1454">
        <f t="shared" ref="N38:N41" si="15">AVERAGE(B38:M38)</f>
        <v>37</v>
      </c>
      <c r="O38" s="37"/>
    </row>
    <row r="39" spans="1:15" s="1324" customFormat="1" ht="18.75" customHeight="1">
      <c r="A39" s="1458" t="s">
        <v>1469</v>
      </c>
      <c r="B39" s="1459">
        <f>B38-B40</f>
        <v>37</v>
      </c>
      <c r="C39" s="1459"/>
      <c r="D39" s="1459"/>
      <c r="E39" s="1459"/>
      <c r="F39" s="1459"/>
      <c r="G39" s="1459"/>
      <c r="H39" s="1459"/>
      <c r="I39" s="1459"/>
      <c r="J39" s="1459"/>
      <c r="K39" s="1459"/>
      <c r="L39" s="1459"/>
      <c r="M39" s="1459"/>
      <c r="N39" s="1464">
        <f t="shared" si="15"/>
        <v>37</v>
      </c>
      <c r="O39" s="1323"/>
    </row>
    <row r="40" spans="1:15" s="1324" customFormat="1" ht="18.75" customHeight="1">
      <c r="A40" s="1458" t="s">
        <v>1550</v>
      </c>
      <c r="B40" s="1459">
        <f t="shared" ref="B40" si="16">B24+B8</f>
        <v>0</v>
      </c>
      <c r="C40" s="1459"/>
      <c r="D40" s="1459"/>
      <c r="E40" s="1459"/>
      <c r="F40" s="1459"/>
      <c r="G40" s="1459"/>
      <c r="H40" s="1459"/>
      <c r="I40" s="1459"/>
      <c r="J40" s="1459"/>
      <c r="K40" s="1459"/>
      <c r="L40" s="1459"/>
      <c r="M40" s="1459"/>
      <c r="N40" s="1464">
        <f t="shared" si="15"/>
        <v>0</v>
      </c>
      <c r="O40" s="1323"/>
    </row>
    <row r="41" spans="1:15" s="1298" customFormat="1" ht="18.75" customHeight="1">
      <c r="A41" s="1463" t="s">
        <v>1549</v>
      </c>
      <c r="B41" s="1309">
        <v>31</v>
      </c>
      <c r="C41" s="1309"/>
      <c r="D41" s="1309"/>
      <c r="E41" s="1309"/>
      <c r="F41" s="1309"/>
      <c r="G41" s="1309"/>
      <c r="H41" s="1309"/>
      <c r="I41" s="1309"/>
      <c r="J41" s="1309"/>
      <c r="K41" s="1309"/>
      <c r="L41" s="1309"/>
      <c r="M41" s="1309"/>
      <c r="N41" s="1522">
        <f t="shared" si="15"/>
        <v>31</v>
      </c>
      <c r="O41" s="1323"/>
    </row>
    <row r="42" spans="1:15" ht="30" customHeight="1">
      <c r="A42" s="811" t="s">
        <v>679</v>
      </c>
      <c r="B42" s="1447">
        <f>B26+B10</f>
        <v>0</v>
      </c>
      <c r="C42" s="1447"/>
      <c r="D42" s="1447"/>
      <c r="E42" s="1447"/>
      <c r="F42" s="1514"/>
      <c r="G42" s="1538"/>
      <c r="H42" s="1578"/>
      <c r="I42" s="1610"/>
      <c r="J42" s="1618"/>
      <c r="K42" s="1631"/>
      <c r="L42" s="1641"/>
      <c r="M42" s="1652"/>
      <c r="N42" s="1452">
        <f t="shared" ref="N42:N49" si="17">AVERAGE(B42:M42)</f>
        <v>0</v>
      </c>
      <c r="O42" s="1323"/>
    </row>
    <row r="43" spans="1:15" ht="30" customHeight="1">
      <c r="A43" s="813" t="s">
        <v>760</v>
      </c>
      <c r="B43" s="819">
        <f t="shared" ref="B43:B45" si="18">B27+B11</f>
        <v>0</v>
      </c>
      <c r="C43" s="819"/>
      <c r="D43" s="819"/>
      <c r="E43" s="819"/>
      <c r="F43" s="819"/>
      <c r="G43" s="819"/>
      <c r="H43" s="819"/>
      <c r="I43" s="819"/>
      <c r="J43" s="819"/>
      <c r="K43" s="819"/>
      <c r="L43" s="819"/>
      <c r="M43" s="819"/>
      <c r="N43" s="802">
        <f t="shared" si="17"/>
        <v>0</v>
      </c>
      <c r="O43" s="1323"/>
    </row>
    <row r="44" spans="1:15" ht="30" customHeight="1">
      <c r="A44" s="813" t="s">
        <v>1548</v>
      </c>
      <c r="B44" s="819">
        <f t="shared" si="18"/>
        <v>0</v>
      </c>
      <c r="C44" s="819"/>
      <c r="D44" s="819"/>
      <c r="E44" s="819"/>
      <c r="F44" s="819"/>
      <c r="G44" s="819"/>
      <c r="H44" s="819"/>
      <c r="I44" s="819"/>
      <c r="J44" s="819"/>
      <c r="K44" s="819"/>
      <c r="L44" s="819"/>
      <c r="M44" s="819"/>
      <c r="N44" s="802">
        <f t="shared" si="17"/>
        <v>0</v>
      </c>
      <c r="O44" s="1323"/>
    </row>
    <row r="45" spans="1:15" ht="30" customHeight="1">
      <c r="A45" s="815" t="s">
        <v>579</v>
      </c>
      <c r="B45" s="820">
        <f t="shared" si="18"/>
        <v>30</v>
      </c>
      <c r="C45" s="820"/>
      <c r="D45" s="820"/>
      <c r="E45" s="820"/>
      <c r="F45" s="820"/>
      <c r="G45" s="820"/>
      <c r="H45" s="820"/>
      <c r="I45" s="820"/>
      <c r="J45" s="820"/>
      <c r="K45" s="820"/>
      <c r="L45" s="820"/>
      <c r="M45" s="820"/>
      <c r="N45" s="804">
        <f t="shared" si="17"/>
        <v>30</v>
      </c>
      <c r="O45" s="1323"/>
    </row>
    <row r="46" spans="1:15" ht="30" customHeight="1">
      <c r="A46" s="767" t="s">
        <v>671</v>
      </c>
      <c r="B46" s="805">
        <f t="shared" ref="B46" si="19">B42/(B38*B41)</f>
        <v>0</v>
      </c>
      <c r="C46" s="805"/>
      <c r="D46" s="805"/>
      <c r="E46" s="805"/>
      <c r="F46" s="805"/>
      <c r="G46" s="805"/>
      <c r="H46" s="805"/>
      <c r="I46" s="805"/>
      <c r="J46" s="805"/>
      <c r="K46" s="805"/>
      <c r="L46" s="805"/>
      <c r="M46" s="805"/>
      <c r="N46" s="1453">
        <f t="shared" si="17"/>
        <v>0</v>
      </c>
      <c r="O46" s="1323"/>
    </row>
    <row r="47" spans="1:15" ht="30" customHeight="1">
      <c r="A47" s="768" t="s">
        <v>692</v>
      </c>
      <c r="B47" s="805">
        <f t="shared" ref="B47" si="20">B42/(B39*B41)</f>
        <v>0</v>
      </c>
      <c r="C47" s="805"/>
      <c r="D47" s="805"/>
      <c r="E47" s="805"/>
      <c r="F47" s="805"/>
      <c r="G47" s="805"/>
      <c r="H47" s="805"/>
      <c r="I47" s="805"/>
      <c r="J47" s="805"/>
      <c r="K47" s="805"/>
      <c r="L47" s="805"/>
      <c r="M47" s="805"/>
      <c r="N47" s="1453">
        <f t="shared" si="17"/>
        <v>0</v>
      </c>
      <c r="O47" s="1323"/>
    </row>
    <row r="48" spans="1:15" ht="30" customHeight="1">
      <c r="A48" s="709" t="s">
        <v>672</v>
      </c>
      <c r="B48" s="807">
        <f t="shared" ref="B48" si="21">B42/(B44+B45)</f>
        <v>0</v>
      </c>
      <c r="C48" s="807"/>
      <c r="D48" s="807"/>
      <c r="E48" s="807"/>
      <c r="F48" s="807"/>
      <c r="G48" s="807"/>
      <c r="H48" s="807"/>
      <c r="I48" s="807"/>
      <c r="J48" s="807"/>
      <c r="K48" s="807"/>
      <c r="L48" s="807"/>
      <c r="M48" s="807"/>
      <c r="N48" s="1451">
        <f t="shared" si="17"/>
        <v>0</v>
      </c>
      <c r="O48" s="1323"/>
    </row>
    <row r="49" spans="1:15" ht="30" customHeight="1">
      <c r="A49" s="710" t="s">
        <v>673</v>
      </c>
      <c r="B49" s="809">
        <f t="shared" ref="B49" si="22">B45/(B45+B44)</f>
        <v>1</v>
      </c>
      <c r="C49" s="809"/>
      <c r="D49" s="809"/>
      <c r="E49" s="809"/>
      <c r="F49" s="809"/>
      <c r="G49" s="809"/>
      <c r="H49" s="809"/>
      <c r="I49" s="809"/>
      <c r="J49" s="809"/>
      <c r="K49" s="809"/>
      <c r="L49" s="809"/>
      <c r="M49" s="809"/>
      <c r="N49" s="1450">
        <f t="shared" si="17"/>
        <v>1</v>
      </c>
      <c r="O49" s="1323"/>
    </row>
    <row r="50" spans="1:15" s="6" customFormat="1" ht="18" customHeight="1">
      <c r="A50" s="811" t="s">
        <v>1216</v>
      </c>
      <c r="B50" s="1114" t="e">
        <f t="shared" ref="B50" si="23">((100%-B47)*B48)/B47</f>
        <v>#DIV/0!</v>
      </c>
      <c r="C50" s="1114"/>
      <c r="D50" s="1114"/>
      <c r="E50" s="1114"/>
      <c r="F50" s="1114"/>
      <c r="G50" s="1114"/>
      <c r="H50" s="1114"/>
      <c r="I50" s="1114"/>
      <c r="J50" s="1114"/>
      <c r="K50" s="1114"/>
      <c r="L50" s="1114"/>
      <c r="M50" s="1114"/>
      <c r="N50" s="1465" t="e">
        <f>AVERAGE(B50:M50)</f>
        <v>#DIV/0!</v>
      </c>
      <c r="O50" s="1323"/>
    </row>
    <row r="51" spans="1:15" s="6" customFormat="1" ht="18" customHeight="1">
      <c r="A51" s="1084" t="s">
        <v>1217</v>
      </c>
      <c r="B51" s="1116">
        <f t="shared" ref="B51" si="24">(B44+B45)/(B39)</f>
        <v>0.81081081081081086</v>
      </c>
      <c r="C51" s="1116"/>
      <c r="D51" s="1116"/>
      <c r="E51" s="1116"/>
      <c r="F51" s="1116"/>
      <c r="G51" s="1116"/>
      <c r="H51" s="1116"/>
      <c r="I51" s="1116"/>
      <c r="J51" s="1116"/>
      <c r="K51" s="1116"/>
      <c r="L51" s="1116"/>
      <c r="M51" s="1116"/>
      <c r="N51" s="1446">
        <f>AVERAGE(B51:M51)</f>
        <v>0.81081081081081086</v>
      </c>
      <c r="O51" s="1323"/>
    </row>
    <row r="52" spans="1:15">
      <c r="A52" s="766" t="s">
        <v>691</v>
      </c>
      <c r="O52" s="1323"/>
    </row>
  </sheetData>
  <sheetProtection algorithmName="SHA-512" hashValue="iPZUN5WJArak54GLY1CdXrRdMhE1iKMNtY57oBv3FfOgLLqFKYVKvM1Tn18ldBli9gHlmd8PZP+7+DQBiqQRpg==" saltValue="3sAOeNwaPM9XpBqdVmWDbw==" spinCount="100000" sheet="1" objects="1" scenarios="1"/>
  <mergeCells count="3">
    <mergeCell ref="B1:N1"/>
    <mergeCell ref="A2:N2"/>
    <mergeCell ref="A3:H3"/>
  </mergeCells>
  <printOptions horizontalCentered="1"/>
  <pageMargins left="0.51181102362204722" right="0.51181102362204722" top="0.78740157480314965" bottom="0.78740157480314965" header="0.31496062992125984" footer="0.31496062992125984"/>
  <pageSetup paperSize="9" orientation="landscape" horizontalDpi="4294967294" verticalDpi="4294967294" r:id="rId1"/>
  <ignoredErrors>
    <ignoredError sqref="B39" formula="1"/>
  </ignoredError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sheetPr>
  <dimension ref="A1:AC27"/>
  <sheetViews>
    <sheetView showGridLines="0" showRowColHeaders="0" zoomScale="115" zoomScaleNormal="115" workbookViewId="0">
      <pane xSplit="1" ySplit="3" topLeftCell="B4" activePane="bottomRight" state="frozen"/>
      <selection activeCell="A8" sqref="A9:E9"/>
      <selection pane="topRight" activeCell="A8" sqref="A9:E9"/>
      <selection pane="bottomLeft" activeCell="A8" sqref="A9:E9"/>
      <selection pane="bottomRight" activeCell="B4" sqref="B4"/>
    </sheetView>
  </sheetViews>
  <sheetFormatPr defaultRowHeight="15"/>
  <cols>
    <col min="1" max="1" width="27.7109375" style="6" customWidth="1"/>
    <col min="2" max="9" width="10.85546875" style="6" customWidth="1"/>
    <col min="10" max="13" width="10.85546875" style="6" hidden="1" customWidth="1"/>
    <col min="14" max="14" width="12.42578125" style="6" customWidth="1"/>
    <col min="15" max="15" width="9.140625" style="1267" customWidth="1"/>
    <col min="16" max="16" width="12.42578125" style="6" customWidth="1"/>
    <col min="17" max="16384" width="9.140625" style="6"/>
  </cols>
  <sheetData>
    <row r="1" spans="1:29" ht="33" customHeight="1">
      <c r="A1" s="42"/>
      <c r="B1" s="2366" t="s">
        <v>737</v>
      </c>
      <c r="C1" s="2366"/>
      <c r="D1" s="2366"/>
      <c r="E1" s="2366"/>
      <c r="F1" s="2366"/>
      <c r="G1" s="2366"/>
      <c r="H1" s="2366"/>
      <c r="I1" s="2366"/>
      <c r="J1" s="2366"/>
      <c r="K1" s="2366"/>
      <c r="L1" s="2366"/>
      <c r="M1" s="2366"/>
      <c r="N1" s="2366"/>
      <c r="O1" s="2366"/>
      <c r="P1" s="2366"/>
      <c r="Q1" s="93"/>
      <c r="R1" s="93"/>
      <c r="S1" s="93"/>
      <c r="T1" s="93"/>
      <c r="U1" s="93"/>
      <c r="V1" s="93"/>
      <c r="W1" s="93"/>
      <c r="X1" s="93"/>
      <c r="Y1" s="93"/>
      <c r="Z1" s="93"/>
      <c r="AA1" s="93"/>
      <c r="AB1" s="14"/>
      <c r="AC1" s="14"/>
    </row>
    <row r="2" spans="1:29" ht="33" customHeight="1" thickBot="1">
      <c r="B2" s="1952" t="s">
        <v>732</v>
      </c>
      <c r="C2" s="1952"/>
      <c r="D2" s="1952"/>
      <c r="E2" s="1952"/>
      <c r="F2" s="1952"/>
      <c r="G2" s="1952"/>
      <c r="H2" s="1952"/>
      <c r="I2" s="1952"/>
      <c r="J2" s="1952"/>
      <c r="K2" s="1952"/>
      <c r="L2" s="1952"/>
      <c r="M2" s="1952"/>
      <c r="N2" s="1952"/>
      <c r="O2" s="1952"/>
      <c r="P2" s="1952"/>
      <c r="Q2" s="37"/>
      <c r="R2" s="42"/>
      <c r="S2" s="42"/>
      <c r="T2" s="42"/>
      <c r="U2" s="42"/>
      <c r="V2" s="42"/>
      <c r="W2" s="42"/>
      <c r="X2" s="42"/>
      <c r="Y2" s="42"/>
      <c r="Z2" s="42"/>
      <c r="AA2" s="42"/>
    </row>
    <row r="3" spans="1:29" ht="36.75" customHeight="1">
      <c r="A3" s="350" t="s">
        <v>2767</v>
      </c>
      <c r="B3" s="352" t="s">
        <v>2</v>
      </c>
      <c r="C3" s="352" t="s">
        <v>3</v>
      </c>
      <c r="D3" s="352" t="s">
        <v>4</v>
      </c>
      <c r="E3" s="352" t="s">
        <v>121</v>
      </c>
      <c r="F3" s="352" t="s">
        <v>6</v>
      </c>
      <c r="G3" s="352" t="s">
        <v>7</v>
      </c>
      <c r="H3" s="352" t="s">
        <v>8</v>
      </c>
      <c r="I3" s="352" t="s">
        <v>9</v>
      </c>
      <c r="J3" s="352" t="s">
        <v>10</v>
      </c>
      <c r="K3" s="352" t="s">
        <v>11</v>
      </c>
      <c r="L3" s="352" t="s">
        <v>12</v>
      </c>
      <c r="M3" s="352" t="s">
        <v>13</v>
      </c>
      <c r="N3" s="650" t="s">
        <v>122</v>
      </c>
      <c r="O3" s="1727" t="s">
        <v>456</v>
      </c>
      <c r="P3" s="727" t="s">
        <v>657</v>
      </c>
      <c r="Q3" s="37"/>
      <c r="R3" s="42"/>
      <c r="S3" s="42"/>
      <c r="T3" s="42"/>
      <c r="U3" s="42"/>
      <c r="V3" s="42"/>
      <c r="W3" s="42"/>
      <c r="X3" s="42"/>
      <c r="Y3" s="42"/>
      <c r="Z3" s="42"/>
      <c r="AA3" s="42"/>
    </row>
    <row r="4" spans="1:29" ht="15.75" customHeight="1">
      <c r="A4" s="239" t="s">
        <v>517</v>
      </c>
      <c r="B4" s="212">
        <v>912</v>
      </c>
      <c r="C4" s="212"/>
      <c r="D4" s="212"/>
      <c r="E4" s="212"/>
      <c r="F4" s="212"/>
      <c r="G4" s="212"/>
      <c r="H4" s="212"/>
      <c r="I4" s="212"/>
      <c r="J4" s="212"/>
      <c r="K4" s="212"/>
      <c r="L4" s="212"/>
      <c r="M4" s="212"/>
      <c r="N4" s="662">
        <f>SUM(B4:M4)</f>
        <v>912</v>
      </c>
      <c r="O4" s="1728">
        <f>N4/$N$10</f>
        <v>3.1124155347757834E-2</v>
      </c>
      <c r="P4" s="662">
        <f>AVERAGE(B4:M4)</f>
        <v>912</v>
      </c>
      <c r="Q4" s="37"/>
      <c r="R4" s="42"/>
      <c r="S4" s="42"/>
      <c r="T4" s="42"/>
      <c r="U4" s="42"/>
      <c r="V4" s="42"/>
      <c r="W4" s="42"/>
      <c r="X4" s="42"/>
      <c r="Y4" s="42"/>
      <c r="Z4" s="42"/>
      <c r="AA4" s="42"/>
    </row>
    <row r="5" spans="1:29" ht="15.75" customHeight="1">
      <c r="A5" s="353" t="s">
        <v>518</v>
      </c>
      <c r="B5" s="354">
        <v>5522</v>
      </c>
      <c r="C5" s="514"/>
      <c r="D5" s="514"/>
      <c r="E5" s="514"/>
      <c r="F5" s="514"/>
      <c r="G5" s="514"/>
      <c r="H5" s="354"/>
      <c r="I5" s="354"/>
      <c r="J5" s="354"/>
      <c r="K5" s="354"/>
      <c r="L5" s="354"/>
      <c r="M5" s="354"/>
      <c r="N5" s="663">
        <f t="shared" ref="N5:N10" si="0">SUM(B5:M5)</f>
        <v>5522</v>
      </c>
      <c r="O5" s="1729">
        <f t="shared" ref="O5:O10" si="1">N5/$N$10</f>
        <v>0.18845130025254248</v>
      </c>
      <c r="P5" s="663">
        <f t="shared" ref="P5:P10" si="2">AVERAGE(B5:M5)</f>
        <v>5522</v>
      </c>
      <c r="Q5" s="37"/>
      <c r="R5" s="42"/>
      <c r="S5" s="42"/>
      <c r="T5" s="42"/>
      <c r="U5" s="42"/>
      <c r="V5" s="42"/>
      <c r="W5" s="42"/>
      <c r="X5" s="42"/>
      <c r="Y5" s="42"/>
      <c r="Z5" s="42"/>
      <c r="AA5" s="42"/>
    </row>
    <row r="6" spans="1:29" ht="15.75" customHeight="1">
      <c r="A6" s="355" t="s">
        <v>519</v>
      </c>
      <c r="B6" s="356">
        <v>13359</v>
      </c>
      <c r="C6" s="515"/>
      <c r="D6" s="515"/>
      <c r="E6" s="515"/>
      <c r="F6" s="515"/>
      <c r="G6" s="515"/>
      <c r="H6" s="356"/>
      <c r="I6" s="356"/>
      <c r="J6" s="356"/>
      <c r="K6" s="356"/>
      <c r="L6" s="356"/>
      <c r="M6" s="356"/>
      <c r="N6" s="664">
        <f t="shared" si="0"/>
        <v>13359</v>
      </c>
      <c r="O6" s="1730">
        <f t="shared" si="1"/>
        <v>0.45590744659067639</v>
      </c>
      <c r="P6" s="664">
        <f t="shared" si="2"/>
        <v>13359</v>
      </c>
      <c r="Q6" s="37"/>
      <c r="R6" s="42"/>
      <c r="S6" s="42"/>
      <c r="T6" s="42"/>
      <c r="U6" s="42"/>
      <c r="V6" s="42"/>
      <c r="W6" s="42"/>
      <c r="X6" s="42"/>
      <c r="Y6" s="42"/>
      <c r="Z6" s="42"/>
      <c r="AA6" s="42"/>
    </row>
    <row r="7" spans="1:29" ht="15.75" customHeight="1">
      <c r="A7" s="355" t="s">
        <v>520</v>
      </c>
      <c r="B7" s="356">
        <v>5902</v>
      </c>
      <c r="C7" s="515"/>
      <c r="D7" s="515"/>
      <c r="E7" s="515"/>
      <c r="F7" s="515"/>
      <c r="G7" s="515"/>
      <c r="H7" s="356"/>
      <c r="I7" s="356"/>
      <c r="J7" s="356"/>
      <c r="K7" s="356"/>
      <c r="L7" s="356"/>
      <c r="M7" s="356"/>
      <c r="N7" s="664">
        <f t="shared" si="0"/>
        <v>5902</v>
      </c>
      <c r="O7" s="1730">
        <f t="shared" si="1"/>
        <v>0.20141969831410825</v>
      </c>
      <c r="P7" s="664">
        <f t="shared" si="2"/>
        <v>5902</v>
      </c>
      <c r="Q7" s="37"/>
      <c r="R7" s="42"/>
      <c r="S7" s="42"/>
      <c r="T7" s="42"/>
      <c r="U7" s="42"/>
      <c r="V7" s="42"/>
      <c r="W7" s="42"/>
      <c r="X7" s="42"/>
      <c r="Y7" s="42"/>
      <c r="Z7" s="42"/>
      <c r="AA7" s="42"/>
    </row>
    <row r="8" spans="1:29" ht="15.75" customHeight="1">
      <c r="A8" s="357" t="s">
        <v>521</v>
      </c>
      <c r="B8" s="358">
        <v>3358</v>
      </c>
      <c r="C8" s="358"/>
      <c r="D8" s="358"/>
      <c r="E8" s="358"/>
      <c r="F8" s="358"/>
      <c r="G8" s="358"/>
      <c r="H8" s="358"/>
      <c r="I8" s="358"/>
      <c r="J8" s="358"/>
      <c r="K8" s="358"/>
      <c r="L8" s="358"/>
      <c r="M8" s="358"/>
      <c r="N8" s="665">
        <f t="shared" si="0"/>
        <v>3358</v>
      </c>
      <c r="O8" s="1731">
        <f t="shared" si="1"/>
        <v>0.11459968602825746</v>
      </c>
      <c r="P8" s="665">
        <f t="shared" si="2"/>
        <v>3358</v>
      </c>
      <c r="Q8" s="37"/>
      <c r="R8" s="42"/>
      <c r="S8" s="42"/>
      <c r="T8" s="42"/>
      <c r="U8" s="42"/>
      <c r="V8" s="42"/>
      <c r="W8" s="42"/>
      <c r="X8" s="42"/>
      <c r="Y8" s="42"/>
      <c r="Z8" s="42"/>
      <c r="AA8" s="42"/>
    </row>
    <row r="9" spans="1:29" ht="15.75">
      <c r="A9" s="240" t="s">
        <v>522</v>
      </c>
      <c r="B9" s="214">
        <v>249</v>
      </c>
      <c r="C9" s="214"/>
      <c r="D9" s="214"/>
      <c r="E9" s="214"/>
      <c r="F9" s="214"/>
      <c r="G9" s="214"/>
      <c r="H9" s="214"/>
      <c r="I9" s="214"/>
      <c r="J9" s="214"/>
      <c r="K9" s="214"/>
      <c r="L9" s="214"/>
      <c r="M9" s="214"/>
      <c r="N9" s="656">
        <f t="shared" si="0"/>
        <v>249</v>
      </c>
      <c r="O9" s="1732">
        <f t="shared" si="1"/>
        <v>8.4977134666575655E-3</v>
      </c>
      <c r="P9" s="656">
        <f t="shared" si="2"/>
        <v>249</v>
      </c>
      <c r="Q9" s="37"/>
      <c r="R9" s="42"/>
      <c r="S9" s="42"/>
      <c r="T9" s="42"/>
      <c r="U9" s="42"/>
      <c r="V9" s="42"/>
      <c r="W9" s="42"/>
      <c r="X9" s="42"/>
      <c r="Y9" s="42"/>
      <c r="Z9" s="42"/>
      <c r="AA9" s="42"/>
    </row>
    <row r="10" spans="1:29" ht="16.5" thickBot="1">
      <c r="A10" s="351" t="s">
        <v>55</v>
      </c>
      <c r="B10" s="215">
        <f t="shared" ref="B10" si="3">SUM(B4:B9)</f>
        <v>29302</v>
      </c>
      <c r="C10" s="215"/>
      <c r="D10" s="215"/>
      <c r="E10" s="215"/>
      <c r="F10" s="215"/>
      <c r="G10" s="215"/>
      <c r="H10" s="215"/>
      <c r="I10" s="215"/>
      <c r="J10" s="215"/>
      <c r="K10" s="215"/>
      <c r="L10" s="215"/>
      <c r="M10" s="215"/>
      <c r="N10" s="593">
        <f t="shared" si="0"/>
        <v>29302</v>
      </c>
      <c r="O10" s="1733">
        <f t="shared" si="1"/>
        <v>1</v>
      </c>
      <c r="P10" s="593">
        <f t="shared" si="2"/>
        <v>29302</v>
      </c>
      <c r="Q10" s="37"/>
      <c r="R10" s="42"/>
      <c r="S10" s="42"/>
      <c r="T10" s="42"/>
      <c r="U10" s="42"/>
      <c r="V10" s="42"/>
      <c r="W10" s="42"/>
      <c r="X10" s="42"/>
      <c r="Y10" s="42"/>
      <c r="Z10" s="42"/>
      <c r="AA10" s="42"/>
    </row>
    <row r="12" spans="1:29" ht="15.75">
      <c r="A12" s="349"/>
      <c r="B12" s="10"/>
      <c r="C12" s="10"/>
      <c r="D12" s="10"/>
      <c r="E12" s="10"/>
      <c r="F12" s="10"/>
      <c r="G12" s="10"/>
      <c r="H12" s="10"/>
      <c r="I12" s="10"/>
      <c r="J12" s="10"/>
      <c r="K12" s="10"/>
      <c r="L12" s="10"/>
      <c r="M12" s="10"/>
      <c r="N12" s="44"/>
      <c r="O12" s="44"/>
      <c r="P12" s="38"/>
    </row>
    <row r="13" spans="1:29" ht="15.75">
      <c r="A13" s="45"/>
      <c r="B13" s="38"/>
      <c r="C13" s="38"/>
      <c r="D13" s="38"/>
      <c r="E13" s="38"/>
      <c r="F13" s="38"/>
      <c r="G13" s="38"/>
      <c r="H13" s="38"/>
      <c r="I13" s="38"/>
      <c r="J13" s="38"/>
      <c r="K13" s="38"/>
      <c r="L13" s="38"/>
      <c r="M13" s="38"/>
      <c r="N13" s="38"/>
      <c r="O13" s="38"/>
      <c r="P13" s="38"/>
    </row>
    <row r="14" spans="1:29">
      <c r="A14" s="38"/>
      <c r="B14" s="38"/>
      <c r="C14" s="38"/>
      <c r="D14" s="38"/>
      <c r="E14" s="38"/>
      <c r="F14" s="38"/>
      <c r="G14" s="38"/>
      <c r="H14" s="38"/>
      <c r="I14" s="38"/>
      <c r="J14" s="38"/>
      <c r="K14" s="38"/>
      <c r="L14" s="38"/>
      <c r="M14" s="38"/>
      <c r="N14" s="38"/>
      <c r="O14" s="38"/>
      <c r="P14" s="38"/>
    </row>
    <row r="15" spans="1:29" s="1154" customFormat="1">
      <c r="A15" s="38"/>
      <c r="B15" s="38"/>
      <c r="C15" s="38"/>
      <c r="D15" s="38"/>
      <c r="E15" s="38"/>
      <c r="F15" s="38"/>
      <c r="G15" s="38"/>
      <c r="H15" s="38"/>
      <c r="I15" s="38"/>
      <c r="J15" s="38"/>
      <c r="K15" s="38"/>
      <c r="L15" s="38"/>
      <c r="M15" s="38"/>
      <c r="N15" s="38"/>
      <c r="O15" s="38"/>
      <c r="P15" s="38"/>
    </row>
    <row r="16" spans="1:29" s="1154" customFormat="1">
      <c r="A16" s="38"/>
      <c r="B16" s="38"/>
      <c r="C16" s="38"/>
      <c r="D16" s="38"/>
      <c r="E16" s="38"/>
      <c r="F16" s="38"/>
      <c r="G16" s="38"/>
      <c r="H16" s="38"/>
      <c r="I16" s="38"/>
      <c r="J16" s="38"/>
      <c r="K16" s="38"/>
      <c r="L16" s="38"/>
      <c r="M16" s="38"/>
      <c r="N16" s="38"/>
      <c r="O16" s="38"/>
      <c r="P16" s="38"/>
    </row>
    <row r="17" spans="1:16" s="1154" customFormat="1">
      <c r="A17" s="38"/>
      <c r="B17" s="38"/>
      <c r="C17" s="38"/>
      <c r="D17" s="38"/>
      <c r="E17" s="38"/>
      <c r="F17" s="38"/>
      <c r="G17" s="38"/>
      <c r="H17" s="38"/>
      <c r="I17" s="38"/>
      <c r="J17" s="38"/>
      <c r="K17" s="38"/>
      <c r="L17" s="38"/>
      <c r="M17" s="38"/>
      <c r="N17" s="38"/>
      <c r="O17" s="38"/>
      <c r="P17" s="38"/>
    </row>
    <row r="18" spans="1:16" s="1154" customFormat="1">
      <c r="A18" s="38"/>
      <c r="B18" s="38"/>
      <c r="C18" s="38"/>
      <c r="D18" s="38"/>
      <c r="E18" s="38"/>
      <c r="F18" s="38"/>
      <c r="G18" s="38"/>
      <c r="H18" s="38"/>
      <c r="I18" s="38"/>
      <c r="J18" s="38"/>
      <c r="K18" s="38"/>
      <c r="L18" s="38"/>
      <c r="M18" s="38"/>
      <c r="N18" s="38"/>
      <c r="O18" s="38"/>
      <c r="P18" s="38"/>
    </row>
    <row r="19" spans="1:16" s="1154" customFormat="1">
      <c r="A19" s="38"/>
      <c r="B19" s="38"/>
      <c r="C19" s="38"/>
      <c r="D19" s="38"/>
      <c r="E19" s="38"/>
      <c r="F19" s="38"/>
      <c r="G19" s="38"/>
      <c r="H19" s="38"/>
      <c r="I19" s="38"/>
      <c r="J19" s="38"/>
      <c r="K19" s="38"/>
      <c r="L19" s="38"/>
      <c r="M19" s="38"/>
      <c r="N19" s="38"/>
      <c r="O19" s="38"/>
      <c r="P19" s="38"/>
    </row>
    <row r="20" spans="1:16" s="1154" customFormat="1">
      <c r="A20" s="38"/>
      <c r="B20" s="38"/>
      <c r="C20" s="38"/>
      <c r="D20" s="38"/>
      <c r="E20" s="38"/>
      <c r="F20" s="38"/>
      <c r="G20" s="38"/>
      <c r="H20" s="38"/>
      <c r="I20" s="38"/>
      <c r="J20" s="38"/>
      <c r="K20" s="38"/>
      <c r="L20" s="38"/>
      <c r="M20" s="38"/>
      <c r="N20" s="38"/>
      <c r="O20" s="38"/>
      <c r="P20" s="38"/>
    </row>
    <row r="21" spans="1:16">
      <c r="A21" s="38"/>
      <c r="B21" s="38"/>
      <c r="C21" s="38"/>
      <c r="D21" s="38"/>
      <c r="E21" s="38"/>
      <c r="F21" s="38"/>
      <c r="G21" s="38"/>
      <c r="H21" s="38"/>
      <c r="I21" s="38"/>
      <c r="J21" s="38"/>
      <c r="K21" s="38"/>
      <c r="L21" s="38"/>
      <c r="M21" s="38"/>
      <c r="N21" s="38"/>
      <c r="O21" s="38"/>
      <c r="P21" s="38"/>
    </row>
    <row r="22" spans="1:16">
      <c r="A22" s="38"/>
      <c r="B22" s="38"/>
      <c r="C22" s="38"/>
      <c r="D22" s="38"/>
      <c r="E22" s="38"/>
      <c r="F22" s="38"/>
      <c r="G22" s="38"/>
      <c r="H22" s="38"/>
      <c r="I22" s="38"/>
      <c r="J22" s="38"/>
      <c r="K22" s="38"/>
      <c r="L22" s="38"/>
      <c r="M22" s="38"/>
      <c r="N22" s="38"/>
      <c r="O22" s="38"/>
      <c r="P22" s="38"/>
    </row>
    <row r="23" spans="1:16">
      <c r="A23" s="38"/>
      <c r="B23" s="38"/>
      <c r="C23" s="38"/>
      <c r="D23" s="38"/>
      <c r="E23" s="38"/>
      <c r="F23" s="38"/>
      <c r="G23" s="38"/>
      <c r="H23" s="38"/>
      <c r="I23" s="38"/>
      <c r="J23" s="38"/>
      <c r="K23" s="38"/>
      <c r="L23" s="38"/>
      <c r="M23" s="38"/>
      <c r="N23" s="38"/>
      <c r="O23" s="38"/>
      <c r="P23" s="38"/>
    </row>
    <row r="24" spans="1:16">
      <c r="A24" s="38"/>
      <c r="B24" s="38"/>
      <c r="C24" s="38"/>
      <c r="D24" s="38"/>
      <c r="E24" s="38"/>
      <c r="F24" s="38"/>
      <c r="G24" s="38"/>
      <c r="H24" s="38"/>
      <c r="I24" s="38"/>
      <c r="J24" s="38"/>
      <c r="K24" s="38"/>
      <c r="L24" s="38"/>
      <c r="M24" s="38"/>
      <c r="N24" s="38"/>
      <c r="O24" s="38"/>
      <c r="P24" s="38"/>
    </row>
    <row r="25" spans="1:16">
      <c r="A25" s="38"/>
      <c r="B25" s="38"/>
      <c r="C25" s="38"/>
      <c r="D25" s="38"/>
      <c r="E25" s="38"/>
      <c r="F25" s="38"/>
      <c r="G25" s="38"/>
      <c r="H25" s="38"/>
      <c r="I25" s="38"/>
      <c r="J25" s="38"/>
      <c r="K25" s="38"/>
      <c r="L25" s="38"/>
      <c r="M25" s="38"/>
      <c r="N25" s="38"/>
      <c r="O25" s="38"/>
      <c r="P25" s="38"/>
    </row>
    <row r="26" spans="1:16">
      <c r="A26" s="38"/>
      <c r="B26" s="38"/>
      <c r="C26" s="38"/>
      <c r="D26" s="38"/>
      <c r="E26" s="38"/>
      <c r="F26" s="38"/>
      <c r="G26" s="38"/>
      <c r="H26" s="38"/>
      <c r="I26" s="38"/>
      <c r="J26" s="38"/>
      <c r="K26" s="38"/>
      <c r="L26" s="38"/>
      <c r="M26" s="38"/>
      <c r="N26" s="38"/>
      <c r="O26" s="38"/>
      <c r="P26" s="38"/>
    </row>
    <row r="27" spans="1:16">
      <c r="A27" s="38"/>
      <c r="B27" s="38"/>
      <c r="C27" s="38"/>
      <c r="D27" s="38"/>
      <c r="E27" s="38"/>
      <c r="F27" s="38"/>
      <c r="G27" s="38"/>
      <c r="H27" s="38"/>
      <c r="I27" s="38"/>
      <c r="J27" s="38"/>
      <c r="K27" s="38"/>
      <c r="L27" s="38"/>
      <c r="M27" s="38"/>
      <c r="N27" s="38"/>
      <c r="O27" s="38"/>
      <c r="P27" s="38"/>
    </row>
  </sheetData>
  <sheetProtection algorithmName="SHA-512" hashValue="oUvD72wj+GaBoHeb/IXr2Tj17EGaRfucJvb6HStrlvbgH6haHoQZahR3KS0Kq8KwEHWlhS4Ykq02Fn3L6RCCKg==" saltValue="OEcZlthFQXmgYr0Gmx/uWQ==" spinCount="100000" sheet="1" objects="1" scenarios="1"/>
  <mergeCells count="2">
    <mergeCell ref="B2:P2"/>
    <mergeCell ref="B1:P1"/>
  </mergeCells>
  <printOptions horizontalCentered="1"/>
  <pageMargins left="0.39370078740157483" right="0.39370078740157483" top="0.39370078740157483" bottom="0.39370078740157483" header="0" footer="0"/>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sheetPr>
  <dimension ref="A1:Y33"/>
  <sheetViews>
    <sheetView showGridLines="0" showRowColHeaders="0" zoomScale="120" zoomScaleNormal="120" workbookViewId="0">
      <pane xSplit="1" ySplit="3" topLeftCell="B4" activePane="bottomRight" state="frozen"/>
      <selection activeCell="A8" sqref="A9:E9"/>
      <selection pane="topRight" activeCell="A8" sqref="A9:E9"/>
      <selection pane="bottomLeft" activeCell="A8" sqref="A9:E9"/>
      <selection pane="bottomRight" activeCell="B7" sqref="B7"/>
    </sheetView>
  </sheetViews>
  <sheetFormatPr defaultRowHeight="15"/>
  <cols>
    <col min="1" max="1" width="36.42578125" style="6" customWidth="1"/>
    <col min="2" max="15" width="10.85546875" style="6" customWidth="1"/>
    <col min="16" max="16384" width="9.140625" style="6"/>
  </cols>
  <sheetData>
    <row r="1" spans="1:25" ht="41.25" customHeight="1">
      <c r="B1" s="1749" t="s">
        <v>737</v>
      </c>
      <c r="C1" s="1749"/>
      <c r="D1" s="1749"/>
      <c r="E1" s="1749"/>
      <c r="F1" s="1749"/>
      <c r="G1" s="1749"/>
      <c r="H1" s="1749"/>
      <c r="I1" s="1749"/>
      <c r="J1" s="1749"/>
      <c r="K1" s="1749"/>
      <c r="L1" s="1749"/>
      <c r="M1" s="1749"/>
      <c r="N1" s="1749"/>
      <c r="O1" s="1749"/>
      <c r="P1" s="14"/>
      <c r="Q1" s="14"/>
      <c r="R1" s="14"/>
      <c r="S1" s="14"/>
      <c r="T1" s="14"/>
      <c r="U1" s="14"/>
      <c r="V1" s="14"/>
      <c r="W1" s="14"/>
      <c r="X1" s="14"/>
      <c r="Y1" s="14"/>
    </row>
    <row r="2" spans="1:25" ht="27.75" customHeight="1" thickBot="1">
      <c r="B2" s="1952" t="s">
        <v>331</v>
      </c>
      <c r="C2" s="1952"/>
      <c r="D2" s="1952"/>
      <c r="E2" s="1952"/>
      <c r="F2" s="1952"/>
      <c r="G2" s="1952"/>
      <c r="H2" s="1952"/>
      <c r="I2" s="1952"/>
      <c r="J2" s="1952"/>
      <c r="K2" s="1952"/>
      <c r="L2" s="1952"/>
      <c r="M2" s="1952"/>
      <c r="N2" s="1952"/>
      <c r="O2" s="1952"/>
    </row>
    <row r="3" spans="1:25" ht="28.5" customHeight="1">
      <c r="A3" s="101" t="s">
        <v>129</v>
      </c>
      <c r="B3" s="96" t="s">
        <v>2</v>
      </c>
      <c r="C3" s="103" t="s">
        <v>3</v>
      </c>
      <c r="D3" s="103" t="s">
        <v>4</v>
      </c>
      <c r="E3" s="103" t="s">
        <v>5</v>
      </c>
      <c r="F3" s="103" t="s">
        <v>6</v>
      </c>
      <c r="G3" s="103" t="s">
        <v>7</v>
      </c>
      <c r="H3" s="103" t="s">
        <v>8</v>
      </c>
      <c r="I3" s="103" t="s">
        <v>9</v>
      </c>
      <c r="J3" s="103" t="s">
        <v>10</v>
      </c>
      <c r="K3" s="103" t="s">
        <v>11</v>
      </c>
      <c r="L3" s="103" t="s">
        <v>12</v>
      </c>
      <c r="M3" s="103" t="s">
        <v>13</v>
      </c>
      <c r="N3" s="771" t="s">
        <v>122</v>
      </c>
      <c r="O3" s="1399" t="s">
        <v>657</v>
      </c>
      <c r="P3" s="7"/>
    </row>
    <row r="4" spans="1:25" ht="18" hidden="1" customHeight="1">
      <c r="A4" s="1192" t="s">
        <v>130</v>
      </c>
      <c r="B4" s="218"/>
      <c r="C4" s="219"/>
      <c r="D4" s="237"/>
      <c r="E4" s="219"/>
      <c r="F4" s="219"/>
      <c r="G4" s="219"/>
      <c r="H4" s="219"/>
      <c r="I4" s="219"/>
      <c r="J4" s="219"/>
      <c r="K4" s="219"/>
      <c r="L4" s="219"/>
      <c r="M4" s="219"/>
      <c r="N4" s="554">
        <f t="shared" ref="N4:N8" si="0">SUM(B4:M4)</f>
        <v>0</v>
      </c>
      <c r="O4" s="554" t="e">
        <f>AVERAGE(B4:M4)</f>
        <v>#DIV/0!</v>
      </c>
      <c r="P4" s="7"/>
    </row>
    <row r="5" spans="1:25" ht="18" hidden="1" customHeight="1">
      <c r="A5" s="1193" t="s">
        <v>131</v>
      </c>
      <c r="B5" s="220"/>
      <c r="C5" s="221"/>
      <c r="D5" s="238"/>
      <c r="E5" s="221"/>
      <c r="F5" s="221"/>
      <c r="G5" s="221"/>
      <c r="H5" s="221"/>
      <c r="I5" s="221"/>
      <c r="J5" s="221"/>
      <c r="K5" s="221"/>
      <c r="L5" s="221"/>
      <c r="M5" s="221"/>
      <c r="N5" s="527">
        <f t="shared" si="0"/>
        <v>0</v>
      </c>
      <c r="O5" s="527" t="e">
        <f t="shared" ref="O5:O8" si="1">AVERAGE(B5:M5)</f>
        <v>#DIV/0!</v>
      </c>
      <c r="P5" s="7"/>
    </row>
    <row r="6" spans="1:25" ht="18" hidden="1" customHeight="1">
      <c r="A6" s="1193" t="s">
        <v>132</v>
      </c>
      <c r="B6" s="1194" t="s">
        <v>1403</v>
      </c>
      <c r="C6" s="1195"/>
      <c r="D6" s="238"/>
      <c r="E6" s="221"/>
      <c r="F6" s="221"/>
      <c r="G6" s="221"/>
      <c r="H6" s="221"/>
      <c r="I6" s="221"/>
      <c r="J6" s="221"/>
      <c r="K6" s="221"/>
      <c r="L6" s="221"/>
      <c r="M6" s="221"/>
      <c r="N6" s="527">
        <f t="shared" si="0"/>
        <v>0</v>
      </c>
      <c r="O6" s="527" t="e">
        <f t="shared" si="1"/>
        <v>#DIV/0!</v>
      </c>
      <c r="P6" s="7"/>
    </row>
    <row r="7" spans="1:25" ht="18" customHeight="1">
      <c r="A7" s="211" t="s">
        <v>1750</v>
      </c>
      <c r="B7" s="220">
        <v>1499</v>
      </c>
      <c r="C7" s="221"/>
      <c r="D7" s="238"/>
      <c r="E7" s="221"/>
      <c r="F7" s="221"/>
      <c r="G7" s="221"/>
      <c r="H7" s="221"/>
      <c r="I7" s="221"/>
      <c r="J7" s="221"/>
      <c r="K7" s="221"/>
      <c r="L7" s="221"/>
      <c r="M7" s="221"/>
      <c r="N7" s="527">
        <f t="shared" si="0"/>
        <v>1499</v>
      </c>
      <c r="O7" s="527">
        <f>AVERAGE(B7:M7)</f>
        <v>1499</v>
      </c>
      <c r="P7" s="7"/>
    </row>
    <row r="8" spans="1:25" ht="18" customHeight="1">
      <c r="A8" s="1691" t="s">
        <v>1751</v>
      </c>
      <c r="B8" s="1692">
        <v>1084</v>
      </c>
      <c r="C8" s="1693"/>
      <c r="D8" s="1694"/>
      <c r="E8" s="1693"/>
      <c r="F8" s="1693"/>
      <c r="G8" s="1693"/>
      <c r="H8" s="1693"/>
      <c r="I8" s="1693"/>
      <c r="J8" s="1693"/>
      <c r="K8" s="1693"/>
      <c r="L8" s="1693"/>
      <c r="M8" s="1693"/>
      <c r="N8" s="1695">
        <f t="shared" si="0"/>
        <v>1084</v>
      </c>
      <c r="O8" s="1695">
        <f t="shared" si="1"/>
        <v>1084</v>
      </c>
      <c r="P8" s="7"/>
    </row>
    <row r="9" spans="1:25">
      <c r="A9" s="1689" t="s">
        <v>733</v>
      </c>
    </row>
    <row r="10" spans="1:25" hidden="1">
      <c r="A10" s="1690" t="s">
        <v>1428</v>
      </c>
    </row>
    <row r="11" spans="1:25" hidden="1">
      <c r="A11" s="452"/>
    </row>
    <row r="12" spans="1:25" hidden="1">
      <c r="A12" s="452"/>
    </row>
    <row r="13" spans="1:25" hidden="1">
      <c r="A13" s="452"/>
    </row>
    <row r="14" spans="1:25" hidden="1">
      <c r="A14" s="452"/>
    </row>
    <row r="15" spans="1:25" hidden="1">
      <c r="A15" s="452"/>
    </row>
    <row r="16" spans="1:25" hidden="1">
      <c r="A16" s="452"/>
    </row>
    <row r="17" spans="1:1" hidden="1">
      <c r="A17" s="452"/>
    </row>
    <row r="18" spans="1:1" hidden="1">
      <c r="A18" s="452"/>
    </row>
    <row r="19" spans="1:1" hidden="1">
      <c r="A19" s="452"/>
    </row>
    <row r="20" spans="1:1">
      <c r="A20" s="1690" t="s">
        <v>1532</v>
      </c>
    </row>
    <row r="33" spans="1:1">
      <c r="A33" s="1364"/>
    </row>
  </sheetData>
  <sheetProtection algorithmName="SHA-512" hashValue="IUS4hk3mH4MvllWiwPZUsk0xzP/mc2QrV0Eu5aQnPledL3BQ8/DNJO8t8Wx5R00FRf6iIf1h1d2O9PzqYk1goA==" saltValue="Sr25eg51cnwS6s9yVrbQrA==" spinCount="100000" sheet="1" objects="1" scenarios="1"/>
  <mergeCells count="2">
    <mergeCell ref="B2:O2"/>
    <mergeCell ref="B1:O1"/>
  </mergeCell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A1:S165"/>
  <sheetViews>
    <sheetView showGridLines="0" showRowColHeaders="0" zoomScaleNormal="100" workbookViewId="0">
      <pane xSplit="1" ySplit="3" topLeftCell="B4" activePane="bottomRight" state="frozen"/>
      <selection activeCell="A8" sqref="A9:E9"/>
      <selection pane="topRight" activeCell="A8" sqref="A9:E9"/>
      <selection pane="bottomLeft" activeCell="A8" sqref="A9:E9"/>
      <selection pane="bottomRight" activeCell="B4" sqref="B4"/>
    </sheetView>
  </sheetViews>
  <sheetFormatPr defaultRowHeight="15.75"/>
  <cols>
    <col min="1" max="1" width="33.5703125" style="42" customWidth="1"/>
    <col min="2" max="9" width="14.42578125" style="42" customWidth="1"/>
    <col min="10" max="10" width="14.42578125" style="1324" customWidth="1"/>
    <col min="11" max="15" width="14.42578125" style="42" customWidth="1"/>
    <col min="16" max="16" width="9.140625" style="42"/>
    <col min="17" max="17" width="13.28515625" style="42" customWidth="1"/>
    <col min="18" max="16384" width="9.140625" style="42"/>
  </cols>
  <sheetData>
    <row r="1" spans="1:19" ht="36" customHeight="1">
      <c r="B1" s="91"/>
      <c r="C1" s="1289" t="s">
        <v>737</v>
      </c>
      <c r="D1" s="453"/>
      <c r="E1" s="453"/>
      <c r="F1" s="453"/>
      <c r="G1" s="453"/>
      <c r="H1" s="453"/>
      <c r="I1" s="453"/>
      <c r="J1" s="453"/>
      <c r="K1" s="453"/>
      <c r="L1" s="453"/>
      <c r="M1" s="453"/>
      <c r="N1" s="1156"/>
      <c r="O1" s="1156"/>
      <c r="P1" s="37"/>
    </row>
    <row r="2" spans="1:19" ht="31.5" customHeight="1" thickBot="1">
      <c r="A2" s="2241" t="s">
        <v>328</v>
      </c>
      <c r="B2" s="2241"/>
      <c r="C2" s="2241"/>
      <c r="D2" s="2241"/>
      <c r="E2" s="2241"/>
      <c r="F2" s="2241"/>
      <c r="G2" s="2241"/>
      <c r="H2" s="2241"/>
      <c r="I2" s="2241"/>
      <c r="J2" s="2241"/>
      <c r="K2" s="2241"/>
      <c r="L2" s="2241"/>
      <c r="M2" s="2241"/>
      <c r="N2" s="2241"/>
      <c r="P2" s="37"/>
    </row>
    <row r="3" spans="1:19" ht="18" customHeight="1" thickBot="1">
      <c r="A3" s="455" t="s">
        <v>108</v>
      </c>
      <c r="B3" s="454" t="s">
        <v>2</v>
      </c>
      <c r="C3" s="454" t="s">
        <v>3</v>
      </c>
      <c r="D3" s="454" t="s">
        <v>4</v>
      </c>
      <c r="E3" s="454" t="s">
        <v>5</v>
      </c>
      <c r="F3" s="454" t="s">
        <v>6</v>
      </c>
      <c r="G3" s="454" t="s">
        <v>7</v>
      </c>
      <c r="H3" s="454" t="s">
        <v>8</v>
      </c>
      <c r="I3" s="454" t="s">
        <v>9</v>
      </c>
      <c r="J3" s="1333" t="s">
        <v>10</v>
      </c>
      <c r="K3" s="454" t="s">
        <v>11</v>
      </c>
      <c r="L3" s="454" t="s">
        <v>12</v>
      </c>
      <c r="M3" s="896" t="s">
        <v>13</v>
      </c>
      <c r="N3" s="906" t="s">
        <v>120</v>
      </c>
      <c r="O3" s="903" t="s">
        <v>602</v>
      </c>
      <c r="P3" s="37"/>
    </row>
    <row r="4" spans="1:19" ht="18" customHeight="1">
      <c r="A4" s="901" t="s">
        <v>582</v>
      </c>
      <c r="B4" s="902">
        <f t="shared" ref="B4" si="0">SUM(B5:B9)</f>
        <v>468</v>
      </c>
      <c r="C4" s="902"/>
      <c r="D4" s="902"/>
      <c r="E4" s="902"/>
      <c r="F4" s="902"/>
      <c r="G4" s="902"/>
      <c r="H4" s="902"/>
      <c r="I4" s="902"/>
      <c r="J4" s="902"/>
      <c r="K4" s="902"/>
      <c r="L4" s="902"/>
      <c r="M4" s="902"/>
      <c r="N4" s="907">
        <f t="shared" ref="N4:N16" si="1">SUM(B4:M4)</f>
        <v>468</v>
      </c>
      <c r="O4" s="904">
        <f t="shared" ref="O4:O18" si="2">AVERAGE(B4:M4)</f>
        <v>468</v>
      </c>
      <c r="P4" s="37"/>
    </row>
    <row r="5" spans="1:19" ht="18" customHeight="1">
      <c r="A5" s="181" t="s">
        <v>791</v>
      </c>
      <c r="B5" s="472">
        <v>307</v>
      </c>
      <c r="C5" s="472"/>
      <c r="D5" s="472"/>
      <c r="E5" s="472"/>
      <c r="F5" s="472"/>
      <c r="G5" s="472"/>
      <c r="H5" s="472"/>
      <c r="I5" s="472"/>
      <c r="J5" s="472"/>
      <c r="K5" s="472"/>
      <c r="L5" s="472"/>
      <c r="M5" s="472"/>
      <c r="N5" s="908">
        <f t="shared" si="1"/>
        <v>307</v>
      </c>
      <c r="O5" s="909">
        <f t="shared" si="2"/>
        <v>307</v>
      </c>
      <c r="P5" s="37"/>
      <c r="Q5" s="1174"/>
      <c r="R5" s="1174"/>
      <c r="S5" s="1174"/>
    </row>
    <row r="6" spans="1:19" ht="18" customHeight="1">
      <c r="A6" s="181" t="s">
        <v>792</v>
      </c>
      <c r="B6" s="472">
        <v>118</v>
      </c>
      <c r="C6" s="472"/>
      <c r="D6" s="472"/>
      <c r="E6" s="472"/>
      <c r="F6" s="472"/>
      <c r="G6" s="472"/>
      <c r="H6" s="472"/>
      <c r="I6" s="472"/>
      <c r="J6" s="472"/>
      <c r="K6" s="472"/>
      <c r="L6" s="472"/>
      <c r="M6" s="472"/>
      <c r="N6" s="908">
        <f t="shared" si="1"/>
        <v>118</v>
      </c>
      <c r="O6" s="909">
        <f t="shared" si="2"/>
        <v>118</v>
      </c>
      <c r="P6" s="37"/>
      <c r="Q6" s="1174"/>
      <c r="R6" s="1174"/>
      <c r="S6" s="1174"/>
    </row>
    <row r="7" spans="1:19" ht="18" customHeight="1">
      <c r="A7" s="181" t="s">
        <v>793</v>
      </c>
      <c r="B7" s="472">
        <v>4</v>
      </c>
      <c r="C7" s="472"/>
      <c r="D7" s="472"/>
      <c r="E7" s="472"/>
      <c r="F7" s="472"/>
      <c r="G7" s="472"/>
      <c r="H7" s="472"/>
      <c r="I7" s="472"/>
      <c r="J7" s="472"/>
      <c r="K7" s="472"/>
      <c r="L7" s="472"/>
      <c r="M7" s="472"/>
      <c r="N7" s="908">
        <f t="shared" si="1"/>
        <v>4</v>
      </c>
      <c r="O7" s="909">
        <f t="shared" si="2"/>
        <v>4</v>
      </c>
      <c r="P7" s="37"/>
      <c r="Q7" s="1174"/>
      <c r="R7" s="1174"/>
      <c r="S7" s="1174"/>
    </row>
    <row r="8" spans="1:19" ht="18" customHeight="1">
      <c r="A8" s="181" t="s">
        <v>794</v>
      </c>
      <c r="B8" s="472">
        <v>37</v>
      </c>
      <c r="C8" s="472"/>
      <c r="D8" s="472"/>
      <c r="E8" s="472"/>
      <c r="F8" s="472"/>
      <c r="G8" s="472"/>
      <c r="H8" s="472"/>
      <c r="I8" s="472"/>
      <c r="J8" s="472"/>
      <c r="K8" s="472"/>
      <c r="L8" s="472"/>
      <c r="M8" s="472"/>
      <c r="N8" s="908">
        <f t="shared" si="1"/>
        <v>37</v>
      </c>
      <c r="O8" s="909">
        <f t="shared" si="2"/>
        <v>37</v>
      </c>
      <c r="P8" s="37"/>
      <c r="Q8" s="1175"/>
      <c r="R8" s="1175"/>
      <c r="S8" s="1175"/>
    </row>
    <row r="9" spans="1:19" s="1324" customFormat="1" ht="18" customHeight="1">
      <c r="A9" s="181" t="s">
        <v>1669</v>
      </c>
      <c r="B9" s="472">
        <v>2</v>
      </c>
      <c r="C9" s="472"/>
      <c r="D9" s="472"/>
      <c r="E9" s="472"/>
      <c r="F9" s="472"/>
      <c r="G9" s="472"/>
      <c r="H9" s="472"/>
      <c r="I9" s="472"/>
      <c r="J9" s="472"/>
      <c r="K9" s="472"/>
      <c r="L9" s="472"/>
      <c r="M9" s="472"/>
      <c r="N9" s="908">
        <f t="shared" ref="N9" si="3">SUM(B9:M9)</f>
        <v>2</v>
      </c>
      <c r="O9" s="909">
        <f t="shared" ref="O9" si="4">AVERAGE(B9:M9)</f>
        <v>2</v>
      </c>
      <c r="P9" s="1323"/>
      <c r="Q9" s="1175"/>
      <c r="R9" s="1175"/>
      <c r="S9" s="1175"/>
    </row>
    <row r="10" spans="1:19" ht="18" customHeight="1">
      <c r="A10" s="901" t="s">
        <v>581</v>
      </c>
      <c r="B10" s="902">
        <f t="shared" ref="B10" si="5">SUM(B11:B17)</f>
        <v>6791</v>
      </c>
      <c r="C10" s="902"/>
      <c r="D10" s="902"/>
      <c r="E10" s="902"/>
      <c r="F10" s="902"/>
      <c r="G10" s="902"/>
      <c r="H10" s="902"/>
      <c r="I10" s="902"/>
      <c r="J10" s="902"/>
      <c r="K10" s="902"/>
      <c r="L10" s="902"/>
      <c r="M10" s="902"/>
      <c r="N10" s="907">
        <f>SUM(B10:M10)</f>
        <v>6791</v>
      </c>
      <c r="O10" s="904">
        <f t="shared" si="2"/>
        <v>6791</v>
      </c>
      <c r="P10" s="37"/>
      <c r="Q10" s="1175"/>
      <c r="R10" s="1175"/>
      <c r="S10" s="1175"/>
    </row>
    <row r="11" spans="1:19" ht="18" customHeight="1">
      <c r="A11" s="181" t="s">
        <v>795</v>
      </c>
      <c r="B11" s="472">
        <v>1765</v>
      </c>
      <c r="C11" s="472"/>
      <c r="D11" s="472"/>
      <c r="E11" s="472"/>
      <c r="F11" s="472"/>
      <c r="G11" s="472"/>
      <c r="H11" s="472"/>
      <c r="I11" s="472"/>
      <c r="J11" s="472"/>
      <c r="K11" s="472"/>
      <c r="L11" s="472"/>
      <c r="M11" s="472"/>
      <c r="N11" s="908">
        <f t="shared" si="1"/>
        <v>1765</v>
      </c>
      <c r="O11" s="909">
        <f t="shared" si="2"/>
        <v>1765</v>
      </c>
      <c r="P11" s="37"/>
      <c r="Q11" s="1175"/>
      <c r="R11" s="1175"/>
      <c r="S11" s="1175"/>
    </row>
    <row r="12" spans="1:19" ht="18" customHeight="1">
      <c r="A12" s="181" t="s">
        <v>796</v>
      </c>
      <c r="B12" s="472">
        <v>1091</v>
      </c>
      <c r="C12" s="472"/>
      <c r="D12" s="472"/>
      <c r="E12" s="472"/>
      <c r="F12" s="472"/>
      <c r="G12" s="472"/>
      <c r="H12" s="472"/>
      <c r="I12" s="472"/>
      <c r="J12" s="472"/>
      <c r="K12" s="472"/>
      <c r="L12" s="472"/>
      <c r="M12" s="472"/>
      <c r="N12" s="908">
        <f t="shared" si="1"/>
        <v>1091</v>
      </c>
      <c r="O12" s="909">
        <f t="shared" si="2"/>
        <v>1091</v>
      </c>
      <c r="P12" s="37"/>
      <c r="Q12" s="1175"/>
      <c r="R12" s="1175"/>
      <c r="S12" s="1175"/>
    </row>
    <row r="13" spans="1:19" ht="18" customHeight="1">
      <c r="A13" s="181" t="s">
        <v>797</v>
      </c>
      <c r="B13" s="472">
        <v>1116</v>
      </c>
      <c r="C13" s="472"/>
      <c r="D13" s="472"/>
      <c r="E13" s="472"/>
      <c r="F13" s="472"/>
      <c r="G13" s="472"/>
      <c r="H13" s="472"/>
      <c r="I13" s="472"/>
      <c r="J13" s="472"/>
      <c r="K13" s="472"/>
      <c r="L13" s="472"/>
      <c r="M13" s="472"/>
      <c r="N13" s="908">
        <f t="shared" si="1"/>
        <v>1116</v>
      </c>
      <c r="O13" s="909">
        <f t="shared" si="2"/>
        <v>1116</v>
      </c>
      <c r="P13" s="37"/>
      <c r="Q13" s="1175"/>
      <c r="R13" s="1175"/>
      <c r="S13" s="1175"/>
    </row>
    <row r="14" spans="1:19" ht="18" customHeight="1">
      <c r="A14" s="181" t="s">
        <v>798</v>
      </c>
      <c r="B14" s="472">
        <v>1044</v>
      </c>
      <c r="C14" s="472"/>
      <c r="D14" s="472"/>
      <c r="E14" s="472"/>
      <c r="F14" s="472"/>
      <c r="G14" s="472"/>
      <c r="H14" s="472"/>
      <c r="I14" s="472"/>
      <c r="J14" s="472"/>
      <c r="K14" s="472"/>
      <c r="L14" s="472"/>
      <c r="M14" s="472"/>
      <c r="N14" s="908">
        <f t="shared" si="1"/>
        <v>1044</v>
      </c>
      <c r="O14" s="909">
        <f t="shared" si="2"/>
        <v>1044</v>
      </c>
      <c r="P14" s="37"/>
      <c r="Q14" s="1175"/>
      <c r="R14" s="1175"/>
      <c r="S14" s="1175"/>
    </row>
    <row r="15" spans="1:19" ht="18" customHeight="1">
      <c r="A15" s="181" t="s">
        <v>312</v>
      </c>
      <c r="B15" s="472">
        <v>764</v>
      </c>
      <c r="C15" s="472"/>
      <c r="D15" s="472"/>
      <c r="E15" s="472"/>
      <c r="F15" s="472"/>
      <c r="G15" s="472"/>
      <c r="H15" s="472"/>
      <c r="I15" s="472"/>
      <c r="J15" s="472"/>
      <c r="K15" s="472"/>
      <c r="L15" s="472"/>
      <c r="M15" s="472"/>
      <c r="N15" s="908">
        <f t="shared" si="1"/>
        <v>764</v>
      </c>
      <c r="O15" s="909">
        <f t="shared" si="2"/>
        <v>764</v>
      </c>
      <c r="P15" s="37"/>
    </row>
    <row r="16" spans="1:19" ht="18" customHeight="1">
      <c r="A16" s="181" t="s">
        <v>799</v>
      </c>
      <c r="B16" s="472">
        <v>1011</v>
      </c>
      <c r="C16" s="472"/>
      <c r="D16" s="472"/>
      <c r="E16" s="472"/>
      <c r="F16" s="472"/>
      <c r="G16" s="472"/>
      <c r="H16" s="472"/>
      <c r="I16" s="472"/>
      <c r="J16" s="472"/>
      <c r="K16" s="472"/>
      <c r="L16" s="472"/>
      <c r="M16" s="472"/>
      <c r="N16" s="908">
        <f t="shared" si="1"/>
        <v>1011</v>
      </c>
      <c r="O16" s="909">
        <f t="shared" si="2"/>
        <v>1011</v>
      </c>
      <c r="P16" s="37"/>
      <c r="R16" s="1176"/>
    </row>
    <row r="17" spans="1:18" s="1324" customFormat="1" ht="18" customHeight="1" thickBot="1">
      <c r="A17" s="1556" t="s">
        <v>1672</v>
      </c>
      <c r="B17" s="1557">
        <v>0</v>
      </c>
      <c r="C17" s="1557"/>
      <c r="D17" s="1557"/>
      <c r="E17" s="1557"/>
      <c r="F17" s="1557"/>
      <c r="G17" s="1557"/>
      <c r="H17" s="1557"/>
      <c r="I17" s="1557"/>
      <c r="J17" s="1557"/>
      <c r="K17" s="1557"/>
      <c r="L17" s="1557"/>
      <c r="M17" s="1557"/>
      <c r="N17" s="908">
        <f t="shared" ref="N17" si="6">SUM(B17:M17)</f>
        <v>0</v>
      </c>
      <c r="O17" s="909">
        <f t="shared" ref="O17" si="7">AVERAGE(B17:M17)</f>
        <v>0</v>
      </c>
      <c r="P17" s="1323"/>
      <c r="R17" s="1176"/>
    </row>
    <row r="18" spans="1:18" ht="18" customHeight="1" thickBot="1">
      <c r="A18" s="456" t="s">
        <v>120</v>
      </c>
      <c r="B18" s="190">
        <f t="shared" ref="B18" si="8">B4+B10</f>
        <v>7259</v>
      </c>
      <c r="C18" s="190"/>
      <c r="D18" s="190"/>
      <c r="E18" s="190"/>
      <c r="F18" s="190"/>
      <c r="G18" s="190"/>
      <c r="H18" s="190"/>
      <c r="I18" s="190"/>
      <c r="J18" s="190"/>
      <c r="K18" s="190"/>
      <c r="L18" s="190"/>
      <c r="M18" s="190"/>
      <c r="N18" s="190">
        <f>N4+N10</f>
        <v>7259</v>
      </c>
      <c r="O18" s="741">
        <f t="shared" si="2"/>
        <v>7259</v>
      </c>
      <c r="P18" s="37"/>
    </row>
    <row r="19" spans="1:18" ht="18" customHeight="1">
      <c r="A19" s="1356"/>
      <c r="I19" s="1324"/>
      <c r="P19" s="37"/>
    </row>
    <row r="20" spans="1:18" ht="18" customHeight="1">
      <c r="P20" s="37"/>
    </row>
    <row r="21" spans="1:18" ht="18" customHeight="1">
      <c r="P21" s="37"/>
    </row>
    <row r="22" spans="1:18" ht="18" customHeight="1">
      <c r="P22" s="37"/>
    </row>
    <row r="23" spans="1:18" s="1324" customFormat="1" ht="18" customHeight="1">
      <c r="P23" s="1323"/>
    </row>
    <row r="24" spans="1:18" s="1324" customFormat="1" ht="18" customHeight="1">
      <c r="P24" s="1323"/>
    </row>
    <row r="25" spans="1:18" ht="18" customHeight="1">
      <c r="P25" s="37"/>
    </row>
    <row r="26" spans="1:18" ht="18" customHeight="1">
      <c r="P26" s="37"/>
    </row>
    <row r="27" spans="1:18" ht="18" customHeight="1" thickBot="1">
      <c r="P27" s="37"/>
    </row>
    <row r="28" spans="1:18" ht="18" customHeight="1" thickBot="1">
      <c r="A28" s="12" t="s">
        <v>105</v>
      </c>
      <c r="B28" s="454" t="s">
        <v>2</v>
      </c>
      <c r="C28" s="454" t="s">
        <v>3</v>
      </c>
      <c r="D28" s="454" t="s">
        <v>4</v>
      </c>
      <c r="E28" s="454" t="s">
        <v>5</v>
      </c>
      <c r="F28" s="454" t="s">
        <v>6</v>
      </c>
      <c r="G28" s="454" t="s">
        <v>7</v>
      </c>
      <c r="H28" s="454" t="s">
        <v>8</v>
      </c>
      <c r="I28" s="454" t="s">
        <v>9</v>
      </c>
      <c r="J28" s="1333" t="s">
        <v>10</v>
      </c>
      <c r="K28" s="454" t="s">
        <v>11</v>
      </c>
      <c r="L28" s="454" t="s">
        <v>12</v>
      </c>
      <c r="M28" s="896" t="s">
        <v>13</v>
      </c>
      <c r="N28" s="906" t="s">
        <v>120</v>
      </c>
      <c r="O28" s="247" t="s">
        <v>602</v>
      </c>
      <c r="P28" s="37"/>
    </row>
    <row r="29" spans="1:18" ht="18" customHeight="1">
      <c r="A29" s="901" t="s">
        <v>800</v>
      </c>
      <c r="B29" s="902">
        <f t="shared" ref="B29" si="9">SUM(B30:B34)</f>
        <v>1110</v>
      </c>
      <c r="C29" s="902"/>
      <c r="D29" s="902"/>
      <c r="E29" s="902"/>
      <c r="F29" s="902"/>
      <c r="G29" s="902"/>
      <c r="H29" s="902"/>
      <c r="I29" s="902"/>
      <c r="J29" s="902"/>
      <c r="K29" s="902"/>
      <c r="L29" s="902"/>
      <c r="M29" s="902"/>
      <c r="N29" s="900">
        <f>SUM(B29:M29)</f>
        <v>1110</v>
      </c>
      <c r="O29" s="900">
        <f>AVERAGE(B29:M29)</f>
        <v>1110</v>
      </c>
      <c r="P29" s="37"/>
    </row>
    <row r="30" spans="1:18" ht="18" customHeight="1">
      <c r="A30" s="181" t="s">
        <v>801</v>
      </c>
      <c r="B30" s="472">
        <v>135</v>
      </c>
      <c r="C30" s="472"/>
      <c r="D30" s="472"/>
      <c r="E30" s="472"/>
      <c r="F30" s="472"/>
      <c r="G30" s="472"/>
      <c r="H30" s="472"/>
      <c r="I30" s="472"/>
      <c r="J30" s="472"/>
      <c r="K30" s="472"/>
      <c r="L30" s="472"/>
      <c r="M30" s="472"/>
      <c r="N30" s="910">
        <f t="shared" ref="N30:N42" si="10">SUM(B30:M30)</f>
        <v>135</v>
      </c>
      <c r="O30" s="910">
        <f t="shared" ref="O30:O40" si="11">AVERAGE(B30:M30)</f>
        <v>135</v>
      </c>
      <c r="P30" s="37"/>
    </row>
    <row r="31" spans="1:18" ht="18" customHeight="1">
      <c r="A31" s="181" t="s">
        <v>802</v>
      </c>
      <c r="B31" s="472">
        <v>470</v>
      </c>
      <c r="C31" s="472"/>
      <c r="D31" s="472"/>
      <c r="E31" s="472"/>
      <c r="F31" s="472"/>
      <c r="G31" s="472"/>
      <c r="H31" s="472"/>
      <c r="I31" s="472"/>
      <c r="J31" s="472"/>
      <c r="K31" s="472"/>
      <c r="L31" s="472"/>
      <c r="M31" s="472"/>
      <c r="N31" s="910">
        <f t="shared" si="10"/>
        <v>470</v>
      </c>
      <c r="O31" s="910">
        <f t="shared" si="11"/>
        <v>470</v>
      </c>
      <c r="P31" s="37"/>
    </row>
    <row r="32" spans="1:18" ht="18" customHeight="1">
      <c r="A32" s="181" t="s">
        <v>803</v>
      </c>
      <c r="B32" s="472">
        <v>23</v>
      </c>
      <c r="C32" s="472"/>
      <c r="D32" s="472"/>
      <c r="E32" s="472"/>
      <c r="F32" s="472"/>
      <c r="G32" s="472"/>
      <c r="H32" s="472"/>
      <c r="I32" s="472"/>
      <c r="J32" s="472"/>
      <c r="K32" s="472"/>
      <c r="L32" s="472"/>
      <c r="M32" s="472"/>
      <c r="N32" s="910">
        <f t="shared" si="10"/>
        <v>23</v>
      </c>
      <c r="O32" s="910">
        <f t="shared" si="11"/>
        <v>23</v>
      </c>
      <c r="P32" s="37"/>
    </row>
    <row r="33" spans="1:16" ht="18" customHeight="1">
      <c r="A33" s="181" t="s">
        <v>583</v>
      </c>
      <c r="B33" s="472">
        <v>470</v>
      </c>
      <c r="C33" s="472"/>
      <c r="D33" s="472"/>
      <c r="E33" s="472"/>
      <c r="F33" s="472"/>
      <c r="G33" s="472"/>
      <c r="H33" s="472"/>
      <c r="I33" s="472"/>
      <c r="J33" s="472"/>
      <c r="K33" s="472"/>
      <c r="L33" s="472"/>
      <c r="M33" s="472"/>
      <c r="N33" s="910">
        <f t="shared" si="10"/>
        <v>470</v>
      </c>
      <c r="O33" s="910">
        <f t="shared" si="11"/>
        <v>470</v>
      </c>
      <c r="P33" s="37"/>
    </row>
    <row r="34" spans="1:16" s="1324" customFormat="1" ht="18" customHeight="1">
      <c r="A34" s="181" t="s">
        <v>1670</v>
      </c>
      <c r="B34" s="472">
        <v>12</v>
      </c>
      <c r="C34" s="472"/>
      <c r="D34" s="472"/>
      <c r="E34" s="472"/>
      <c r="F34" s="472"/>
      <c r="G34" s="472"/>
      <c r="H34" s="472"/>
      <c r="I34" s="472"/>
      <c r="J34" s="472"/>
      <c r="K34" s="472"/>
      <c r="L34" s="472"/>
      <c r="M34" s="472"/>
      <c r="N34" s="910">
        <f t="shared" ref="N34" si="12">SUM(B34:M34)</f>
        <v>12</v>
      </c>
      <c r="O34" s="910">
        <f t="shared" ref="O34" si="13">AVERAGE(B34:M34)</f>
        <v>12</v>
      </c>
      <c r="P34" s="1323"/>
    </row>
    <row r="35" spans="1:16" ht="18" customHeight="1">
      <c r="A35" s="901" t="s">
        <v>581</v>
      </c>
      <c r="B35" s="902">
        <f>SUM(B36:B41)</f>
        <v>827</v>
      </c>
      <c r="C35" s="902"/>
      <c r="D35" s="902"/>
      <c r="E35" s="902"/>
      <c r="F35" s="902"/>
      <c r="G35" s="902"/>
      <c r="H35" s="902"/>
      <c r="I35" s="902"/>
      <c r="J35" s="902"/>
      <c r="K35" s="902"/>
      <c r="L35" s="902"/>
      <c r="M35" s="902"/>
      <c r="N35" s="900">
        <f t="shared" si="10"/>
        <v>827</v>
      </c>
      <c r="O35" s="900">
        <f t="shared" si="11"/>
        <v>827</v>
      </c>
      <c r="P35" s="37"/>
    </row>
    <row r="36" spans="1:16" ht="18" customHeight="1">
      <c r="A36" s="181" t="s">
        <v>804</v>
      </c>
      <c r="B36" s="472">
        <v>109</v>
      </c>
      <c r="C36" s="472"/>
      <c r="D36" s="472"/>
      <c r="E36" s="472"/>
      <c r="F36" s="472"/>
      <c r="G36" s="472"/>
      <c r="H36" s="472"/>
      <c r="I36" s="472"/>
      <c r="J36" s="472"/>
      <c r="K36" s="472"/>
      <c r="L36" s="472"/>
      <c r="M36" s="472"/>
      <c r="N36" s="910">
        <f t="shared" si="10"/>
        <v>109</v>
      </c>
      <c r="O36" s="910">
        <f t="shared" si="11"/>
        <v>109</v>
      </c>
      <c r="P36" s="37"/>
    </row>
    <row r="37" spans="1:16" ht="18" customHeight="1">
      <c r="A37" s="181" t="s">
        <v>796</v>
      </c>
      <c r="B37" s="472">
        <v>238</v>
      </c>
      <c r="C37" s="472"/>
      <c r="D37" s="472"/>
      <c r="E37" s="472"/>
      <c r="F37" s="472"/>
      <c r="G37" s="472"/>
      <c r="H37" s="472"/>
      <c r="I37" s="472"/>
      <c r="J37" s="472"/>
      <c r="K37" s="472"/>
      <c r="L37" s="472"/>
      <c r="M37" s="472"/>
      <c r="N37" s="910">
        <f t="shared" si="10"/>
        <v>238</v>
      </c>
      <c r="O37" s="910">
        <f t="shared" si="11"/>
        <v>238</v>
      </c>
      <c r="P37" s="37"/>
    </row>
    <row r="38" spans="1:16" ht="18" customHeight="1">
      <c r="A38" s="181" t="s">
        <v>805</v>
      </c>
      <c r="B38" s="472">
        <v>280</v>
      </c>
      <c r="C38" s="472"/>
      <c r="D38" s="472"/>
      <c r="E38" s="472"/>
      <c r="F38" s="472"/>
      <c r="G38" s="472"/>
      <c r="H38" s="472"/>
      <c r="I38" s="472"/>
      <c r="J38" s="472"/>
      <c r="K38" s="472"/>
      <c r="L38" s="472"/>
      <c r="M38" s="472"/>
      <c r="N38" s="910">
        <f t="shared" si="10"/>
        <v>280</v>
      </c>
      <c r="O38" s="910">
        <f t="shared" si="11"/>
        <v>280</v>
      </c>
      <c r="P38" s="37"/>
    </row>
    <row r="39" spans="1:16" ht="18" customHeight="1">
      <c r="A39" s="181" t="s">
        <v>798</v>
      </c>
      <c r="B39" s="472">
        <v>91</v>
      </c>
      <c r="C39" s="472"/>
      <c r="D39" s="472"/>
      <c r="E39" s="472"/>
      <c r="F39" s="472"/>
      <c r="G39" s="472"/>
      <c r="H39" s="472"/>
      <c r="I39" s="472"/>
      <c r="J39" s="472"/>
      <c r="K39" s="472"/>
      <c r="L39" s="472"/>
      <c r="M39" s="472"/>
      <c r="N39" s="910">
        <f t="shared" si="10"/>
        <v>91</v>
      </c>
      <c r="O39" s="910">
        <f t="shared" si="11"/>
        <v>91</v>
      </c>
      <c r="P39" s="37"/>
    </row>
    <row r="40" spans="1:16" ht="18" customHeight="1">
      <c r="A40" s="181" t="s">
        <v>312</v>
      </c>
      <c r="B40" s="472">
        <v>109</v>
      </c>
      <c r="C40" s="472"/>
      <c r="D40" s="472"/>
      <c r="E40" s="472"/>
      <c r="F40" s="472"/>
      <c r="G40" s="472"/>
      <c r="H40" s="472"/>
      <c r="I40" s="472"/>
      <c r="J40" s="472"/>
      <c r="K40" s="472"/>
      <c r="L40" s="472"/>
      <c r="M40" s="472"/>
      <c r="N40" s="910">
        <f t="shared" si="10"/>
        <v>109</v>
      </c>
      <c r="O40" s="910">
        <f t="shared" si="11"/>
        <v>109</v>
      </c>
      <c r="P40" s="37"/>
    </row>
    <row r="41" spans="1:16" s="1324" customFormat="1" ht="18" customHeight="1" thickBot="1">
      <c r="A41" s="1556" t="s">
        <v>1671</v>
      </c>
      <c r="B41" s="1557">
        <v>0</v>
      </c>
      <c r="C41" s="1557"/>
      <c r="D41" s="1557"/>
      <c r="E41" s="1557"/>
      <c r="F41" s="1557"/>
      <c r="G41" s="1557"/>
      <c r="H41" s="1557"/>
      <c r="I41" s="1557"/>
      <c r="J41" s="1557"/>
      <c r="K41" s="1557"/>
      <c r="L41" s="1557"/>
      <c r="M41" s="1557"/>
      <c r="N41" s="910">
        <f t="shared" ref="N41" si="14">SUM(B41:M41)</f>
        <v>0</v>
      </c>
      <c r="O41" s="910">
        <f t="shared" ref="O41" si="15">AVERAGE(B41:M41)</f>
        <v>0</v>
      </c>
      <c r="P41" s="1323"/>
    </row>
    <row r="42" spans="1:16" ht="18" customHeight="1" thickBot="1">
      <c r="A42" s="456" t="s">
        <v>120</v>
      </c>
      <c r="B42" s="190">
        <f t="shared" ref="B42" si="16">B29+B35</f>
        <v>1937</v>
      </c>
      <c r="C42" s="190"/>
      <c r="D42" s="190"/>
      <c r="E42" s="190"/>
      <c r="F42" s="190"/>
      <c r="G42" s="190"/>
      <c r="H42" s="190"/>
      <c r="I42" s="190"/>
      <c r="J42" s="190"/>
      <c r="K42" s="190"/>
      <c r="L42" s="190"/>
      <c r="M42" s="190"/>
      <c r="N42" s="190">
        <f t="shared" si="10"/>
        <v>1937</v>
      </c>
      <c r="O42" s="188">
        <f>AVERAGE(B42:M42)</f>
        <v>1937</v>
      </c>
      <c r="P42" s="37"/>
    </row>
    <row r="43" spans="1:16" ht="18" customHeight="1">
      <c r="P43" s="37"/>
    </row>
    <row r="44" spans="1:16" ht="18" customHeight="1">
      <c r="P44" s="37"/>
    </row>
    <row r="45" spans="1:16" ht="18" customHeight="1">
      <c r="P45" s="37"/>
    </row>
    <row r="46" spans="1:16" ht="18" customHeight="1">
      <c r="P46" s="37"/>
    </row>
    <row r="47" spans="1:16" ht="18" customHeight="1">
      <c r="P47" s="37"/>
    </row>
    <row r="48" spans="1:16" ht="18" customHeight="1">
      <c r="P48" s="37"/>
    </row>
    <row r="49" spans="1:16" ht="18" customHeight="1">
      <c r="P49" s="37"/>
    </row>
    <row r="50" spans="1:16" ht="18" customHeight="1">
      <c r="P50" s="37"/>
    </row>
    <row r="51" spans="1:16" ht="18" customHeight="1">
      <c r="P51" s="37"/>
    </row>
    <row r="52" spans="1:16" ht="18" customHeight="1" thickBot="1">
      <c r="P52" s="37"/>
    </row>
    <row r="53" spans="1:16" s="1156" customFormat="1" ht="18" customHeight="1" thickBot="1">
      <c r="A53" s="12" t="s">
        <v>1458</v>
      </c>
      <c r="B53" s="1261" t="s">
        <v>2</v>
      </c>
      <c r="C53" s="1261" t="s">
        <v>3</v>
      </c>
      <c r="D53" s="1261" t="s">
        <v>4</v>
      </c>
      <c r="E53" s="1261" t="s">
        <v>5</v>
      </c>
      <c r="F53" s="1261" t="s">
        <v>6</v>
      </c>
      <c r="G53" s="1261" t="s">
        <v>7</v>
      </c>
      <c r="H53" s="1261" t="s">
        <v>8</v>
      </c>
      <c r="I53" s="1261" t="s">
        <v>9</v>
      </c>
      <c r="J53" s="1333" t="s">
        <v>10</v>
      </c>
      <c r="K53" s="1261" t="s">
        <v>11</v>
      </c>
      <c r="L53" s="1261" t="s">
        <v>12</v>
      </c>
      <c r="M53" s="1260" t="s">
        <v>13</v>
      </c>
      <c r="N53" s="906" t="s">
        <v>120</v>
      </c>
      <c r="O53" s="247" t="s">
        <v>602</v>
      </c>
      <c r="P53" s="37"/>
    </row>
    <row r="54" spans="1:16" s="1156" customFormat="1" ht="18" customHeight="1">
      <c r="A54" s="901" t="s">
        <v>800</v>
      </c>
      <c r="B54" s="902">
        <f>SUM(B55:B57)</f>
        <v>0</v>
      </c>
      <c r="C54" s="902"/>
      <c r="D54" s="902"/>
      <c r="E54" s="902"/>
      <c r="F54" s="902"/>
      <c r="G54" s="902"/>
      <c r="H54" s="902"/>
      <c r="I54" s="902"/>
      <c r="J54" s="902"/>
      <c r="K54" s="902"/>
      <c r="L54" s="902"/>
      <c r="M54" s="902"/>
      <c r="N54" s="900">
        <f>SUM(B54:M54)</f>
        <v>0</v>
      </c>
      <c r="O54" s="900">
        <f>AVERAGE(B54:M54)</f>
        <v>0</v>
      </c>
      <c r="P54" s="37"/>
    </row>
    <row r="55" spans="1:16" s="1156" customFormat="1" ht="18" customHeight="1">
      <c r="A55" s="181" t="s">
        <v>1459</v>
      </c>
      <c r="B55" s="472"/>
      <c r="C55" s="472"/>
      <c r="D55" s="472"/>
      <c r="E55" s="472"/>
      <c r="F55" s="472"/>
      <c r="G55" s="472"/>
      <c r="H55" s="472"/>
      <c r="I55" s="472"/>
      <c r="J55" s="472"/>
      <c r="K55" s="472"/>
      <c r="L55" s="472"/>
      <c r="M55" s="472"/>
      <c r="N55" s="910">
        <f t="shared" ref="N55:N65" si="17">SUM(B55:M55)</f>
        <v>0</v>
      </c>
      <c r="O55" s="910" t="e">
        <f t="shared" ref="O55:O63" si="18">AVERAGE(B55:M55)</f>
        <v>#DIV/0!</v>
      </c>
      <c r="P55" s="37"/>
    </row>
    <row r="56" spans="1:16" s="1324" customFormat="1" ht="18" customHeight="1">
      <c r="A56" s="181" t="s">
        <v>321</v>
      </c>
      <c r="B56" s="472"/>
      <c r="C56" s="472"/>
      <c r="D56" s="472"/>
      <c r="E56" s="472"/>
      <c r="F56" s="472"/>
      <c r="G56" s="472"/>
      <c r="H56" s="472"/>
      <c r="I56" s="472"/>
      <c r="J56" s="472"/>
      <c r="K56" s="472"/>
      <c r="L56" s="472"/>
      <c r="M56" s="472"/>
      <c r="N56" s="910">
        <f t="shared" si="17"/>
        <v>0</v>
      </c>
      <c r="O56" s="910" t="e">
        <f t="shared" si="18"/>
        <v>#DIV/0!</v>
      </c>
      <c r="P56" s="1323"/>
    </row>
    <row r="57" spans="1:16" s="1324" customFormat="1" ht="18" customHeight="1">
      <c r="A57" s="181" t="s">
        <v>1673</v>
      </c>
      <c r="B57" s="472"/>
      <c r="C57" s="472"/>
      <c r="D57" s="472"/>
      <c r="E57" s="472"/>
      <c r="F57" s="472"/>
      <c r="G57" s="472"/>
      <c r="H57" s="472"/>
      <c r="I57" s="472"/>
      <c r="J57" s="472"/>
      <c r="K57" s="472"/>
      <c r="L57" s="472"/>
      <c r="M57" s="472"/>
      <c r="N57" s="910">
        <f t="shared" ref="N57" si="19">SUM(B57:M57)</f>
        <v>0</v>
      </c>
      <c r="O57" s="910" t="e">
        <f t="shared" ref="O57" si="20">AVERAGE(B57:M57)</f>
        <v>#DIV/0!</v>
      </c>
      <c r="P57" s="1323"/>
    </row>
    <row r="58" spans="1:16" s="1156" customFormat="1" ht="18" customHeight="1">
      <c r="A58" s="901" t="s">
        <v>581</v>
      </c>
      <c r="B58" s="902">
        <f>SUM(B59:B64)</f>
        <v>0</v>
      </c>
      <c r="C58" s="902"/>
      <c r="D58" s="902"/>
      <c r="E58" s="902"/>
      <c r="F58" s="902"/>
      <c r="G58" s="902"/>
      <c r="H58" s="902"/>
      <c r="I58" s="902"/>
      <c r="J58" s="902"/>
      <c r="K58" s="902"/>
      <c r="L58" s="902"/>
      <c r="M58" s="902"/>
      <c r="N58" s="900">
        <f t="shared" si="17"/>
        <v>0</v>
      </c>
      <c r="O58" s="900">
        <f t="shared" si="18"/>
        <v>0</v>
      </c>
      <c r="P58" s="37"/>
    </row>
    <row r="59" spans="1:16" s="1156" customFormat="1" ht="18" customHeight="1">
      <c r="A59" s="181" t="s">
        <v>795</v>
      </c>
      <c r="B59" s="472"/>
      <c r="C59" s="472"/>
      <c r="D59" s="472"/>
      <c r="E59" s="472"/>
      <c r="F59" s="472"/>
      <c r="G59" s="472"/>
      <c r="H59" s="472"/>
      <c r="I59" s="472"/>
      <c r="J59" s="472"/>
      <c r="K59" s="472"/>
      <c r="L59" s="472"/>
      <c r="M59" s="472"/>
      <c r="N59" s="910">
        <f t="shared" si="17"/>
        <v>0</v>
      </c>
      <c r="O59" s="910" t="e">
        <f t="shared" si="18"/>
        <v>#DIV/0!</v>
      </c>
      <c r="P59" s="37"/>
    </row>
    <row r="60" spans="1:16" s="1156" customFormat="1" ht="18" customHeight="1">
      <c r="A60" s="181" t="s">
        <v>796</v>
      </c>
      <c r="B60" s="472"/>
      <c r="C60" s="472"/>
      <c r="D60" s="472"/>
      <c r="E60" s="472"/>
      <c r="F60" s="472"/>
      <c r="G60" s="472"/>
      <c r="H60" s="472"/>
      <c r="I60" s="472"/>
      <c r="J60" s="472"/>
      <c r="K60" s="472"/>
      <c r="L60" s="472"/>
      <c r="M60" s="472"/>
      <c r="N60" s="910">
        <f t="shared" si="17"/>
        <v>0</v>
      </c>
      <c r="O60" s="910" t="e">
        <f t="shared" si="18"/>
        <v>#DIV/0!</v>
      </c>
      <c r="P60" s="37"/>
    </row>
    <row r="61" spans="1:16" s="1156" customFormat="1" ht="18" customHeight="1">
      <c r="A61" s="181" t="s">
        <v>798</v>
      </c>
      <c r="B61" s="472"/>
      <c r="C61" s="472"/>
      <c r="D61" s="472"/>
      <c r="E61" s="472"/>
      <c r="F61" s="472"/>
      <c r="G61" s="472"/>
      <c r="H61" s="472"/>
      <c r="I61" s="472"/>
      <c r="J61" s="472"/>
      <c r="K61" s="472"/>
      <c r="L61" s="472"/>
      <c r="M61" s="472"/>
      <c r="N61" s="910">
        <f t="shared" si="17"/>
        <v>0</v>
      </c>
      <c r="O61" s="910" t="e">
        <f t="shared" si="18"/>
        <v>#DIV/0!</v>
      </c>
      <c r="P61" s="37"/>
    </row>
    <row r="62" spans="1:16" s="1156" customFormat="1" ht="18" customHeight="1">
      <c r="A62" s="181" t="s">
        <v>312</v>
      </c>
      <c r="B62" s="472"/>
      <c r="C62" s="472"/>
      <c r="D62" s="472"/>
      <c r="E62" s="472"/>
      <c r="F62" s="472"/>
      <c r="G62" s="472"/>
      <c r="H62" s="472"/>
      <c r="I62" s="472"/>
      <c r="J62" s="472"/>
      <c r="K62" s="472"/>
      <c r="L62" s="472"/>
      <c r="M62" s="472"/>
      <c r="N62" s="910">
        <f t="shared" si="17"/>
        <v>0</v>
      </c>
      <c r="O62" s="910" t="e">
        <f t="shared" si="18"/>
        <v>#DIV/0!</v>
      </c>
      <c r="P62" s="37"/>
    </row>
    <row r="63" spans="1:16" s="1156" customFormat="1" ht="18" customHeight="1">
      <c r="A63" s="181" t="s">
        <v>799</v>
      </c>
      <c r="B63" s="472"/>
      <c r="C63" s="472"/>
      <c r="D63" s="472"/>
      <c r="E63" s="472"/>
      <c r="F63" s="472"/>
      <c r="G63" s="472"/>
      <c r="H63" s="472"/>
      <c r="I63" s="472"/>
      <c r="J63" s="472"/>
      <c r="K63" s="472"/>
      <c r="L63" s="472"/>
      <c r="M63" s="472"/>
      <c r="N63" s="910">
        <f t="shared" si="17"/>
        <v>0</v>
      </c>
      <c r="O63" s="910" t="e">
        <f t="shared" si="18"/>
        <v>#DIV/0!</v>
      </c>
      <c r="P63" s="37"/>
    </row>
    <row r="64" spans="1:16" s="1324" customFormat="1" ht="18" customHeight="1" thickBot="1">
      <c r="A64" s="1556" t="s">
        <v>1674</v>
      </c>
      <c r="B64" s="1557"/>
      <c r="C64" s="1557"/>
      <c r="D64" s="1557"/>
      <c r="E64" s="1557"/>
      <c r="F64" s="1557"/>
      <c r="G64" s="1557"/>
      <c r="H64" s="1557"/>
      <c r="I64" s="1557"/>
      <c r="J64" s="1557"/>
      <c r="K64" s="1557"/>
      <c r="L64" s="1557"/>
      <c r="M64" s="1557"/>
      <c r="N64" s="910">
        <f t="shared" ref="N64" si="21">SUM(B64:M64)</f>
        <v>0</v>
      </c>
      <c r="O64" s="910" t="e">
        <f t="shared" ref="O64" si="22">AVERAGE(B64:M64)</f>
        <v>#DIV/0!</v>
      </c>
      <c r="P64" s="1323"/>
    </row>
    <row r="65" spans="1:16" s="1156" customFormat="1" ht="18" customHeight="1" thickBot="1">
      <c r="A65" s="1262" t="s">
        <v>120</v>
      </c>
      <c r="B65" s="190">
        <f t="shared" ref="B65" si="23">B54+B58</f>
        <v>0</v>
      </c>
      <c r="C65" s="190"/>
      <c r="D65" s="190"/>
      <c r="E65" s="190"/>
      <c r="F65" s="190"/>
      <c r="G65" s="190"/>
      <c r="H65" s="190"/>
      <c r="I65" s="190"/>
      <c r="J65" s="190"/>
      <c r="K65" s="190"/>
      <c r="L65" s="190"/>
      <c r="M65" s="190"/>
      <c r="N65" s="190">
        <f t="shared" si="17"/>
        <v>0</v>
      </c>
      <c r="O65" s="188">
        <f>AVERAGE(B65:M65)</f>
        <v>0</v>
      </c>
      <c r="P65" s="37"/>
    </row>
    <row r="66" spans="1:16" s="1156" customFormat="1" ht="18" customHeight="1">
      <c r="H66" s="1324"/>
      <c r="I66" s="1324"/>
      <c r="J66" s="1324"/>
      <c r="P66" s="37"/>
    </row>
    <row r="67" spans="1:16" s="1156" customFormat="1" ht="18" customHeight="1">
      <c r="I67" s="1324"/>
      <c r="J67" s="1324"/>
      <c r="P67" s="37"/>
    </row>
    <row r="68" spans="1:16" s="1156" customFormat="1" ht="18" customHeight="1">
      <c r="J68" s="1324"/>
      <c r="P68" s="37"/>
    </row>
    <row r="69" spans="1:16" s="1156" customFormat="1" ht="18" customHeight="1">
      <c r="J69" s="1324"/>
      <c r="P69" s="37"/>
    </row>
    <row r="70" spans="1:16" s="1156" customFormat="1" ht="18" customHeight="1">
      <c r="J70" s="1324"/>
      <c r="P70" s="37"/>
    </row>
    <row r="71" spans="1:16" s="1156" customFormat="1" ht="18" customHeight="1">
      <c r="J71" s="1324"/>
      <c r="P71" s="37"/>
    </row>
    <row r="72" spans="1:16" s="1156" customFormat="1" ht="18" customHeight="1">
      <c r="J72" s="1324"/>
      <c r="P72" s="37"/>
    </row>
    <row r="73" spans="1:16" s="1156" customFormat="1" ht="18" customHeight="1">
      <c r="J73" s="1324"/>
      <c r="P73" s="37"/>
    </row>
    <row r="74" spans="1:16" s="1156" customFormat="1" ht="18" customHeight="1">
      <c r="J74" s="1324"/>
      <c r="P74" s="37"/>
    </row>
    <row r="75" spans="1:16" s="1156" customFormat="1" ht="18" customHeight="1" thickBot="1">
      <c r="J75" s="1324"/>
      <c r="P75" s="37"/>
    </row>
    <row r="76" spans="1:16" ht="18" customHeight="1" thickBot="1">
      <c r="A76" s="12" t="s">
        <v>110</v>
      </c>
      <c r="B76" s="454" t="s">
        <v>2</v>
      </c>
      <c r="C76" s="454" t="s">
        <v>3</v>
      </c>
      <c r="D76" s="454" t="s">
        <v>4</v>
      </c>
      <c r="E76" s="454" t="s">
        <v>5</v>
      </c>
      <c r="F76" s="454" t="s">
        <v>6</v>
      </c>
      <c r="G76" s="454" t="s">
        <v>7</v>
      </c>
      <c r="H76" s="454" t="s">
        <v>8</v>
      </c>
      <c r="I76" s="454" t="s">
        <v>9</v>
      </c>
      <c r="J76" s="1333" t="s">
        <v>10</v>
      </c>
      <c r="K76" s="454" t="s">
        <v>11</v>
      </c>
      <c r="L76" s="454" t="s">
        <v>12</v>
      </c>
      <c r="M76" s="648" t="s">
        <v>13</v>
      </c>
      <c r="N76" s="906" t="s">
        <v>120</v>
      </c>
      <c r="O76" s="903" t="s">
        <v>602</v>
      </c>
      <c r="P76" s="37"/>
    </row>
    <row r="77" spans="1:16" ht="18" customHeight="1">
      <c r="A77" s="901" t="s">
        <v>800</v>
      </c>
      <c r="B77" s="902">
        <f t="shared" ref="B77" si="24">SUM(B78:B79)</f>
        <v>68</v>
      </c>
      <c r="C77" s="902"/>
      <c r="D77" s="902"/>
      <c r="E77" s="902"/>
      <c r="F77" s="902"/>
      <c r="G77" s="902"/>
      <c r="H77" s="902"/>
      <c r="I77" s="902"/>
      <c r="J77" s="902"/>
      <c r="K77" s="902"/>
      <c r="L77" s="902"/>
      <c r="M77" s="902"/>
      <c r="N77" s="907">
        <f>SUM(B77:M77)</f>
        <v>68</v>
      </c>
      <c r="O77" s="904">
        <f>AVERAGE(B77:M77)</f>
        <v>68</v>
      </c>
      <c r="P77" s="37"/>
    </row>
    <row r="78" spans="1:16" ht="18" customHeight="1">
      <c r="A78" s="181" t="s">
        <v>794</v>
      </c>
      <c r="B78" s="472">
        <v>68</v>
      </c>
      <c r="C78" s="472"/>
      <c r="D78" s="472"/>
      <c r="E78" s="472"/>
      <c r="F78" s="472"/>
      <c r="G78" s="472"/>
      <c r="H78" s="472"/>
      <c r="I78" s="472"/>
      <c r="J78" s="472"/>
      <c r="K78" s="472"/>
      <c r="L78" s="472"/>
      <c r="M78" s="472"/>
      <c r="N78" s="905">
        <f>SUM(B78:M78)</f>
        <v>68</v>
      </c>
      <c r="O78" s="1571">
        <f>AVERAGE(B78:M78)</f>
        <v>68</v>
      </c>
      <c r="P78" s="37"/>
    </row>
    <row r="79" spans="1:16" s="1324" customFormat="1" ht="18" customHeight="1" thickBot="1">
      <c r="A79" s="1556" t="s">
        <v>1675</v>
      </c>
      <c r="B79" s="1557">
        <v>0</v>
      </c>
      <c r="C79" s="1557"/>
      <c r="D79" s="1557"/>
      <c r="E79" s="1557"/>
      <c r="F79" s="1557"/>
      <c r="G79" s="1557"/>
      <c r="H79" s="1557"/>
      <c r="I79" s="1557"/>
      <c r="J79" s="1557"/>
      <c r="K79" s="1557"/>
      <c r="L79" s="1557"/>
      <c r="M79" s="1557"/>
      <c r="N79" s="905">
        <f>SUM(B79:M79)</f>
        <v>0</v>
      </c>
      <c r="O79" s="1563">
        <f>AVERAGE(B79:M79)</f>
        <v>0</v>
      </c>
      <c r="P79" s="1323"/>
    </row>
    <row r="80" spans="1:16" ht="18" customHeight="1" thickBot="1">
      <c r="A80" s="456" t="s">
        <v>120</v>
      </c>
      <c r="B80" s="190">
        <f t="shared" ref="B80" si="25">B77</f>
        <v>68</v>
      </c>
      <c r="C80" s="190"/>
      <c r="D80" s="190"/>
      <c r="E80" s="190"/>
      <c r="F80" s="190"/>
      <c r="G80" s="190"/>
      <c r="H80" s="190"/>
      <c r="I80" s="190"/>
      <c r="J80" s="190"/>
      <c r="K80" s="190"/>
      <c r="L80" s="190"/>
      <c r="M80" s="190"/>
      <c r="N80" s="190">
        <f>SUM(N78)</f>
        <v>68</v>
      </c>
      <c r="O80" s="741">
        <f>AVERAGE(B80:M80)</f>
        <v>68</v>
      </c>
      <c r="P80" s="37"/>
    </row>
    <row r="81" spans="1:16" ht="18" customHeight="1">
      <c r="A81" s="11"/>
      <c r="B81" s="11"/>
      <c r="C81" s="11"/>
      <c r="D81" s="37"/>
      <c r="E81" s="37"/>
      <c r="F81" s="37"/>
      <c r="G81" s="37"/>
      <c r="H81" s="37"/>
      <c r="I81" s="37"/>
      <c r="J81" s="1323"/>
      <c r="K81" s="37"/>
      <c r="L81" s="37"/>
      <c r="M81" s="37"/>
      <c r="N81" s="37"/>
      <c r="P81" s="37"/>
    </row>
    <row r="82" spans="1:16" ht="18" customHeight="1">
      <c r="A82" s="11"/>
      <c r="B82" s="11"/>
      <c r="C82" s="11"/>
      <c r="D82" s="37"/>
      <c r="E82" s="37"/>
      <c r="F82" s="37"/>
      <c r="G82" s="37"/>
      <c r="H82" s="37"/>
      <c r="I82" s="37"/>
      <c r="J82" s="1323"/>
      <c r="K82" s="37"/>
      <c r="L82" s="37"/>
      <c r="M82" s="37"/>
      <c r="N82" s="37"/>
      <c r="P82" s="37"/>
    </row>
    <row r="83" spans="1:16" ht="18" customHeight="1">
      <c r="A83" s="11"/>
      <c r="B83" s="11"/>
      <c r="C83" s="11"/>
      <c r="D83" s="37"/>
      <c r="E83" s="37"/>
      <c r="F83" s="37"/>
      <c r="G83" s="37"/>
      <c r="H83" s="37"/>
      <c r="I83" s="37"/>
      <c r="J83" s="1323"/>
      <c r="K83" s="37"/>
      <c r="L83" s="37"/>
      <c r="M83" s="37"/>
      <c r="N83" s="37"/>
      <c r="P83" s="37"/>
    </row>
    <row r="84" spans="1:16" ht="18" customHeight="1">
      <c r="A84" s="11"/>
      <c r="B84" s="11"/>
      <c r="C84" s="11"/>
      <c r="D84" s="37"/>
      <c r="E84" s="37"/>
      <c r="F84" s="37"/>
      <c r="G84" s="37"/>
      <c r="H84" s="37"/>
      <c r="I84" s="37"/>
      <c r="J84" s="1323"/>
      <c r="K84" s="37"/>
      <c r="L84" s="37"/>
      <c r="M84" s="37"/>
      <c r="N84" s="37"/>
      <c r="P84" s="37"/>
    </row>
    <row r="85" spans="1:16" ht="18" customHeight="1">
      <c r="A85" s="11"/>
      <c r="B85" s="11"/>
      <c r="C85" s="11"/>
      <c r="D85" s="37"/>
      <c r="E85" s="37"/>
      <c r="F85" s="37"/>
      <c r="G85" s="37"/>
      <c r="H85" s="37"/>
      <c r="I85" s="37"/>
      <c r="J85" s="1323"/>
      <c r="K85" s="37"/>
      <c r="L85" s="37"/>
      <c r="M85" s="37"/>
      <c r="N85" s="37"/>
      <c r="P85" s="37"/>
    </row>
    <row r="86" spans="1:16" ht="18" customHeight="1">
      <c r="P86" s="37"/>
    </row>
    <row r="87" spans="1:16" ht="18" customHeight="1" thickBot="1">
      <c r="P87" s="37"/>
    </row>
    <row r="88" spans="1:16" ht="18" customHeight="1" thickBot="1">
      <c r="A88" s="13" t="s">
        <v>106</v>
      </c>
      <c r="B88" s="454" t="s">
        <v>2</v>
      </c>
      <c r="C88" s="454" t="s">
        <v>3</v>
      </c>
      <c r="D88" s="454" t="s">
        <v>4</v>
      </c>
      <c r="E88" s="454" t="s">
        <v>5</v>
      </c>
      <c r="F88" s="454" t="s">
        <v>6</v>
      </c>
      <c r="G88" s="454" t="s">
        <v>7</v>
      </c>
      <c r="H88" s="454" t="s">
        <v>8</v>
      </c>
      <c r="I88" s="454" t="s">
        <v>9</v>
      </c>
      <c r="J88" s="1333" t="s">
        <v>10</v>
      </c>
      <c r="K88" s="454" t="s">
        <v>11</v>
      </c>
      <c r="L88" s="454" t="s">
        <v>12</v>
      </c>
      <c r="M88" s="454" t="s">
        <v>13</v>
      </c>
      <c r="N88" s="652" t="s">
        <v>120</v>
      </c>
      <c r="O88" s="247" t="s">
        <v>602</v>
      </c>
      <c r="P88" s="37"/>
    </row>
    <row r="89" spans="1:16" ht="18" customHeight="1">
      <c r="A89" s="901" t="s">
        <v>800</v>
      </c>
      <c r="B89" s="902">
        <f t="shared" ref="B89" si="26">SUM(B90:B93)</f>
        <v>169</v>
      </c>
      <c r="C89" s="902"/>
      <c r="D89" s="902"/>
      <c r="E89" s="902"/>
      <c r="F89" s="902"/>
      <c r="G89" s="902"/>
      <c r="H89" s="902"/>
      <c r="I89" s="902"/>
      <c r="J89" s="902"/>
      <c r="K89" s="902"/>
      <c r="L89" s="902"/>
      <c r="M89" s="902"/>
      <c r="N89" s="907">
        <f>SUM(B89:M89)</f>
        <v>169</v>
      </c>
      <c r="O89" s="900">
        <f>AVERAGE(B89:M89)</f>
        <v>169</v>
      </c>
      <c r="P89" s="37"/>
    </row>
    <row r="90" spans="1:16" ht="18" customHeight="1">
      <c r="A90" s="181" t="s">
        <v>791</v>
      </c>
      <c r="B90" s="472">
        <v>84</v>
      </c>
      <c r="C90" s="472"/>
      <c r="D90" s="472"/>
      <c r="E90" s="472"/>
      <c r="F90" s="472"/>
      <c r="G90" s="472"/>
      <c r="H90" s="472"/>
      <c r="I90" s="472"/>
      <c r="J90" s="472"/>
      <c r="K90" s="472"/>
      <c r="L90" s="472"/>
      <c r="M90" s="472"/>
      <c r="N90" s="908">
        <f t="shared" ref="N90:N102" si="27">SUM(B90:M90)</f>
        <v>84</v>
      </c>
      <c r="O90" s="910">
        <f t="shared" ref="O90:O102" si="28">AVERAGE(B90:M90)</f>
        <v>84</v>
      </c>
      <c r="P90" s="37"/>
    </row>
    <row r="91" spans="1:16" ht="18" customHeight="1">
      <c r="A91" s="181" t="s">
        <v>793</v>
      </c>
      <c r="B91" s="472">
        <v>30</v>
      </c>
      <c r="C91" s="472"/>
      <c r="D91" s="472"/>
      <c r="E91" s="472"/>
      <c r="F91" s="472"/>
      <c r="G91" s="472"/>
      <c r="H91" s="472"/>
      <c r="I91" s="472"/>
      <c r="J91" s="472"/>
      <c r="K91" s="472"/>
      <c r="L91" s="472"/>
      <c r="M91" s="472"/>
      <c r="N91" s="908">
        <f t="shared" si="27"/>
        <v>30</v>
      </c>
      <c r="O91" s="910">
        <f t="shared" si="28"/>
        <v>30</v>
      </c>
      <c r="P91" s="37"/>
    </row>
    <row r="92" spans="1:16" s="1322" customFormat="1" ht="18" customHeight="1">
      <c r="A92" s="181" t="s">
        <v>792</v>
      </c>
      <c r="B92" s="472">
        <v>34</v>
      </c>
      <c r="C92" s="472"/>
      <c r="D92" s="472"/>
      <c r="E92" s="472"/>
      <c r="F92" s="472"/>
      <c r="G92" s="472"/>
      <c r="H92" s="472"/>
      <c r="I92" s="472"/>
      <c r="J92" s="472"/>
      <c r="K92" s="472"/>
      <c r="L92" s="472"/>
      <c r="M92" s="472"/>
      <c r="N92" s="908">
        <f>SUM(B92:M92)</f>
        <v>34</v>
      </c>
      <c r="O92" s="910">
        <f>AVERAGE(B92:M92)</f>
        <v>34</v>
      </c>
      <c r="P92" s="1323"/>
    </row>
    <row r="93" spans="1:16" ht="18" customHeight="1">
      <c r="A93" s="181" t="s">
        <v>1676</v>
      </c>
      <c r="B93" s="472">
        <v>21</v>
      </c>
      <c r="C93" s="472"/>
      <c r="D93" s="472"/>
      <c r="E93" s="472"/>
      <c r="F93" s="472"/>
      <c r="G93" s="472"/>
      <c r="H93" s="472"/>
      <c r="I93" s="472"/>
      <c r="J93" s="472"/>
      <c r="K93" s="472"/>
      <c r="L93" s="472"/>
      <c r="M93" s="472"/>
      <c r="N93" s="908">
        <f>SUM(B93:M93)</f>
        <v>21</v>
      </c>
      <c r="O93" s="910">
        <f>AVERAGE(B93:M93)</f>
        <v>21</v>
      </c>
      <c r="P93" s="37"/>
    </row>
    <row r="94" spans="1:16" ht="18" customHeight="1">
      <c r="A94" s="901" t="s">
        <v>581</v>
      </c>
      <c r="B94" s="902">
        <f>SUM(B95:B101)</f>
        <v>773</v>
      </c>
      <c r="C94" s="902"/>
      <c r="D94" s="902"/>
      <c r="E94" s="902"/>
      <c r="F94" s="902"/>
      <c r="G94" s="902"/>
      <c r="H94" s="902"/>
      <c r="I94" s="902"/>
      <c r="J94" s="902"/>
      <c r="K94" s="902"/>
      <c r="L94" s="902"/>
      <c r="M94" s="902"/>
      <c r="N94" s="907">
        <f t="shared" si="27"/>
        <v>773</v>
      </c>
      <c r="O94" s="900">
        <f t="shared" si="28"/>
        <v>773</v>
      </c>
      <c r="P94" s="37"/>
    </row>
    <row r="95" spans="1:16" ht="18" customHeight="1">
      <c r="A95" s="181" t="s">
        <v>804</v>
      </c>
      <c r="B95" s="472">
        <v>52</v>
      </c>
      <c r="C95" s="472"/>
      <c r="D95" s="472"/>
      <c r="E95" s="472"/>
      <c r="F95" s="472"/>
      <c r="G95" s="472"/>
      <c r="H95" s="472"/>
      <c r="I95" s="472"/>
      <c r="J95" s="472"/>
      <c r="K95" s="472"/>
      <c r="L95" s="472"/>
      <c r="M95" s="472"/>
      <c r="N95" s="908">
        <f t="shared" si="27"/>
        <v>52</v>
      </c>
      <c r="O95" s="910">
        <f t="shared" si="28"/>
        <v>52</v>
      </c>
      <c r="P95" s="37"/>
    </row>
    <row r="96" spans="1:16" ht="18" customHeight="1">
      <c r="A96" s="181" t="s">
        <v>796</v>
      </c>
      <c r="B96" s="472">
        <v>341</v>
      </c>
      <c r="C96" s="472"/>
      <c r="D96" s="472"/>
      <c r="E96" s="472"/>
      <c r="F96" s="472"/>
      <c r="G96" s="472"/>
      <c r="H96" s="472"/>
      <c r="I96" s="472"/>
      <c r="J96" s="472"/>
      <c r="K96" s="472"/>
      <c r="L96" s="472"/>
      <c r="M96" s="472"/>
      <c r="N96" s="908">
        <f t="shared" si="27"/>
        <v>341</v>
      </c>
      <c r="O96" s="910">
        <f t="shared" si="28"/>
        <v>341</v>
      </c>
      <c r="P96" s="37"/>
    </row>
    <row r="97" spans="1:16" ht="18" customHeight="1">
      <c r="A97" s="181" t="s">
        <v>114</v>
      </c>
      <c r="B97" s="472">
        <v>67</v>
      </c>
      <c r="C97" s="472"/>
      <c r="D97" s="472"/>
      <c r="E97" s="472"/>
      <c r="F97" s="472"/>
      <c r="G97" s="472"/>
      <c r="H97" s="472"/>
      <c r="I97" s="472"/>
      <c r="J97" s="472"/>
      <c r="K97" s="472"/>
      <c r="L97" s="472"/>
      <c r="M97" s="472"/>
      <c r="N97" s="908">
        <f t="shared" si="27"/>
        <v>67</v>
      </c>
      <c r="O97" s="910">
        <f t="shared" si="28"/>
        <v>67</v>
      </c>
      <c r="P97" s="37"/>
    </row>
    <row r="98" spans="1:16" ht="18" customHeight="1">
      <c r="A98" s="181" t="s">
        <v>798</v>
      </c>
      <c r="B98" s="472">
        <v>146</v>
      </c>
      <c r="C98" s="472"/>
      <c r="D98" s="472"/>
      <c r="E98" s="472"/>
      <c r="F98" s="472"/>
      <c r="G98" s="472"/>
      <c r="H98" s="472"/>
      <c r="I98" s="472"/>
      <c r="J98" s="472"/>
      <c r="K98" s="472"/>
      <c r="L98" s="472"/>
      <c r="M98" s="472"/>
      <c r="N98" s="908">
        <f t="shared" si="27"/>
        <v>146</v>
      </c>
      <c r="O98" s="910">
        <f t="shared" si="28"/>
        <v>146</v>
      </c>
      <c r="P98" s="37"/>
    </row>
    <row r="99" spans="1:16" ht="18" customHeight="1">
      <c r="A99" s="181" t="s">
        <v>806</v>
      </c>
      <c r="B99" s="472">
        <v>118</v>
      </c>
      <c r="C99" s="472"/>
      <c r="D99" s="472"/>
      <c r="E99" s="472"/>
      <c r="F99" s="472"/>
      <c r="G99" s="472"/>
      <c r="H99" s="472"/>
      <c r="I99" s="472"/>
      <c r="J99" s="472"/>
      <c r="K99" s="472"/>
      <c r="L99" s="472"/>
      <c r="M99" s="472"/>
      <c r="N99" s="908">
        <f t="shared" si="27"/>
        <v>118</v>
      </c>
      <c r="O99" s="910">
        <f t="shared" si="28"/>
        <v>118</v>
      </c>
      <c r="P99" s="37"/>
    </row>
    <row r="100" spans="1:16" ht="18" customHeight="1">
      <c r="A100" s="181" t="s">
        <v>807</v>
      </c>
      <c r="B100" s="472">
        <v>49</v>
      </c>
      <c r="C100" s="472"/>
      <c r="D100" s="472"/>
      <c r="E100" s="472"/>
      <c r="F100" s="472"/>
      <c r="G100" s="472"/>
      <c r="H100" s="472"/>
      <c r="I100" s="472"/>
      <c r="J100" s="472"/>
      <c r="K100" s="472"/>
      <c r="L100" s="472"/>
      <c r="M100" s="472"/>
      <c r="N100" s="908">
        <f t="shared" si="27"/>
        <v>49</v>
      </c>
      <c r="O100" s="910">
        <f t="shared" si="28"/>
        <v>49</v>
      </c>
      <c r="P100" s="37"/>
    </row>
    <row r="101" spans="1:16" s="1324" customFormat="1" ht="18" customHeight="1" thickBot="1">
      <c r="A101" s="1556" t="s">
        <v>1677</v>
      </c>
      <c r="B101" s="1557">
        <v>0</v>
      </c>
      <c r="C101" s="1557"/>
      <c r="D101" s="1557"/>
      <c r="E101" s="1557"/>
      <c r="F101" s="1557"/>
      <c r="G101" s="1557"/>
      <c r="H101" s="1557"/>
      <c r="I101" s="1557"/>
      <c r="J101" s="1557"/>
      <c r="K101" s="1557"/>
      <c r="L101" s="1557"/>
      <c r="M101" s="1557"/>
      <c r="N101" s="908">
        <f t="shared" ref="N101" si="29">SUM(B101:M101)</f>
        <v>0</v>
      </c>
      <c r="O101" s="910">
        <f t="shared" ref="O101" si="30">AVERAGE(B101:M101)</f>
        <v>0</v>
      </c>
      <c r="P101" s="1323"/>
    </row>
    <row r="102" spans="1:16" ht="18" customHeight="1" thickBot="1">
      <c r="A102" s="456" t="s">
        <v>120</v>
      </c>
      <c r="B102" s="190">
        <f t="shared" ref="B102" si="31">B89+B94</f>
        <v>942</v>
      </c>
      <c r="C102" s="190"/>
      <c r="D102" s="190"/>
      <c r="E102" s="190"/>
      <c r="F102" s="190"/>
      <c r="G102" s="190"/>
      <c r="H102" s="190"/>
      <c r="I102" s="190"/>
      <c r="J102" s="190"/>
      <c r="K102" s="190"/>
      <c r="L102" s="190"/>
      <c r="M102" s="190"/>
      <c r="N102" s="188">
        <f t="shared" si="27"/>
        <v>942</v>
      </c>
      <c r="O102" s="188">
        <f t="shared" si="28"/>
        <v>942</v>
      </c>
      <c r="P102" s="37"/>
    </row>
    <row r="103" spans="1:16" ht="18" customHeight="1">
      <c r="H103" s="1324"/>
      <c r="P103" s="37"/>
    </row>
    <row r="104" spans="1:16" ht="18" customHeight="1">
      <c r="P104" s="37"/>
    </row>
    <row r="105" spans="1:16" ht="18" customHeight="1">
      <c r="P105" s="37"/>
    </row>
    <row r="106" spans="1:16" ht="18" customHeight="1">
      <c r="P106" s="37"/>
    </row>
    <row r="107" spans="1:16" ht="18" customHeight="1">
      <c r="P107" s="37"/>
    </row>
    <row r="108" spans="1:16" ht="18" customHeight="1">
      <c r="P108" s="37"/>
    </row>
    <row r="109" spans="1:16" ht="18" customHeight="1">
      <c r="P109" s="37"/>
    </row>
    <row r="110" spans="1:16" ht="18" customHeight="1">
      <c r="P110" s="37"/>
    </row>
    <row r="111" spans="1:16" ht="18" customHeight="1" thickBot="1">
      <c r="P111" s="37"/>
    </row>
    <row r="112" spans="1:16" ht="18" customHeight="1" thickBot="1">
      <c r="A112" s="455" t="s">
        <v>107</v>
      </c>
      <c r="B112" s="454" t="s">
        <v>2</v>
      </c>
      <c r="C112" s="454" t="s">
        <v>3</v>
      </c>
      <c r="D112" s="454" t="s">
        <v>4</v>
      </c>
      <c r="E112" s="454" t="s">
        <v>5</v>
      </c>
      <c r="F112" s="454" t="s">
        <v>6</v>
      </c>
      <c r="G112" s="454" t="s">
        <v>7</v>
      </c>
      <c r="H112" s="454" t="s">
        <v>8</v>
      </c>
      <c r="I112" s="454" t="s">
        <v>9</v>
      </c>
      <c r="J112" s="1333" t="s">
        <v>10</v>
      </c>
      <c r="K112" s="454" t="s">
        <v>11</v>
      </c>
      <c r="L112" s="454" t="s">
        <v>12</v>
      </c>
      <c r="M112" s="454" t="s">
        <v>13</v>
      </c>
      <c r="N112" s="652" t="s">
        <v>120</v>
      </c>
      <c r="O112" s="247" t="s">
        <v>602</v>
      </c>
      <c r="P112" s="37"/>
    </row>
    <row r="113" spans="1:16" ht="18" customHeight="1">
      <c r="A113" s="901" t="s">
        <v>800</v>
      </c>
      <c r="B113" s="902">
        <f>SUM(B114:B118)</f>
        <v>120</v>
      </c>
      <c r="C113" s="902"/>
      <c r="D113" s="902"/>
      <c r="E113" s="902"/>
      <c r="F113" s="902"/>
      <c r="G113" s="902"/>
      <c r="H113" s="902"/>
      <c r="I113" s="902"/>
      <c r="J113" s="902"/>
      <c r="K113" s="902"/>
      <c r="L113" s="902"/>
      <c r="M113" s="902"/>
      <c r="N113" s="907">
        <f>SUM(B113:M113)</f>
        <v>120</v>
      </c>
      <c r="O113" s="900">
        <f>AVERAGE(B113:M113)</f>
        <v>120</v>
      </c>
      <c r="P113" s="37"/>
    </row>
    <row r="114" spans="1:16" ht="18" customHeight="1">
      <c r="A114" s="181" t="s">
        <v>791</v>
      </c>
      <c r="B114" s="472">
        <v>38</v>
      </c>
      <c r="C114" s="472"/>
      <c r="D114" s="472"/>
      <c r="E114" s="472"/>
      <c r="F114" s="472"/>
      <c r="G114" s="472"/>
      <c r="H114" s="472"/>
      <c r="I114" s="472"/>
      <c r="J114" s="472"/>
      <c r="K114" s="472"/>
      <c r="L114" s="472"/>
      <c r="M114" s="472"/>
      <c r="N114" s="908">
        <f t="shared" ref="N114:N127" si="32">SUM(B114:M114)</f>
        <v>38</v>
      </c>
      <c r="O114" s="910">
        <f t="shared" ref="O114:O127" si="33">AVERAGE(B114:M114)</f>
        <v>38</v>
      </c>
      <c r="P114" s="37"/>
    </row>
    <row r="115" spans="1:16" ht="18" customHeight="1">
      <c r="A115" s="181" t="s">
        <v>808</v>
      </c>
      <c r="B115" s="472">
        <v>42</v>
      </c>
      <c r="C115" s="472"/>
      <c r="D115" s="472"/>
      <c r="E115" s="472"/>
      <c r="F115" s="472"/>
      <c r="G115" s="472"/>
      <c r="H115" s="472"/>
      <c r="I115" s="472"/>
      <c r="J115" s="472"/>
      <c r="K115" s="472"/>
      <c r="L115" s="472"/>
      <c r="M115" s="472"/>
      <c r="N115" s="908">
        <f t="shared" si="32"/>
        <v>42</v>
      </c>
      <c r="O115" s="910">
        <f t="shared" si="33"/>
        <v>42</v>
      </c>
      <c r="P115" s="37"/>
    </row>
    <row r="116" spans="1:16" ht="18" customHeight="1">
      <c r="A116" s="181" t="s">
        <v>792</v>
      </c>
      <c r="B116" s="472">
        <v>1</v>
      </c>
      <c r="C116" s="472"/>
      <c r="D116" s="472"/>
      <c r="E116" s="472"/>
      <c r="F116" s="472"/>
      <c r="G116" s="472"/>
      <c r="H116" s="472"/>
      <c r="I116" s="472"/>
      <c r="J116" s="472"/>
      <c r="K116" s="472"/>
      <c r="L116" s="472"/>
      <c r="M116" s="472"/>
      <c r="N116" s="908">
        <f t="shared" si="32"/>
        <v>1</v>
      </c>
      <c r="O116" s="910">
        <f t="shared" si="33"/>
        <v>1</v>
      </c>
      <c r="P116" s="37"/>
    </row>
    <row r="117" spans="1:16" ht="18" customHeight="1">
      <c r="A117" s="181" t="s">
        <v>802</v>
      </c>
      <c r="B117" s="472">
        <v>37</v>
      </c>
      <c r="C117" s="472"/>
      <c r="D117" s="472"/>
      <c r="E117" s="472"/>
      <c r="F117" s="472"/>
      <c r="G117" s="472"/>
      <c r="H117" s="472"/>
      <c r="I117" s="472"/>
      <c r="J117" s="472"/>
      <c r="K117" s="472"/>
      <c r="L117" s="472"/>
      <c r="M117" s="472"/>
      <c r="N117" s="908">
        <f t="shared" si="32"/>
        <v>37</v>
      </c>
      <c r="O117" s="910">
        <f t="shared" si="33"/>
        <v>37</v>
      </c>
      <c r="P117" s="37"/>
    </row>
    <row r="118" spans="1:16" s="1324" customFormat="1" ht="18" customHeight="1">
      <c r="A118" s="181" t="s">
        <v>1678</v>
      </c>
      <c r="B118" s="472">
        <v>2</v>
      </c>
      <c r="C118" s="472"/>
      <c r="D118" s="472"/>
      <c r="E118" s="472"/>
      <c r="F118" s="472"/>
      <c r="G118" s="472"/>
      <c r="H118" s="472"/>
      <c r="I118" s="472"/>
      <c r="J118" s="472"/>
      <c r="K118" s="472"/>
      <c r="L118" s="472"/>
      <c r="M118" s="472"/>
      <c r="N118" s="908">
        <f t="shared" ref="N118" si="34">SUM(B118:M118)</f>
        <v>2</v>
      </c>
      <c r="O118" s="910">
        <f>AVERAGE(B118:M118)</f>
        <v>2</v>
      </c>
      <c r="P118" s="1323"/>
    </row>
    <row r="119" spans="1:16" ht="18" customHeight="1">
      <c r="A119" s="901" t="s">
        <v>581</v>
      </c>
      <c r="B119" s="902">
        <f>SUM(B120:B126)</f>
        <v>992</v>
      </c>
      <c r="C119" s="902"/>
      <c r="D119" s="902"/>
      <c r="E119" s="902"/>
      <c r="F119" s="902"/>
      <c r="G119" s="902"/>
      <c r="H119" s="902"/>
      <c r="I119" s="902"/>
      <c r="J119" s="902"/>
      <c r="K119" s="902"/>
      <c r="L119" s="902"/>
      <c r="M119" s="902"/>
      <c r="N119" s="907">
        <f t="shared" si="32"/>
        <v>992</v>
      </c>
      <c r="O119" s="900">
        <f t="shared" si="33"/>
        <v>992</v>
      </c>
      <c r="P119" s="37"/>
    </row>
    <row r="120" spans="1:16" ht="18" customHeight="1">
      <c r="A120" s="181" t="s">
        <v>1212</v>
      </c>
      <c r="B120" s="472">
        <v>23</v>
      </c>
      <c r="C120" s="472"/>
      <c r="D120" s="472"/>
      <c r="E120" s="472"/>
      <c r="F120" s="472"/>
      <c r="G120" s="472"/>
      <c r="H120" s="472"/>
      <c r="I120" s="472"/>
      <c r="J120" s="472"/>
      <c r="K120" s="472"/>
      <c r="L120" s="472"/>
      <c r="M120" s="472"/>
      <c r="N120" s="908">
        <f t="shared" si="32"/>
        <v>23</v>
      </c>
      <c r="O120" s="910">
        <f t="shared" si="33"/>
        <v>23</v>
      </c>
      <c r="P120" s="37"/>
    </row>
    <row r="121" spans="1:16" ht="18" customHeight="1">
      <c r="A121" s="181" t="s">
        <v>796</v>
      </c>
      <c r="B121" s="472">
        <v>413</v>
      </c>
      <c r="C121" s="472"/>
      <c r="D121" s="472"/>
      <c r="E121" s="472"/>
      <c r="F121" s="472"/>
      <c r="G121" s="472"/>
      <c r="H121" s="472"/>
      <c r="I121" s="472"/>
      <c r="J121" s="472"/>
      <c r="K121" s="472"/>
      <c r="L121" s="472"/>
      <c r="M121" s="472"/>
      <c r="N121" s="908">
        <f t="shared" si="32"/>
        <v>413</v>
      </c>
      <c r="O121" s="910">
        <f t="shared" si="33"/>
        <v>413</v>
      </c>
      <c r="P121" s="37"/>
    </row>
    <row r="122" spans="1:16" ht="18" customHeight="1">
      <c r="A122" s="181" t="s">
        <v>114</v>
      </c>
      <c r="B122" s="472">
        <v>69</v>
      </c>
      <c r="C122" s="472"/>
      <c r="D122" s="472"/>
      <c r="E122" s="472"/>
      <c r="F122" s="472"/>
      <c r="G122" s="472"/>
      <c r="H122" s="472"/>
      <c r="I122" s="472"/>
      <c r="J122" s="472"/>
      <c r="K122" s="472"/>
      <c r="L122" s="472"/>
      <c r="M122" s="472"/>
      <c r="N122" s="908">
        <f t="shared" si="32"/>
        <v>69</v>
      </c>
      <c r="O122" s="910">
        <f t="shared" si="33"/>
        <v>69</v>
      </c>
      <c r="P122" s="37"/>
    </row>
    <row r="123" spans="1:16" ht="18" customHeight="1">
      <c r="A123" s="181" t="s">
        <v>1202</v>
      </c>
      <c r="B123" s="472">
        <v>231</v>
      </c>
      <c r="C123" s="472"/>
      <c r="D123" s="472"/>
      <c r="E123" s="472"/>
      <c r="F123" s="472"/>
      <c r="G123" s="472"/>
      <c r="H123" s="472"/>
      <c r="I123" s="472"/>
      <c r="J123" s="472"/>
      <c r="K123" s="472"/>
      <c r="L123" s="472"/>
      <c r="M123" s="472"/>
      <c r="N123" s="908">
        <f t="shared" si="32"/>
        <v>231</v>
      </c>
      <c r="O123" s="910">
        <f t="shared" si="33"/>
        <v>231</v>
      </c>
      <c r="P123" s="37"/>
    </row>
    <row r="124" spans="1:16" ht="18" customHeight="1">
      <c r="A124" s="181" t="s">
        <v>806</v>
      </c>
      <c r="B124" s="472">
        <v>183</v>
      </c>
      <c r="C124" s="472"/>
      <c r="D124" s="472"/>
      <c r="E124" s="472"/>
      <c r="F124" s="472"/>
      <c r="G124" s="472"/>
      <c r="H124" s="472"/>
      <c r="I124" s="472"/>
      <c r="J124" s="472"/>
      <c r="K124" s="472"/>
      <c r="L124" s="472"/>
      <c r="M124" s="472"/>
      <c r="N124" s="908">
        <f t="shared" si="32"/>
        <v>183</v>
      </c>
      <c r="O124" s="910">
        <f t="shared" si="33"/>
        <v>183</v>
      </c>
      <c r="P124" s="37"/>
    </row>
    <row r="125" spans="1:16" ht="18" customHeight="1">
      <c r="A125" s="181" t="s">
        <v>809</v>
      </c>
      <c r="B125" s="472">
        <v>73</v>
      </c>
      <c r="C125" s="472"/>
      <c r="D125" s="472"/>
      <c r="E125" s="472"/>
      <c r="F125" s="472"/>
      <c r="G125" s="472"/>
      <c r="H125" s="472"/>
      <c r="I125" s="472"/>
      <c r="J125" s="472"/>
      <c r="K125" s="472"/>
      <c r="L125" s="472"/>
      <c r="M125" s="472"/>
      <c r="N125" s="908">
        <f t="shared" si="32"/>
        <v>73</v>
      </c>
      <c r="O125" s="910">
        <f t="shared" si="33"/>
        <v>73</v>
      </c>
      <c r="P125" s="37"/>
    </row>
    <row r="126" spans="1:16" s="1324" customFormat="1" ht="18" customHeight="1" thickBot="1">
      <c r="A126" s="1556" t="s">
        <v>1679</v>
      </c>
      <c r="B126" s="1557">
        <v>0</v>
      </c>
      <c r="C126" s="1557"/>
      <c r="D126" s="1557"/>
      <c r="E126" s="1557"/>
      <c r="F126" s="1557"/>
      <c r="G126" s="1557"/>
      <c r="H126" s="1557"/>
      <c r="I126" s="1557"/>
      <c r="J126" s="1557"/>
      <c r="K126" s="1557"/>
      <c r="L126" s="1557"/>
      <c r="M126" s="1557"/>
      <c r="N126" s="908">
        <f t="shared" ref="N126" si="35">SUM(B126:M126)</f>
        <v>0</v>
      </c>
      <c r="O126" s="910">
        <f t="shared" ref="O126" si="36">AVERAGE(B126:M126)</f>
        <v>0</v>
      </c>
      <c r="P126" s="1323"/>
    </row>
    <row r="127" spans="1:16" ht="18" customHeight="1" thickBot="1">
      <c r="A127" s="456" t="s">
        <v>120</v>
      </c>
      <c r="B127" s="190">
        <f t="shared" ref="B127" si="37">B113+B119</f>
        <v>1112</v>
      </c>
      <c r="C127" s="190"/>
      <c r="D127" s="190"/>
      <c r="E127" s="190"/>
      <c r="F127" s="190"/>
      <c r="G127" s="190"/>
      <c r="H127" s="190"/>
      <c r="I127" s="190"/>
      <c r="J127" s="190"/>
      <c r="K127" s="190"/>
      <c r="L127" s="190"/>
      <c r="M127" s="190"/>
      <c r="N127" s="188">
        <f t="shared" si="32"/>
        <v>1112</v>
      </c>
      <c r="O127" s="188">
        <f t="shared" si="33"/>
        <v>1112</v>
      </c>
      <c r="P127" s="37"/>
    </row>
    <row r="128" spans="1:16" ht="18" customHeight="1">
      <c r="A128" s="9"/>
      <c r="B128" s="457"/>
      <c r="C128" s="457"/>
      <c r="D128" s="457"/>
      <c r="E128" s="457"/>
      <c r="F128" s="457"/>
      <c r="G128" s="457"/>
      <c r="H128" s="457"/>
      <c r="I128" s="457"/>
      <c r="J128" s="483"/>
      <c r="K128" s="457"/>
      <c r="L128" s="457"/>
      <c r="M128" s="457"/>
      <c r="N128" s="92"/>
      <c r="P128" s="37"/>
    </row>
    <row r="129" spans="1:16" ht="18" customHeight="1">
      <c r="A129" s="9"/>
      <c r="B129" s="457"/>
      <c r="C129" s="457"/>
      <c r="D129" s="457"/>
      <c r="E129" s="457"/>
      <c r="F129" s="457"/>
      <c r="G129" s="457"/>
      <c r="H129" s="457"/>
      <c r="I129" s="457"/>
      <c r="J129" s="483"/>
      <c r="K129" s="457"/>
      <c r="L129" s="457"/>
      <c r="M129" s="457"/>
      <c r="N129" s="92"/>
      <c r="P129" s="37"/>
    </row>
    <row r="130" spans="1:16" ht="18" customHeight="1">
      <c r="A130" s="9"/>
      <c r="B130" s="483"/>
      <c r="C130" s="483"/>
      <c r="D130" s="483"/>
      <c r="E130" s="483"/>
      <c r="F130" s="483"/>
      <c r="G130" s="483"/>
      <c r="H130" s="483"/>
      <c r="I130" s="483"/>
      <c r="J130" s="483"/>
      <c r="K130" s="483"/>
      <c r="L130" s="483"/>
      <c r="M130" s="483"/>
      <c r="N130" s="92"/>
      <c r="P130" s="37"/>
    </row>
    <row r="131" spans="1:16" ht="18" customHeight="1">
      <c r="A131" s="9"/>
      <c r="B131" s="483"/>
      <c r="C131" s="483"/>
      <c r="D131" s="483"/>
      <c r="E131" s="483"/>
      <c r="F131" s="483"/>
      <c r="G131" s="483"/>
      <c r="H131" s="483"/>
      <c r="I131" s="483"/>
      <c r="J131" s="483"/>
      <c r="K131" s="483"/>
      <c r="L131" s="483"/>
      <c r="M131" s="483"/>
      <c r="N131" s="92"/>
      <c r="P131" s="37"/>
    </row>
    <row r="132" spans="1:16" ht="18" customHeight="1">
      <c r="A132" s="9"/>
      <c r="B132" s="483"/>
      <c r="C132" s="483"/>
      <c r="D132" s="483"/>
      <c r="E132" s="483"/>
      <c r="F132" s="483"/>
      <c r="G132" s="483"/>
      <c r="H132" s="483"/>
      <c r="I132" s="483"/>
      <c r="J132" s="483"/>
      <c r="K132" s="483"/>
      <c r="L132" s="483"/>
      <c r="M132" s="483"/>
      <c r="N132" s="92"/>
      <c r="P132" s="37"/>
    </row>
    <row r="133" spans="1:16" ht="18" customHeight="1">
      <c r="A133" s="9"/>
      <c r="B133" s="483"/>
      <c r="C133" s="483"/>
      <c r="D133" s="483"/>
      <c r="E133" s="483"/>
      <c r="F133" s="483"/>
      <c r="G133" s="483"/>
      <c r="H133" s="483"/>
      <c r="I133" s="483"/>
      <c r="J133" s="483"/>
      <c r="K133" s="483"/>
      <c r="L133" s="483"/>
      <c r="M133" s="483"/>
      <c r="N133" s="92"/>
      <c r="P133" s="37"/>
    </row>
    <row r="134" spans="1:16" ht="18" customHeight="1">
      <c r="A134" s="9"/>
      <c r="B134" s="483"/>
      <c r="C134" s="483"/>
      <c r="D134" s="483"/>
      <c r="E134" s="483"/>
      <c r="F134" s="483"/>
      <c r="G134" s="483"/>
      <c r="H134" s="483"/>
      <c r="I134" s="483"/>
      <c r="J134" s="483"/>
      <c r="K134" s="483"/>
      <c r="L134" s="483"/>
      <c r="M134" s="483"/>
      <c r="N134" s="92"/>
      <c r="P134" s="37"/>
    </row>
    <row r="135" spans="1:16" ht="18" customHeight="1">
      <c r="P135" s="37"/>
    </row>
    <row r="136" spans="1:16" ht="18" customHeight="1" thickBot="1">
      <c r="P136" s="37"/>
    </row>
    <row r="137" spans="1:16" ht="30.75" customHeight="1" thickBot="1">
      <c r="A137" s="782" t="s">
        <v>109</v>
      </c>
      <c r="B137" s="454" t="s">
        <v>2</v>
      </c>
      <c r="C137" s="454" t="s">
        <v>3</v>
      </c>
      <c r="D137" s="454" t="s">
        <v>4</v>
      </c>
      <c r="E137" s="454" t="s">
        <v>5</v>
      </c>
      <c r="F137" s="454" t="s">
        <v>6</v>
      </c>
      <c r="G137" s="454" t="s">
        <v>7</v>
      </c>
      <c r="H137" s="454" t="s">
        <v>8</v>
      </c>
      <c r="I137" s="454" t="s">
        <v>9</v>
      </c>
      <c r="J137" s="1333" t="s">
        <v>10</v>
      </c>
      <c r="K137" s="454" t="s">
        <v>11</v>
      </c>
      <c r="L137" s="454" t="s">
        <v>12</v>
      </c>
      <c r="M137" s="454" t="s">
        <v>13</v>
      </c>
      <c r="N137" s="911" t="s">
        <v>120</v>
      </c>
      <c r="O137" s="247" t="s">
        <v>602</v>
      </c>
      <c r="P137" s="37"/>
    </row>
    <row r="138" spans="1:16" ht="18" customHeight="1">
      <c r="A138" s="901" t="s">
        <v>800</v>
      </c>
      <c r="B138" s="902">
        <f>SUM(B139:B143)</f>
        <v>99</v>
      </c>
      <c r="C138" s="902"/>
      <c r="D138" s="902"/>
      <c r="E138" s="902"/>
      <c r="F138" s="902"/>
      <c r="G138" s="902"/>
      <c r="H138" s="902"/>
      <c r="I138" s="902"/>
      <c r="J138" s="902"/>
      <c r="K138" s="902"/>
      <c r="L138" s="902"/>
      <c r="M138" s="902"/>
      <c r="N138" s="907">
        <f>SUM(B138:M138)</f>
        <v>99</v>
      </c>
      <c r="O138" s="900">
        <f>AVERAGE(B138:M138)</f>
        <v>99</v>
      </c>
      <c r="P138" s="37"/>
    </row>
    <row r="139" spans="1:16" ht="18" customHeight="1">
      <c r="A139" s="181" t="s">
        <v>791</v>
      </c>
      <c r="B139" s="472">
        <v>31</v>
      </c>
      <c r="C139" s="472"/>
      <c r="D139" s="472"/>
      <c r="E139" s="472"/>
      <c r="F139" s="472"/>
      <c r="G139" s="472"/>
      <c r="H139" s="472"/>
      <c r="I139" s="472"/>
      <c r="J139" s="472"/>
      <c r="K139" s="472"/>
      <c r="L139" s="472"/>
      <c r="M139" s="472"/>
      <c r="N139" s="908">
        <f t="shared" ref="N139:N149" si="38">SUM(B139:M139)</f>
        <v>31</v>
      </c>
      <c r="O139" s="910">
        <f t="shared" ref="O139:O149" si="39">AVERAGE(B139:M139)</f>
        <v>31</v>
      </c>
      <c r="P139" s="37"/>
    </row>
    <row r="140" spans="1:16" ht="18" customHeight="1">
      <c r="A140" s="181" t="s">
        <v>810</v>
      </c>
      <c r="B140" s="472">
        <v>32</v>
      </c>
      <c r="C140" s="472"/>
      <c r="D140" s="472"/>
      <c r="E140" s="472"/>
      <c r="F140" s="472"/>
      <c r="G140" s="472"/>
      <c r="H140" s="472"/>
      <c r="I140" s="472"/>
      <c r="J140" s="472"/>
      <c r="K140" s="472"/>
      <c r="L140" s="472"/>
      <c r="M140" s="472"/>
      <c r="N140" s="908">
        <f t="shared" si="38"/>
        <v>32</v>
      </c>
      <c r="O140" s="910">
        <f t="shared" si="39"/>
        <v>32</v>
      </c>
      <c r="P140" s="37"/>
    </row>
    <row r="141" spans="1:16" ht="18" customHeight="1">
      <c r="A141" s="181" t="s">
        <v>792</v>
      </c>
      <c r="B141" s="472">
        <v>0</v>
      </c>
      <c r="C141" s="472"/>
      <c r="D141" s="472"/>
      <c r="E141" s="472"/>
      <c r="F141" s="472"/>
      <c r="G141" s="472"/>
      <c r="H141" s="472"/>
      <c r="I141" s="472"/>
      <c r="J141" s="472"/>
      <c r="K141" s="472"/>
      <c r="L141" s="472"/>
      <c r="M141" s="472"/>
      <c r="N141" s="908">
        <f t="shared" si="38"/>
        <v>0</v>
      </c>
      <c r="O141" s="910">
        <f t="shared" si="39"/>
        <v>0</v>
      </c>
      <c r="P141" s="37"/>
    </row>
    <row r="142" spans="1:16" ht="18" customHeight="1">
      <c r="A142" s="181" t="s">
        <v>794</v>
      </c>
      <c r="B142" s="472">
        <v>25</v>
      </c>
      <c r="C142" s="472"/>
      <c r="D142" s="472"/>
      <c r="E142" s="472"/>
      <c r="F142" s="472"/>
      <c r="G142" s="472"/>
      <c r="H142" s="472"/>
      <c r="I142" s="472"/>
      <c r="J142" s="472"/>
      <c r="K142" s="472"/>
      <c r="L142" s="472"/>
      <c r="M142" s="472"/>
      <c r="N142" s="908">
        <f t="shared" si="38"/>
        <v>25</v>
      </c>
      <c r="O142" s="910">
        <f t="shared" si="39"/>
        <v>25</v>
      </c>
      <c r="P142" s="37"/>
    </row>
    <row r="143" spans="1:16" s="1324" customFormat="1" ht="18" customHeight="1">
      <c r="A143" s="181" t="s">
        <v>1680</v>
      </c>
      <c r="B143" s="472">
        <v>11</v>
      </c>
      <c r="C143" s="472"/>
      <c r="D143" s="472"/>
      <c r="E143" s="472"/>
      <c r="F143" s="472"/>
      <c r="G143" s="472"/>
      <c r="H143" s="472"/>
      <c r="I143" s="472"/>
      <c r="J143" s="472"/>
      <c r="K143" s="472"/>
      <c r="L143" s="472"/>
      <c r="M143" s="472"/>
      <c r="N143" s="908">
        <f t="shared" ref="N143" si="40">SUM(B143:M143)</f>
        <v>11</v>
      </c>
      <c r="O143" s="910">
        <f t="shared" ref="O143" si="41">AVERAGE(B143:M143)</f>
        <v>11</v>
      </c>
      <c r="P143" s="1323"/>
    </row>
    <row r="144" spans="1:16" ht="18" customHeight="1">
      <c r="A144" s="901" t="s">
        <v>581</v>
      </c>
      <c r="B144" s="902">
        <f>SUM(B145:B148)</f>
        <v>106</v>
      </c>
      <c r="C144" s="902"/>
      <c r="D144" s="902"/>
      <c r="E144" s="902"/>
      <c r="F144" s="902"/>
      <c r="G144" s="902"/>
      <c r="H144" s="902"/>
      <c r="I144" s="902"/>
      <c r="J144" s="902"/>
      <c r="K144" s="902"/>
      <c r="L144" s="902"/>
      <c r="M144" s="902"/>
      <c r="N144" s="907">
        <f t="shared" si="38"/>
        <v>106</v>
      </c>
      <c r="O144" s="900">
        <f t="shared" si="39"/>
        <v>106</v>
      </c>
      <c r="P144" s="37"/>
    </row>
    <row r="145" spans="1:16" ht="18" customHeight="1">
      <c r="A145" s="181" t="s">
        <v>811</v>
      </c>
      <c r="B145" s="472">
        <v>0</v>
      </c>
      <c r="C145" s="472"/>
      <c r="D145" s="472"/>
      <c r="E145" s="472"/>
      <c r="F145" s="472"/>
      <c r="G145" s="472"/>
      <c r="H145" s="472"/>
      <c r="I145" s="472"/>
      <c r="J145" s="472"/>
      <c r="K145" s="472"/>
      <c r="L145" s="472"/>
      <c r="M145" s="472"/>
      <c r="N145" s="908">
        <f t="shared" si="38"/>
        <v>0</v>
      </c>
      <c r="O145" s="910">
        <f t="shared" si="39"/>
        <v>0</v>
      </c>
      <c r="P145" s="37"/>
    </row>
    <row r="146" spans="1:16" ht="18" customHeight="1">
      <c r="A146" s="181" t="s">
        <v>798</v>
      </c>
      <c r="B146" s="472">
        <v>106</v>
      </c>
      <c r="C146" s="472"/>
      <c r="D146" s="472"/>
      <c r="E146" s="472"/>
      <c r="F146" s="472"/>
      <c r="G146" s="472"/>
      <c r="H146" s="472"/>
      <c r="I146" s="472"/>
      <c r="J146" s="472"/>
      <c r="K146" s="472"/>
      <c r="L146" s="472"/>
      <c r="M146" s="472"/>
      <c r="N146" s="908">
        <f t="shared" si="38"/>
        <v>106</v>
      </c>
      <c r="O146" s="910">
        <f t="shared" si="39"/>
        <v>106</v>
      </c>
      <c r="P146" s="37"/>
    </row>
    <row r="147" spans="1:16" ht="18" customHeight="1">
      <c r="A147" s="181" t="s">
        <v>806</v>
      </c>
      <c r="B147" s="472">
        <v>0</v>
      </c>
      <c r="C147" s="472"/>
      <c r="D147" s="472"/>
      <c r="E147" s="472"/>
      <c r="F147" s="472"/>
      <c r="G147" s="472"/>
      <c r="H147" s="472"/>
      <c r="I147" s="472"/>
      <c r="J147" s="472"/>
      <c r="K147" s="472"/>
      <c r="L147" s="472"/>
      <c r="M147" s="472"/>
      <c r="N147" s="908">
        <f t="shared" si="38"/>
        <v>0</v>
      </c>
      <c r="O147" s="910">
        <f t="shared" si="39"/>
        <v>0</v>
      </c>
      <c r="P147" s="37"/>
    </row>
    <row r="148" spans="1:16" s="1324" customFormat="1" ht="18" customHeight="1" thickBot="1">
      <c r="A148" s="1556" t="s">
        <v>1681</v>
      </c>
      <c r="B148" s="1557">
        <v>0</v>
      </c>
      <c r="C148" s="1557"/>
      <c r="D148" s="1557"/>
      <c r="E148" s="1557"/>
      <c r="F148" s="1557"/>
      <c r="G148" s="1557"/>
      <c r="H148" s="1557"/>
      <c r="I148" s="1557"/>
      <c r="J148" s="1557"/>
      <c r="K148" s="1557"/>
      <c r="L148" s="1557"/>
      <c r="M148" s="1557"/>
      <c r="N148" s="908">
        <f t="shared" ref="N148" si="42">SUM(B148:M148)</f>
        <v>0</v>
      </c>
      <c r="O148" s="910">
        <f t="shared" ref="O148" si="43">AVERAGE(B148:M148)</f>
        <v>0</v>
      </c>
      <c r="P148" s="1323"/>
    </row>
    <row r="149" spans="1:16" ht="18" customHeight="1" thickBot="1">
      <c r="A149" s="456" t="s">
        <v>120</v>
      </c>
      <c r="B149" s="190">
        <f t="shared" ref="B149" si="44">B138+B144</f>
        <v>205</v>
      </c>
      <c r="C149" s="190"/>
      <c r="D149" s="190"/>
      <c r="E149" s="190"/>
      <c r="F149" s="190"/>
      <c r="G149" s="190"/>
      <c r="H149" s="190"/>
      <c r="I149" s="190"/>
      <c r="J149" s="190"/>
      <c r="K149" s="190"/>
      <c r="L149" s="190"/>
      <c r="M149" s="190"/>
      <c r="N149" s="188">
        <f t="shared" si="38"/>
        <v>205</v>
      </c>
      <c r="O149" s="188">
        <f t="shared" si="39"/>
        <v>205</v>
      </c>
      <c r="P149" s="37"/>
    </row>
    <row r="150" spans="1:16" ht="18" customHeight="1">
      <c r="P150" s="37"/>
    </row>
    <row r="151" spans="1:16" ht="18" customHeight="1">
      <c r="P151" s="37"/>
    </row>
    <row r="152" spans="1:16" ht="18" customHeight="1">
      <c r="P152" s="37"/>
    </row>
    <row r="153" spans="1:16" ht="18" customHeight="1">
      <c r="P153" s="37"/>
    </row>
    <row r="154" spans="1:16" ht="18" customHeight="1">
      <c r="P154" s="37"/>
    </row>
    <row r="155" spans="1:16" ht="18" customHeight="1">
      <c r="P155" s="37"/>
    </row>
    <row r="156" spans="1:16" ht="18" customHeight="1">
      <c r="P156" s="37"/>
    </row>
    <row r="159" spans="1:16" ht="18" customHeight="1" thickBot="1">
      <c r="A159" s="11"/>
      <c r="B159" s="11"/>
      <c r="C159" s="11"/>
      <c r="D159" s="37"/>
      <c r="E159" s="37"/>
      <c r="F159" s="37"/>
      <c r="G159" s="37"/>
      <c r="H159" s="37"/>
      <c r="I159" s="37"/>
      <c r="J159" s="1323"/>
      <c r="K159" s="37"/>
      <c r="L159" s="37"/>
      <c r="M159" s="37"/>
      <c r="N159" s="37"/>
      <c r="P159" s="37"/>
    </row>
    <row r="160" spans="1:16" ht="18" customHeight="1" thickBot="1">
      <c r="A160" s="12" t="s">
        <v>759</v>
      </c>
      <c r="B160" s="781" t="s">
        <v>2</v>
      </c>
      <c r="C160" s="781" t="s">
        <v>3</v>
      </c>
      <c r="D160" s="781" t="s">
        <v>4</v>
      </c>
      <c r="E160" s="781" t="s">
        <v>5</v>
      </c>
      <c r="F160" s="781" t="s">
        <v>6</v>
      </c>
      <c r="G160" s="781" t="s">
        <v>7</v>
      </c>
      <c r="H160" s="781" t="s">
        <v>8</v>
      </c>
      <c r="I160" s="781" t="s">
        <v>9</v>
      </c>
      <c r="J160" s="1333" t="s">
        <v>10</v>
      </c>
      <c r="K160" s="781" t="s">
        <v>11</v>
      </c>
      <c r="L160" s="781" t="s">
        <v>12</v>
      </c>
      <c r="M160" s="780" t="s">
        <v>13</v>
      </c>
      <c r="N160" s="906" t="s">
        <v>120</v>
      </c>
      <c r="O160" s="903" t="s">
        <v>602</v>
      </c>
      <c r="P160" s="37"/>
    </row>
    <row r="161" spans="1:16" ht="18" customHeight="1" thickBot="1">
      <c r="A161" s="641" t="s">
        <v>582</v>
      </c>
      <c r="B161" s="640">
        <f>B138+B113+B89+B77+B54+B29+B4</f>
        <v>2034</v>
      </c>
      <c r="C161" s="640"/>
      <c r="D161" s="640"/>
      <c r="E161" s="640"/>
      <c r="F161" s="640"/>
      <c r="G161" s="640"/>
      <c r="H161" s="640"/>
      <c r="I161" s="640"/>
      <c r="J161" s="640"/>
      <c r="K161" s="640"/>
      <c r="L161" s="640"/>
      <c r="M161" s="640"/>
      <c r="N161" s="640">
        <f t="shared" ref="N161" si="45">N138+N113+N89+N77+N54+N29+N4</f>
        <v>2034</v>
      </c>
      <c r="O161" s="741">
        <f>AVERAGE(B161:M161)</f>
        <v>2034</v>
      </c>
      <c r="P161" s="37"/>
    </row>
    <row r="162" spans="1:16" ht="18" customHeight="1" thickBot="1">
      <c r="A162" s="641" t="s">
        <v>581</v>
      </c>
      <c r="B162" s="640">
        <f>B144+B119+B94+B58+B35+B10</f>
        <v>9489</v>
      </c>
      <c r="C162" s="640"/>
      <c r="D162" s="640"/>
      <c r="E162" s="640"/>
      <c r="F162" s="640"/>
      <c r="G162" s="640"/>
      <c r="H162" s="640"/>
      <c r="I162" s="640"/>
      <c r="J162" s="640"/>
      <c r="K162" s="640"/>
      <c r="L162" s="640"/>
      <c r="M162" s="640"/>
      <c r="N162" s="640">
        <f t="shared" ref="N162" si="46">N144+N119+N94+N58+N35+N10</f>
        <v>9489</v>
      </c>
      <c r="O162" s="741">
        <f>AVERAGE(B162:M162)</f>
        <v>9489</v>
      </c>
      <c r="P162" s="37"/>
    </row>
    <row r="163" spans="1:16" ht="18" customHeight="1" thickBot="1">
      <c r="A163" s="456" t="s">
        <v>324</v>
      </c>
      <c r="B163" s="190">
        <f t="shared" ref="B163" si="47">B162+B161</f>
        <v>11523</v>
      </c>
      <c r="C163" s="190"/>
      <c r="D163" s="190"/>
      <c r="E163" s="190"/>
      <c r="F163" s="190"/>
      <c r="G163" s="190"/>
      <c r="H163" s="190"/>
      <c r="I163" s="190"/>
      <c r="J163" s="190"/>
      <c r="K163" s="190"/>
      <c r="L163" s="190"/>
      <c r="M163" s="190"/>
      <c r="N163" s="190">
        <f t="shared" ref="N163" si="48">N162+N161</f>
        <v>11523</v>
      </c>
      <c r="O163" s="741">
        <f>AVERAGE(B163:M163)</f>
        <v>11523</v>
      </c>
      <c r="P163" s="37"/>
    </row>
    <row r="164" spans="1:16" ht="18" customHeight="1"/>
    <row r="165" spans="1:16" ht="18" customHeight="1"/>
  </sheetData>
  <sheetProtection algorithmName="SHA-512" hashValue="BoqDMcmDqJlkW0toNG6WXlBh9GZNJMycapRPSMcNdyF/GvbjWiliXbtInyAW9E5aaJisT/Sm/Y4jBaW9K2e4EQ==" saltValue="SlS8wjQ6F30VxbGgi5neog==" spinCount="100000" sheet="1" objects="1" scenarios="1"/>
  <mergeCells count="1">
    <mergeCell ref="A2:N2"/>
  </mergeCells>
  <pageMargins left="0.511811024" right="0.511811024" top="0.78740157499999996" bottom="0.78740157499999996" header="0.31496062000000002" footer="0.31496062000000002"/>
  <pageSetup paperSize="9" orientation="portrait"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03"/>
  <sheetViews>
    <sheetView showGridLines="0" showRowColHeaders="0" tabSelected="1" zoomScale="85" zoomScaleNormal="85" workbookViewId="0">
      <pane xSplit="3" ySplit="3" topLeftCell="D4" activePane="bottomRight" state="frozen"/>
      <selection activeCell="A9" sqref="A9:E9"/>
      <selection pane="topRight" activeCell="A9" sqref="A9:E9"/>
      <selection pane="bottomLeft" activeCell="A9" sqref="A9:E9"/>
      <selection pane="bottomRight" activeCell="D4" sqref="D4"/>
    </sheetView>
  </sheetViews>
  <sheetFormatPr defaultRowHeight="15"/>
  <cols>
    <col min="1" max="1" width="25" style="6" customWidth="1"/>
    <col min="2" max="2" width="35.85546875" style="6" customWidth="1"/>
    <col min="3" max="3" width="17.140625" style="6" customWidth="1"/>
    <col min="4" max="9" width="12.140625" style="51" customWidth="1"/>
    <col min="10" max="15" width="12.140625" style="51" hidden="1" customWidth="1"/>
    <col min="16" max="16" width="13.140625" style="51" customWidth="1"/>
    <col min="17" max="17" width="11.85546875" style="6" customWidth="1"/>
    <col min="18" max="18" width="85.85546875" style="6" customWidth="1"/>
    <col min="19" max="19" width="30.42578125" style="1170" customWidth="1"/>
    <col min="20" max="30" width="9.140625" style="1170"/>
    <col min="31" max="31" width="9.140625" style="1170" customWidth="1"/>
    <col min="32" max="32" width="9.140625" style="1170"/>
    <col min="33" max="38" width="9.140625" style="386"/>
    <col min="39" max="16384" width="9.140625" style="6"/>
  </cols>
  <sheetData>
    <row r="1" spans="1:41" ht="51.75" customHeight="1">
      <c r="B1" s="1813" t="s">
        <v>735</v>
      </c>
      <c r="C1" s="1813"/>
      <c r="D1" s="1813"/>
      <c r="E1" s="1813"/>
      <c r="F1" s="1813"/>
      <c r="G1" s="1813"/>
      <c r="H1" s="1813"/>
      <c r="I1" s="1813"/>
      <c r="J1" s="1813"/>
      <c r="K1" s="1813"/>
      <c r="L1" s="1813"/>
      <c r="M1" s="1813"/>
      <c r="N1" s="1813"/>
      <c r="O1" s="1813"/>
      <c r="P1" s="1813"/>
      <c r="Q1" s="14"/>
      <c r="R1" s="14"/>
      <c r="S1" s="1329"/>
      <c r="T1" s="1329"/>
      <c r="U1" s="1329"/>
      <c r="V1" s="1329"/>
      <c r="W1" s="1329"/>
      <c r="X1" s="1329"/>
      <c r="Y1" s="1329"/>
      <c r="Z1" s="1329"/>
      <c r="AA1" s="1329"/>
      <c r="AB1" s="1329"/>
      <c r="AC1" s="1329"/>
      <c r="AD1" s="1329"/>
      <c r="AE1" s="1329"/>
      <c r="AM1" s="32"/>
      <c r="AN1" s="32"/>
      <c r="AO1" s="32"/>
    </row>
    <row r="2" spans="1:41" ht="28.5" customHeight="1" thickBot="1">
      <c r="A2" s="1815"/>
      <c r="B2" s="1815"/>
      <c r="C2" s="1815"/>
      <c r="D2" s="1815"/>
      <c r="E2" s="1815"/>
      <c r="F2" s="1815"/>
      <c r="G2" s="1815"/>
      <c r="H2" s="1815"/>
      <c r="I2" s="1815"/>
      <c r="J2" s="1815"/>
      <c r="K2" s="1815"/>
      <c r="L2" s="1815"/>
      <c r="M2" s="1815"/>
      <c r="N2" s="1815"/>
      <c r="O2" s="1815"/>
      <c r="AM2" s="32"/>
      <c r="AN2" s="32"/>
      <c r="AO2" s="32"/>
    </row>
    <row r="3" spans="1:41" s="510" customFormat="1" ht="36.75" customHeight="1">
      <c r="A3" s="1817" t="s">
        <v>560</v>
      </c>
      <c r="B3" s="1818"/>
      <c r="C3" s="1819"/>
      <c r="D3" s="509" t="s">
        <v>2</v>
      </c>
      <c r="E3" s="509" t="s">
        <v>3</v>
      </c>
      <c r="F3" s="509" t="s">
        <v>4</v>
      </c>
      <c r="G3" s="509" t="s">
        <v>121</v>
      </c>
      <c r="H3" s="509" t="s">
        <v>6</v>
      </c>
      <c r="I3" s="509" t="s">
        <v>7</v>
      </c>
      <c r="J3" s="509" t="s">
        <v>8</v>
      </c>
      <c r="K3" s="509" t="s">
        <v>9</v>
      </c>
      <c r="L3" s="509" t="s">
        <v>10</v>
      </c>
      <c r="M3" s="509" t="s">
        <v>11</v>
      </c>
      <c r="N3" s="509" t="s">
        <v>12</v>
      </c>
      <c r="O3" s="509" t="s">
        <v>13</v>
      </c>
      <c r="P3" s="581" t="s">
        <v>122</v>
      </c>
      <c r="Q3" s="1024" t="s">
        <v>21</v>
      </c>
      <c r="R3" s="1208" t="s">
        <v>1193</v>
      </c>
      <c r="S3" s="1299"/>
      <c r="T3" s="1299" t="str">
        <f t="shared" ref="T3:AE3" si="0">D3</f>
        <v>Janeiro</v>
      </c>
      <c r="U3" s="1299" t="str">
        <f t="shared" si="0"/>
        <v>Fevereiro</v>
      </c>
      <c r="V3" s="1299" t="str">
        <f t="shared" si="0"/>
        <v>Março</v>
      </c>
      <c r="W3" s="1299" t="str">
        <f t="shared" si="0"/>
        <v xml:space="preserve">Abril </v>
      </c>
      <c r="X3" s="1299" t="str">
        <f t="shared" si="0"/>
        <v>Maio</v>
      </c>
      <c r="Y3" s="1299" t="str">
        <f t="shared" si="0"/>
        <v>Junho</v>
      </c>
      <c r="Z3" s="1299" t="str">
        <f t="shared" si="0"/>
        <v>Julho</v>
      </c>
      <c r="AA3" s="1299" t="str">
        <f t="shared" si="0"/>
        <v>Agosto</v>
      </c>
      <c r="AB3" s="1299" t="str">
        <f t="shared" si="0"/>
        <v>Setembro</v>
      </c>
      <c r="AC3" s="1299" t="str">
        <f t="shared" si="0"/>
        <v>Outubro</v>
      </c>
      <c r="AD3" s="1299" t="str">
        <f t="shared" si="0"/>
        <v>Novembro</v>
      </c>
      <c r="AE3" s="1299" t="str">
        <f t="shared" si="0"/>
        <v>Dezembro</v>
      </c>
      <c r="AF3" s="1299"/>
      <c r="AG3" s="1137"/>
      <c r="AH3" s="1137"/>
      <c r="AI3" s="1137"/>
      <c r="AJ3" s="1137"/>
      <c r="AK3" s="1137"/>
      <c r="AL3" s="1137"/>
      <c r="AM3" s="1120"/>
      <c r="AN3" s="1120"/>
      <c r="AO3" s="1120"/>
    </row>
    <row r="4" spans="1:41" ht="25.5" customHeight="1">
      <c r="A4" s="1814" t="s">
        <v>739</v>
      </c>
      <c r="B4" s="1783"/>
      <c r="C4" s="1784"/>
      <c r="D4" s="474">
        <f>SAME!B4</f>
        <v>1517</v>
      </c>
      <c r="E4" s="1679">
        <f>SAME!G4</f>
        <v>0</v>
      </c>
      <c r="F4" s="1679">
        <f>SAME!L4</f>
        <v>0</v>
      </c>
      <c r="G4" s="1679">
        <f>SAME!Q4</f>
        <v>0</v>
      </c>
      <c r="H4" s="1679">
        <f>SAME!V4</f>
        <v>0</v>
      </c>
      <c r="I4" s="1679">
        <f>SAME!AA4</f>
        <v>0</v>
      </c>
      <c r="J4" s="1679">
        <f>SAME!AF4</f>
        <v>0</v>
      </c>
      <c r="K4" s="1679">
        <f>SAME!AK4</f>
        <v>0</v>
      </c>
      <c r="L4" s="1679">
        <f>SAME!AP4</f>
        <v>0</v>
      </c>
      <c r="M4" s="1679">
        <f>SAME!AU4</f>
        <v>0</v>
      </c>
      <c r="N4" s="1679">
        <f>SAME!AZ4</f>
        <v>0</v>
      </c>
      <c r="O4" s="1679">
        <f>SAME!BE4</f>
        <v>0</v>
      </c>
      <c r="P4" s="443">
        <f t="shared" ref="P4:P15" si="1">SUM(D4:O4)</f>
        <v>1517</v>
      </c>
      <c r="Q4" s="1353">
        <f>P4/12</f>
        <v>126.41666666666667</v>
      </c>
      <c r="R4" s="1209" t="s">
        <v>720</v>
      </c>
      <c r="S4" s="1171" t="str">
        <f>A4</f>
        <v>Número de novos pacientes registrados</v>
      </c>
      <c r="T4" s="1191">
        <f t="shared" ref="T4:AE9" si="2">D4</f>
        <v>1517</v>
      </c>
      <c r="U4" s="1191"/>
      <c r="V4" s="1191"/>
      <c r="W4" s="1191"/>
      <c r="X4" s="1191"/>
      <c r="Y4" s="1191"/>
      <c r="Z4" s="1191"/>
      <c r="AA4" s="1191"/>
      <c r="AB4" s="1191"/>
      <c r="AC4" s="1191"/>
      <c r="AD4" s="1191"/>
      <c r="AE4" s="1191"/>
      <c r="AF4" s="1191"/>
      <c r="AG4" s="1456"/>
      <c r="AM4" s="32"/>
      <c r="AN4" s="32"/>
      <c r="AO4" s="32"/>
    </row>
    <row r="5" spans="1:41" ht="24" customHeight="1">
      <c r="A5" s="1777" t="s">
        <v>1470</v>
      </c>
      <c r="B5" s="1319" t="s">
        <v>1471</v>
      </c>
      <c r="C5" s="1320"/>
      <c r="D5" s="474">
        <f>'UNID GESTÃO AMBULATORIAL'!F14</f>
        <v>15928</v>
      </c>
      <c r="E5" s="1679">
        <f>'UNID GESTÃO AMBULATORIAL'!G14</f>
        <v>0</v>
      </c>
      <c r="F5" s="1679">
        <f>'UNID GESTÃO AMBULATORIAL'!H14</f>
        <v>0</v>
      </c>
      <c r="G5" s="1679">
        <f>'UNID GESTÃO AMBULATORIAL'!I14</f>
        <v>0</v>
      </c>
      <c r="H5" s="1679">
        <f>'UNID GESTÃO AMBULATORIAL'!J14</f>
        <v>0</v>
      </c>
      <c r="I5" s="1679">
        <f>'UNID GESTÃO AMBULATORIAL'!K14</f>
        <v>0</v>
      </c>
      <c r="J5" s="1679">
        <f>'UNID GESTÃO AMBULATORIAL'!L14</f>
        <v>0</v>
      </c>
      <c r="K5" s="1679">
        <f>'UNID GESTÃO AMBULATORIAL'!M14</f>
        <v>0</v>
      </c>
      <c r="L5" s="1679">
        <f>'UNID GESTÃO AMBULATORIAL'!N14</f>
        <v>0</v>
      </c>
      <c r="M5" s="1679">
        <f>'UNID GESTÃO AMBULATORIAL'!O14</f>
        <v>0</v>
      </c>
      <c r="N5" s="1679">
        <f>'UNID GESTÃO AMBULATORIAL'!P14</f>
        <v>0</v>
      </c>
      <c r="O5" s="1679">
        <f>'UNID GESTÃO AMBULATORIAL'!Q14</f>
        <v>0</v>
      </c>
      <c r="P5" s="582">
        <f t="shared" si="1"/>
        <v>15928</v>
      </c>
      <c r="Q5" s="1353">
        <f t="shared" ref="Q5:Q57" si="3">P5/12</f>
        <v>1327.3333333333333</v>
      </c>
      <c r="R5" s="1210" t="s">
        <v>582</v>
      </c>
      <c r="S5" s="1171" t="str">
        <f>A7</f>
        <v>Total de consultas</v>
      </c>
      <c r="T5" s="1191">
        <f>D7</f>
        <v>27451</v>
      </c>
      <c r="U5" s="1191"/>
      <c r="V5" s="1191"/>
      <c r="W5" s="1191"/>
      <c r="X5" s="1191"/>
      <c r="Y5" s="1191"/>
      <c r="Z5" s="1191"/>
      <c r="AA5" s="1191"/>
      <c r="AB5" s="1191"/>
      <c r="AC5" s="1191"/>
      <c r="AD5" s="1191"/>
      <c r="AE5" s="1191"/>
      <c r="AF5" s="1191"/>
      <c r="AG5" s="1456"/>
      <c r="AM5" s="32"/>
      <c r="AN5" s="32"/>
      <c r="AO5" s="32"/>
    </row>
    <row r="6" spans="1:41" s="1267" customFormat="1" ht="24" customHeight="1">
      <c r="A6" s="1778"/>
      <c r="B6" s="1319" t="s">
        <v>1472</v>
      </c>
      <c r="C6" s="1320"/>
      <c r="D6" s="1117">
        <f>'UNID MULTIPROFISSIONAL'!B163</f>
        <v>11523</v>
      </c>
      <c r="E6" s="1680">
        <f>'UNID MULTIPROFISSIONAL'!C163</f>
        <v>0</v>
      </c>
      <c r="F6" s="1680">
        <f>'UNID MULTIPROFISSIONAL'!D163</f>
        <v>0</v>
      </c>
      <c r="G6" s="1680">
        <f>'UNID MULTIPROFISSIONAL'!E163</f>
        <v>0</v>
      </c>
      <c r="H6" s="1680">
        <f>'UNID MULTIPROFISSIONAL'!F163</f>
        <v>0</v>
      </c>
      <c r="I6" s="1680">
        <f>'UNID MULTIPROFISSIONAL'!G163</f>
        <v>0</v>
      </c>
      <c r="J6" s="1680">
        <f>'UNID MULTIPROFISSIONAL'!H163</f>
        <v>0</v>
      </c>
      <c r="K6" s="1680">
        <f>'UNID MULTIPROFISSIONAL'!I163</f>
        <v>0</v>
      </c>
      <c r="L6" s="1680">
        <f>'UNID MULTIPROFISSIONAL'!J163</f>
        <v>0</v>
      </c>
      <c r="M6" s="1680">
        <f>'UNID MULTIPROFISSIONAL'!K163</f>
        <v>0</v>
      </c>
      <c r="N6" s="1680">
        <f>'UNID MULTIPROFISSIONAL'!L163</f>
        <v>0</v>
      </c>
      <c r="O6" s="1680">
        <f>'UNID MULTIPROFISSIONAL'!M163</f>
        <v>0</v>
      </c>
      <c r="P6" s="582">
        <f>SUM(D6:O6)</f>
        <v>11523</v>
      </c>
      <c r="Q6" s="1353">
        <f t="shared" si="3"/>
        <v>960.25</v>
      </c>
      <c r="R6" s="1321" t="s">
        <v>715</v>
      </c>
      <c r="S6" s="1171"/>
      <c r="T6" s="1191"/>
      <c r="U6" s="1191"/>
      <c r="V6" s="1191"/>
      <c r="W6" s="1191"/>
      <c r="X6" s="1191"/>
      <c r="Y6" s="1191"/>
      <c r="Z6" s="1191"/>
      <c r="AA6" s="1191"/>
      <c r="AB6" s="1191"/>
      <c r="AC6" s="1191"/>
      <c r="AD6" s="1191"/>
      <c r="AE6" s="1191"/>
      <c r="AF6" s="1191"/>
      <c r="AG6" s="1456"/>
      <c r="AH6" s="386"/>
      <c r="AI6" s="386"/>
      <c r="AJ6" s="386"/>
      <c r="AK6" s="386"/>
      <c r="AL6" s="386"/>
      <c r="AM6" s="32"/>
      <c r="AN6" s="32"/>
      <c r="AO6" s="32"/>
    </row>
    <row r="7" spans="1:41" s="1267" customFormat="1" ht="24" customHeight="1">
      <c r="A7" s="1767" t="s">
        <v>1473</v>
      </c>
      <c r="B7" s="1783"/>
      <c r="C7" s="1320"/>
      <c r="D7" s="1117">
        <f>SUM(D5:D6)</f>
        <v>27451</v>
      </c>
      <c r="E7" s="1680">
        <f t="shared" ref="E7:K7" si="4">SUM(E5:E6)</f>
        <v>0</v>
      </c>
      <c r="F7" s="1680">
        <f t="shared" si="4"/>
        <v>0</v>
      </c>
      <c r="G7" s="1680">
        <f t="shared" si="4"/>
        <v>0</v>
      </c>
      <c r="H7" s="1680">
        <f t="shared" si="4"/>
        <v>0</v>
      </c>
      <c r="I7" s="1680">
        <f t="shared" si="4"/>
        <v>0</v>
      </c>
      <c r="J7" s="1680">
        <f t="shared" si="4"/>
        <v>0</v>
      </c>
      <c r="K7" s="1680">
        <f t="shared" si="4"/>
        <v>0</v>
      </c>
      <c r="L7" s="1680">
        <f>SUM(L5:L6)</f>
        <v>0</v>
      </c>
      <c r="M7" s="1680">
        <f>SUM(M5:M6)</f>
        <v>0</v>
      </c>
      <c r="N7" s="1680">
        <f>SUM(N5:N6)</f>
        <v>0</v>
      </c>
      <c r="O7" s="1680">
        <f>SUM(O5:O6)</f>
        <v>0</v>
      </c>
      <c r="P7" s="582">
        <f>SUM(D7:O7)</f>
        <v>27451</v>
      </c>
      <c r="Q7" s="1353">
        <f t="shared" si="3"/>
        <v>2287.5833333333335</v>
      </c>
      <c r="R7" s="1321" t="s">
        <v>701</v>
      </c>
      <c r="S7" s="1171"/>
      <c r="T7" s="1191"/>
      <c r="U7" s="1191"/>
      <c r="V7" s="1191"/>
      <c r="W7" s="1191"/>
      <c r="X7" s="1191"/>
      <c r="Y7" s="1191"/>
      <c r="Z7" s="1191"/>
      <c r="AA7" s="1191"/>
      <c r="AB7" s="1191"/>
      <c r="AC7" s="1191"/>
      <c r="AD7" s="1191"/>
      <c r="AE7" s="1191"/>
      <c r="AF7" s="1191"/>
      <c r="AG7" s="1456"/>
      <c r="AH7" s="386"/>
      <c r="AI7" s="386"/>
      <c r="AJ7" s="386"/>
      <c r="AK7" s="386"/>
      <c r="AL7" s="386"/>
      <c r="AM7" s="32"/>
      <c r="AN7" s="32"/>
      <c r="AO7" s="32"/>
    </row>
    <row r="8" spans="1:41" ht="25.5" customHeight="1">
      <c r="A8" s="1758" t="s">
        <v>1381</v>
      </c>
      <c r="B8" s="1773" t="s">
        <v>743</v>
      </c>
      <c r="C8" s="1774"/>
      <c r="D8" s="207">
        <f>PS!B5</f>
        <v>662</v>
      </c>
      <c r="E8" s="1681">
        <f>PS!D5</f>
        <v>0</v>
      </c>
      <c r="F8" s="1681">
        <f>PS!F5</f>
        <v>0</v>
      </c>
      <c r="G8" s="1681">
        <f>PS!H5</f>
        <v>0</v>
      </c>
      <c r="H8" s="1681">
        <f>PS!J5</f>
        <v>0</v>
      </c>
      <c r="I8" s="1681">
        <f>PS!L5</f>
        <v>0</v>
      </c>
      <c r="J8" s="1681">
        <f>PS!N5</f>
        <v>0</v>
      </c>
      <c r="K8" s="1681">
        <f>PS!P5</f>
        <v>0</v>
      </c>
      <c r="L8" s="1681">
        <f>PS!R5</f>
        <v>0</v>
      </c>
      <c r="M8" s="1681">
        <f>PS!T5</f>
        <v>0</v>
      </c>
      <c r="N8" s="1681">
        <f>PS!V5</f>
        <v>0</v>
      </c>
      <c r="O8" s="1681">
        <f>PS!X5</f>
        <v>0</v>
      </c>
      <c r="P8" s="637">
        <f t="shared" si="1"/>
        <v>662</v>
      </c>
      <c r="Q8" s="637">
        <f t="shared" si="3"/>
        <v>55.166666666666664</v>
      </c>
      <c r="R8" s="1752" t="s">
        <v>740</v>
      </c>
      <c r="S8" s="1171" t="str">
        <f>A8&amp;"-Maternidade"</f>
        <v>Atendimento de Urgência
Pronto Socorro-Maternidade</v>
      </c>
      <c r="T8" s="1191">
        <f t="shared" si="2"/>
        <v>662</v>
      </c>
      <c r="U8" s="1191"/>
      <c r="V8" s="1191"/>
      <c r="W8" s="1191"/>
      <c r="X8" s="1191"/>
      <c r="Y8" s="1191"/>
      <c r="Z8" s="1191"/>
      <c r="AA8" s="1191"/>
      <c r="AB8" s="1191"/>
      <c r="AC8" s="1191"/>
      <c r="AD8" s="1191"/>
      <c r="AE8" s="1191"/>
      <c r="AF8" s="1191"/>
      <c r="AG8" s="1456"/>
      <c r="AM8" s="32"/>
      <c r="AN8" s="32"/>
      <c r="AO8" s="32"/>
    </row>
    <row r="9" spans="1:41" ht="24.75" customHeight="1">
      <c r="A9" s="1816"/>
      <c r="B9" s="1785" t="s">
        <v>742</v>
      </c>
      <c r="C9" s="1786"/>
      <c r="D9" s="209">
        <f>PS!B6</f>
        <v>1136</v>
      </c>
      <c r="E9" s="1375">
        <f>PS!D6</f>
        <v>0</v>
      </c>
      <c r="F9" s="1375">
        <f>PS!F6</f>
        <v>0</v>
      </c>
      <c r="G9" s="1375">
        <f>PS!H6</f>
        <v>0</v>
      </c>
      <c r="H9" s="1375">
        <f>PS!J6</f>
        <v>0</v>
      </c>
      <c r="I9" s="1375">
        <f>PS!L6</f>
        <v>0</v>
      </c>
      <c r="J9" s="1375">
        <f>PS!N6</f>
        <v>0</v>
      </c>
      <c r="K9" s="1375">
        <f>PS!P6</f>
        <v>0</v>
      </c>
      <c r="L9" s="1375">
        <f>PS!R6</f>
        <v>0</v>
      </c>
      <c r="M9" s="1375">
        <f>PS!T6</f>
        <v>0</v>
      </c>
      <c r="N9" s="1375">
        <f>PS!V6</f>
        <v>0</v>
      </c>
      <c r="O9" s="1375">
        <f>PS!X6</f>
        <v>0</v>
      </c>
      <c r="P9" s="638">
        <f t="shared" si="1"/>
        <v>1136</v>
      </c>
      <c r="Q9" s="638">
        <f t="shared" si="3"/>
        <v>94.666666666666671</v>
      </c>
      <c r="R9" s="1753"/>
      <c r="S9" s="1171" t="str">
        <f>A8&amp;"-Adulto e Pediatria"</f>
        <v>Atendimento de Urgência
Pronto Socorro-Adulto e Pediatria</v>
      </c>
      <c r="T9" s="1191">
        <f>D9</f>
        <v>1136</v>
      </c>
      <c r="U9" s="1191"/>
      <c r="V9" s="1191"/>
      <c r="W9" s="1191"/>
      <c r="X9" s="1191"/>
      <c r="Y9" s="1191"/>
      <c r="Z9" s="1191"/>
      <c r="AA9" s="1191"/>
      <c r="AB9" s="1191"/>
      <c r="AC9" s="1191"/>
      <c r="AD9" s="1191"/>
      <c r="AE9" s="1191"/>
      <c r="AF9" s="1191"/>
      <c r="AG9" s="1456"/>
      <c r="AM9" s="32"/>
      <c r="AN9" s="32"/>
      <c r="AO9" s="32"/>
    </row>
    <row r="10" spans="1:41" ht="21" customHeight="1">
      <c r="A10" s="1776"/>
      <c r="B10" s="788" t="s">
        <v>741</v>
      </c>
      <c r="C10" s="773"/>
      <c r="D10" s="639">
        <f>SUM(D8:D9)</f>
        <v>1798</v>
      </c>
      <c r="E10" s="1682">
        <f t="shared" ref="E10:O10" si="5">SUM(E8:E9)</f>
        <v>0</v>
      </c>
      <c r="F10" s="1682">
        <f t="shared" si="5"/>
        <v>0</v>
      </c>
      <c r="G10" s="1682">
        <f t="shared" si="5"/>
        <v>0</v>
      </c>
      <c r="H10" s="1682">
        <f t="shared" si="5"/>
        <v>0</v>
      </c>
      <c r="I10" s="1682">
        <f t="shared" si="5"/>
        <v>0</v>
      </c>
      <c r="J10" s="1682">
        <f t="shared" si="5"/>
        <v>0</v>
      </c>
      <c r="K10" s="1682">
        <f t="shared" si="5"/>
        <v>0</v>
      </c>
      <c r="L10" s="1682">
        <f t="shared" si="5"/>
        <v>0</v>
      </c>
      <c r="M10" s="1682">
        <f t="shared" si="5"/>
        <v>0</v>
      </c>
      <c r="N10" s="1682">
        <f t="shared" si="5"/>
        <v>0</v>
      </c>
      <c r="O10" s="1682">
        <f t="shared" si="5"/>
        <v>0</v>
      </c>
      <c r="P10" s="639">
        <f t="shared" si="1"/>
        <v>1798</v>
      </c>
      <c r="Q10" s="639">
        <f t="shared" si="3"/>
        <v>149.83333333333334</v>
      </c>
      <c r="R10" s="1754"/>
      <c r="S10" s="1171" t="str">
        <f>A12</f>
        <v xml:space="preserve">Número de Internações Hospitalares </v>
      </c>
      <c r="T10" s="1191">
        <f>D12</f>
        <v>0</v>
      </c>
      <c r="U10" s="1191"/>
      <c r="V10" s="1191"/>
      <c r="W10" s="1191"/>
      <c r="X10" s="1191"/>
      <c r="Y10" s="1191"/>
      <c r="Z10" s="1191"/>
      <c r="AA10" s="1191"/>
      <c r="AB10" s="1191"/>
      <c r="AC10" s="1191"/>
      <c r="AD10" s="1191"/>
      <c r="AE10" s="1191"/>
      <c r="AF10" s="1191"/>
      <c r="AG10" s="1456"/>
      <c r="AM10" s="32"/>
      <c r="AN10" s="32"/>
      <c r="AO10" s="32"/>
    </row>
    <row r="11" spans="1:41" s="1154" customFormat="1" ht="27.75" customHeight="1">
      <c r="A11" s="1761" t="s">
        <v>1382</v>
      </c>
      <c r="B11" s="1761"/>
      <c r="C11" s="1762"/>
      <c r="D11" s="1178"/>
      <c r="E11" s="1683"/>
      <c r="F11" s="1683"/>
      <c r="G11" s="1683"/>
      <c r="H11" s="1683"/>
      <c r="I11" s="1683"/>
      <c r="J11" s="1683"/>
      <c r="K11" s="1683"/>
      <c r="L11" s="1683"/>
      <c r="M11" s="1683"/>
      <c r="N11" s="1683"/>
      <c r="O11" s="1683"/>
      <c r="P11" s="639">
        <f t="shared" si="1"/>
        <v>0</v>
      </c>
      <c r="Q11" s="1353">
        <f>P11/6</f>
        <v>0</v>
      </c>
      <c r="R11" s="1211" t="s">
        <v>1746</v>
      </c>
      <c r="S11" s="1171"/>
      <c r="T11" s="1191"/>
      <c r="U11" s="1191"/>
      <c r="V11" s="1191"/>
      <c r="W11" s="1191"/>
      <c r="X11" s="1191"/>
      <c r="Y11" s="1191"/>
      <c r="Z11" s="1191"/>
      <c r="AA11" s="1191"/>
      <c r="AB11" s="1191"/>
      <c r="AC11" s="1191"/>
      <c r="AD11" s="1191"/>
      <c r="AE11" s="1191"/>
      <c r="AF11" s="1191"/>
      <c r="AG11" s="1456"/>
      <c r="AH11" s="386"/>
      <c r="AI11" s="386"/>
      <c r="AJ11" s="386"/>
      <c r="AK11" s="386"/>
      <c r="AL11" s="386"/>
      <c r="AM11" s="32"/>
      <c r="AN11" s="32"/>
      <c r="AO11" s="32"/>
    </row>
    <row r="12" spans="1:41" ht="28.5" customHeight="1">
      <c r="A12" s="1272" t="s">
        <v>1464</v>
      </c>
      <c r="B12" s="1275"/>
      <c r="C12" s="1276"/>
      <c r="D12" s="1178">
        <f>'UNID GONEO'!C226+'UNID CIRURGIA ESPECIALIZADA'!C107+'UNID CLM'!C122+'UNID ASG'!C160+'UNID IAG'!C122+'UNID PEDIATRIA'!C70+ONCO_HEMATOLOGIA!C10+PS!B115+UCIA!B43</f>
        <v>0</v>
      </c>
      <c r="E12" s="1683">
        <f>'UNID GONEO'!F226+'UNID CIRURGIA ESPECIALIZADA'!F107+'UNID CLM'!F122+'UNID ASG'!D160+'UNID IAG'!G122+'UNID PEDIATRIA'!D70+ONCO_HEMATOLOGIA!F10+PS!D115+UCIA!C43</f>
        <v>0</v>
      </c>
      <c r="F12" s="1683">
        <f>'UNID GONEO'!I226+'UNID CIRURGIA ESPECIALIZADA'!I107+'UNID CLM'!I122+'UNID ASG'!E160+'UNID IAG'!K122+'UNID PEDIATRIA'!E70+ONCO_HEMATOLOGIA!I10+PS!F115+UCIA!D43</f>
        <v>0</v>
      </c>
      <c r="G12" s="1683">
        <f>'UNID GONEO'!L226+'UNID CIRURGIA ESPECIALIZADA'!L107+'UNID CLM'!L122+'UNID ASG'!F160+'UNID IAG'!O122+'UNID PEDIATRIA'!F70+ONCO_HEMATOLOGIA!L10+PS!H115+UCIA!E43</f>
        <v>0</v>
      </c>
      <c r="H12" s="1683">
        <f>'UNID GONEO'!O226+'UNID CIRURGIA ESPECIALIZADA'!O107+'UNID CLM'!O122+'UNID ASG'!G160+'UNID IAG'!S122+'UNID PEDIATRIA'!G70+ONCO_HEMATOLOGIA!O10+PS!J115+UCIA!F43</f>
        <v>0</v>
      </c>
      <c r="I12" s="1683">
        <f>'UNID GONEO'!R226+'UNID CIRURGIA ESPECIALIZADA'!R107+'UNID CLM'!R122+'UNID ASG'!H160+'UNID IAG'!W122+'UNID PEDIATRIA'!H70+ONCO_HEMATOLOGIA!R10+PS!L115+UCIA!G43</f>
        <v>0</v>
      </c>
      <c r="J12" s="1683">
        <f>'UNID GONEO'!U226+'UNID CIRURGIA ESPECIALIZADA'!U107+'UNID CLM'!U122+'UNID ASG'!I160+'UNID IAG'!AA122+'UNID PEDIATRIA'!I70+ONCO_HEMATOLOGIA!U10+PS!N115+UCIA!H43</f>
        <v>0</v>
      </c>
      <c r="K12" s="1683">
        <f>'UNID GONEO'!X226+'UNID CIRURGIA ESPECIALIZADA'!X107+'UNID CLM'!X122+'UNID ASG'!J160+'UNID IAG'!AE122+'UNID PEDIATRIA'!J70+ONCO_HEMATOLOGIA!X10+PS!P115+UCIA!I43</f>
        <v>0</v>
      </c>
      <c r="L12" s="1683">
        <f>'UNID GONEO'!AA226+'UNID CIRURGIA ESPECIALIZADA'!AA107+'UNID CLM'!AA122+'UNID ASG'!K160+'UNID IAG'!AI122+'UNID PEDIATRIA'!K70+ONCO_HEMATOLOGIA!AA10+PS!R115+UCIA!J43</f>
        <v>0</v>
      </c>
      <c r="M12" s="1683">
        <f>'UNID GONEO'!AD226+'UNID CIRURGIA ESPECIALIZADA'!AD107+'UNID CLM'!AD122+'UNID ASG'!L160+'UNID IAG'!AM122+'UNID PEDIATRIA'!L70+ONCO_HEMATOLOGIA!AD10+PS!T115+UCIA!K43</f>
        <v>0</v>
      </c>
      <c r="N12" s="1683">
        <f>'UNID GONEO'!AG226+'UNID CIRURGIA ESPECIALIZADA'!AG107+'UNID CLM'!AG122+'UNID ASG'!M160+'UNID IAG'!AQ122+'UNID PEDIATRIA'!M70+ONCO_HEMATOLOGIA!AG10+PS!V115+UCIA!L43</f>
        <v>0</v>
      </c>
      <c r="O12" s="1683">
        <f>'UNID GONEO'!AJ226+'UNID CIRURGIA ESPECIALIZADA'!AJ107+'UNID CLM'!AJ122+'UNID ASG'!N160+'UNID IAG'!AU122+'UNID PEDIATRIA'!N70+ONCO_HEMATOLOGIA!AJ10+PS!X115+UCIA!M43</f>
        <v>0</v>
      </c>
      <c r="P12" s="582">
        <f t="shared" si="1"/>
        <v>0</v>
      </c>
      <c r="Q12" s="1353">
        <f t="shared" si="3"/>
        <v>0</v>
      </c>
      <c r="R12" s="1766" t="s">
        <v>1547</v>
      </c>
      <c r="S12" s="1171" t="str">
        <f>A20</f>
        <v xml:space="preserve">Número de cirurgias </v>
      </c>
      <c r="T12" s="1191">
        <f t="shared" ref="T12:AE13" si="6">D22</f>
        <v>639</v>
      </c>
      <c r="U12" s="1191"/>
      <c r="V12" s="1191"/>
      <c r="W12" s="1191"/>
      <c r="X12" s="1191"/>
      <c r="Y12" s="1191"/>
      <c r="Z12" s="1191"/>
      <c r="AA12" s="1191"/>
      <c r="AB12" s="1191"/>
      <c r="AC12" s="1191"/>
      <c r="AD12" s="1191"/>
      <c r="AE12" s="1191"/>
      <c r="AF12" s="1191"/>
      <c r="AG12" s="1456"/>
      <c r="AM12" s="32"/>
      <c r="AN12" s="32"/>
      <c r="AO12" s="32"/>
    </row>
    <row r="13" spans="1:41" ht="25.5" hidden="1" customHeight="1">
      <c r="A13" s="1273"/>
      <c r="B13" s="1264" t="s">
        <v>1203</v>
      </c>
      <c r="C13" s="1082"/>
      <c r="D13" s="474"/>
      <c r="E13" s="1679"/>
      <c r="F13" s="1679"/>
      <c r="G13" s="1679"/>
      <c r="H13" s="1679"/>
      <c r="I13" s="1679"/>
      <c r="J13" s="1679"/>
      <c r="K13" s="1679"/>
      <c r="L13" s="1679"/>
      <c r="M13" s="1679"/>
      <c r="N13" s="1679"/>
      <c r="O13" s="1679"/>
      <c r="P13" s="582">
        <f t="shared" si="1"/>
        <v>0</v>
      </c>
      <c r="Q13" s="1353">
        <f t="shared" si="3"/>
        <v>0</v>
      </c>
      <c r="R13" s="1753"/>
      <c r="S13" s="1171" t="str">
        <f>A23</f>
        <v>Número de Altas Hospitalares</v>
      </c>
      <c r="T13" s="1191">
        <f t="shared" si="6"/>
        <v>0</v>
      </c>
      <c r="U13" s="1191"/>
      <c r="V13" s="1191"/>
      <c r="W13" s="1191"/>
      <c r="X13" s="1191"/>
      <c r="Y13" s="1191"/>
      <c r="Z13" s="1191"/>
      <c r="AA13" s="1191"/>
      <c r="AB13" s="1191"/>
      <c r="AC13" s="1191"/>
      <c r="AD13" s="1191"/>
      <c r="AE13" s="1191"/>
      <c r="AF13" s="1191"/>
      <c r="AG13" s="1456"/>
      <c r="AM13" s="32"/>
      <c r="AN13" s="32"/>
      <c r="AO13" s="32"/>
    </row>
    <row r="14" spans="1:41" ht="25.5" hidden="1" customHeight="1">
      <c r="A14" s="1273"/>
      <c r="B14" s="1264" t="s">
        <v>1204</v>
      </c>
      <c r="C14" s="1082"/>
      <c r="D14" s="474"/>
      <c r="E14" s="1679"/>
      <c r="F14" s="1679"/>
      <c r="G14" s="1679"/>
      <c r="H14" s="1679"/>
      <c r="I14" s="1679"/>
      <c r="J14" s="1679"/>
      <c r="K14" s="1679"/>
      <c r="L14" s="1679"/>
      <c r="M14" s="1679"/>
      <c r="N14" s="1679"/>
      <c r="O14" s="1679"/>
      <c r="P14" s="582">
        <f t="shared" si="1"/>
        <v>0</v>
      </c>
      <c r="Q14" s="1353">
        <f t="shared" si="3"/>
        <v>0</v>
      </c>
      <c r="R14" s="1753"/>
      <c r="S14" s="1171" t="str">
        <f>A24</f>
        <v>Número de Óbitos na Instituição</v>
      </c>
      <c r="T14" s="1191" t="e">
        <f>#REF!</f>
        <v>#REF!</v>
      </c>
      <c r="U14" s="1191"/>
      <c r="V14" s="1191"/>
      <c r="W14" s="1191"/>
      <c r="X14" s="1191"/>
      <c r="Y14" s="1191"/>
      <c r="Z14" s="1191"/>
      <c r="AA14" s="1191"/>
      <c r="AB14" s="1191"/>
      <c r="AC14" s="1191"/>
      <c r="AD14" s="1191"/>
      <c r="AE14" s="1191"/>
      <c r="AF14" s="1191"/>
      <c r="AG14" s="1456"/>
      <c r="AM14" s="32"/>
      <c r="AN14" s="32"/>
      <c r="AO14" s="32"/>
    </row>
    <row r="15" spans="1:41" ht="25.5" hidden="1" customHeight="1">
      <c r="A15" s="1274"/>
      <c r="B15" s="1264" t="s">
        <v>1205</v>
      </c>
      <c r="C15" s="1082"/>
      <c r="D15" s="474"/>
      <c r="E15" s="1679"/>
      <c r="F15" s="1679"/>
      <c r="G15" s="1679"/>
      <c r="H15" s="1679"/>
      <c r="I15" s="1679"/>
      <c r="J15" s="1679"/>
      <c r="K15" s="1679"/>
      <c r="L15" s="1679"/>
      <c r="M15" s="1679"/>
      <c r="N15" s="1679"/>
      <c r="O15" s="1679"/>
      <c r="P15" s="582">
        <f t="shared" si="1"/>
        <v>0</v>
      </c>
      <c r="Q15" s="1353">
        <f t="shared" si="3"/>
        <v>0</v>
      </c>
      <c r="R15" s="1754"/>
      <c r="S15" s="1171" t="str">
        <f>A25</f>
        <v xml:space="preserve">Número de transplantes </v>
      </c>
      <c r="T15" s="1191">
        <f t="shared" ref="T15:AE15" si="7">D32</f>
        <v>4</v>
      </c>
      <c r="U15" s="1191"/>
      <c r="V15" s="1191"/>
      <c r="W15" s="1191"/>
      <c r="X15" s="1191"/>
      <c r="Y15" s="1191"/>
      <c r="Z15" s="1191"/>
      <c r="AA15" s="1191"/>
      <c r="AB15" s="1191"/>
      <c r="AC15" s="1191"/>
      <c r="AD15" s="1191"/>
      <c r="AE15" s="1191"/>
      <c r="AF15" s="1191"/>
      <c r="AG15" s="1456"/>
      <c r="AM15" s="32"/>
      <c r="AN15" s="32"/>
      <c r="AO15" s="32"/>
    </row>
    <row r="16" spans="1:41" ht="23.25" customHeight="1">
      <c r="A16" s="1767" t="s">
        <v>1684</v>
      </c>
      <c r="B16" s="1768"/>
      <c r="C16" s="1769"/>
      <c r="D16" s="1178"/>
      <c r="E16" s="1683"/>
      <c r="F16" s="1683"/>
      <c r="G16" s="1683"/>
      <c r="H16" s="1683"/>
      <c r="I16" s="1683"/>
      <c r="J16" s="1683"/>
      <c r="K16" s="1683"/>
      <c r="L16" s="1683"/>
      <c r="M16" s="1683"/>
      <c r="N16" s="1683"/>
      <c r="O16" s="1683"/>
      <c r="P16" s="582">
        <f t="shared" ref="P16:P19" si="8">SUM(D16:O16)</f>
        <v>0</v>
      </c>
      <c r="Q16" s="1353">
        <f>P16/11</f>
        <v>0</v>
      </c>
      <c r="R16" s="1210" t="s">
        <v>1225</v>
      </c>
      <c r="S16" s="1171" t="str">
        <f>A33</f>
        <v xml:space="preserve">Número de partos </v>
      </c>
      <c r="T16" s="1191">
        <f t="shared" ref="T16:AE16" si="9">D37</f>
        <v>157</v>
      </c>
      <c r="U16" s="1191"/>
      <c r="V16" s="1191"/>
      <c r="W16" s="1191"/>
      <c r="X16" s="1191"/>
      <c r="Y16" s="1191"/>
      <c r="Z16" s="1191"/>
      <c r="AA16" s="1191"/>
      <c r="AB16" s="1191"/>
      <c r="AC16" s="1191"/>
      <c r="AD16" s="1191"/>
      <c r="AE16" s="1191"/>
      <c r="AF16" s="1191"/>
      <c r="AG16" s="1456"/>
      <c r="AM16" s="32"/>
      <c r="AN16" s="32"/>
      <c r="AO16" s="32"/>
    </row>
    <row r="17" spans="1:41" ht="23.25" customHeight="1">
      <c r="A17" s="1770"/>
      <c r="B17" s="1771"/>
      <c r="C17" s="1772"/>
      <c r="D17" s="1178">
        <f>'UNID GONEO'!C225+'UNID CIRURGIA ESPECIALIZADA'!C106+'UNID CLM'!C121+'UNID ASG'!C159+'UNID IAG'!C121+'UNID PEDIATRIA'!C69+ONCO_HEMATOLOGIA!C9+PS!B114+UCIA!B42</f>
        <v>0</v>
      </c>
      <c r="E17" s="1683"/>
      <c r="F17" s="1683"/>
      <c r="G17" s="1683"/>
      <c r="H17" s="1683"/>
      <c r="I17" s="1683"/>
      <c r="J17" s="1683"/>
      <c r="K17" s="1683"/>
      <c r="L17" s="1683"/>
      <c r="M17" s="1683"/>
      <c r="N17" s="1683"/>
      <c r="O17" s="1683"/>
      <c r="P17" s="582">
        <f t="shared" si="8"/>
        <v>0</v>
      </c>
      <c r="Q17" s="1353">
        <f t="shared" si="3"/>
        <v>0</v>
      </c>
      <c r="R17" s="1212" t="s">
        <v>1547</v>
      </c>
      <c r="S17" s="1171" t="str">
        <f>A38</f>
        <v>Principais Propedêuticas</v>
      </c>
      <c r="T17" s="1191">
        <f t="shared" ref="T17:AE17" si="10">D54</f>
        <v>150982</v>
      </c>
      <c r="U17" s="1191"/>
      <c r="V17" s="1191"/>
      <c r="W17" s="1191"/>
      <c r="X17" s="1191"/>
      <c r="Y17" s="1191"/>
      <c r="Z17" s="1191"/>
      <c r="AA17" s="1191"/>
      <c r="AB17" s="1191"/>
      <c r="AC17" s="1191"/>
      <c r="AD17" s="1191"/>
      <c r="AE17" s="1191"/>
      <c r="AF17" s="1191"/>
      <c r="AG17" s="1456"/>
      <c r="AM17" s="32"/>
      <c r="AN17" s="32"/>
      <c r="AO17" s="32"/>
    </row>
    <row r="18" spans="1:41" ht="23.25" customHeight="1">
      <c r="A18" s="1775" t="s">
        <v>1219</v>
      </c>
      <c r="B18" s="1123" t="s">
        <v>1220</v>
      </c>
      <c r="C18" s="1124"/>
      <c r="D18" s="1178">
        <f>'UNID GONEO'!C221+'UNID CIRURGIA ESPECIALIZADA'!C102+'UNID CLM'!C117+'UNID ASG'!C155+'UNID IAG'!C117+'UNID PEDIATRIA'!C65+ONCO_HEMATOLOGIA!C5+PS!B110+UCIA!B38</f>
        <v>465</v>
      </c>
      <c r="E18" s="1683">
        <f>'UNID GONEO'!F221+'UNID CIRURGIA ESPECIALIZADA'!F102+'UNID CLM'!F117+'UNID ASG'!D155+'UNID IAG'!G117+'UNID PEDIATRIA'!D65+ONCO_HEMATOLOGIA!F5+PS!D110+UCIA!C38</f>
        <v>0</v>
      </c>
      <c r="F18" s="1683">
        <f>'UNID GONEO'!I221+'UNID CIRURGIA ESPECIALIZADA'!I102+'UNID CLM'!I117+'UNID ASG'!E155+'UNID IAG'!K117+'UNID PEDIATRIA'!E65+ONCO_HEMATOLOGIA!I5+PS!F110+UCIA!D38</f>
        <v>0</v>
      </c>
      <c r="G18" s="1683">
        <f>'UNID GONEO'!L221+'UNID CIRURGIA ESPECIALIZADA'!L102+'UNID CLM'!L117+'UNID ASG'!F155+'UNID IAG'!O117+'UNID PEDIATRIA'!F65+ONCO_HEMATOLOGIA!L5+PS!H110+UCIA!E38</f>
        <v>0</v>
      </c>
      <c r="H18" s="1683">
        <f>'UNID GONEO'!O221+'UNID CIRURGIA ESPECIALIZADA'!O102+'UNID CLM'!O117+'UNID ASG'!G155+'UNID IAG'!S117+'UNID PEDIATRIA'!G65+ONCO_HEMATOLOGIA!O5+PS!J110+UCIA!F38</f>
        <v>0</v>
      </c>
      <c r="I18" s="1683">
        <f>'UNID GONEO'!R221+'UNID CIRURGIA ESPECIALIZADA'!R102+'UNID CLM'!R117+'UNID ASG'!H155+'UNID IAG'!W117+'UNID PEDIATRIA'!H65+ONCO_HEMATOLOGIA!R5+PS!L110+UCIA!G38</f>
        <v>0</v>
      </c>
      <c r="J18" s="1683">
        <f>'UNID GONEO'!U221+'UNID CIRURGIA ESPECIALIZADA'!U102+'UNID CLM'!U117+'UNID ASG'!I155+'UNID IAG'!AA117+'UNID PEDIATRIA'!I65+ONCO_HEMATOLOGIA!U5+PS!N110+UCIA!H38</f>
        <v>0</v>
      </c>
      <c r="K18" s="1683">
        <f>'UNID GONEO'!X221+'UNID CIRURGIA ESPECIALIZADA'!X102+'UNID CLM'!X117+'UNID ASG'!J155+'UNID IAG'!AE117+'UNID PEDIATRIA'!J65+ONCO_HEMATOLOGIA!X5+PS!P110+UCIA!I38</f>
        <v>0</v>
      </c>
      <c r="L18" s="1683">
        <f>'UNID GONEO'!AA221+'UNID CIRURGIA ESPECIALIZADA'!AA102+'UNID CLM'!AA117+'UNID ASG'!K155+'UNID IAG'!AI117+'UNID PEDIATRIA'!K65+ONCO_HEMATOLOGIA!AA5+PS!R110+UCIA!J38</f>
        <v>0</v>
      </c>
      <c r="M18" s="1683">
        <f>'UNID GONEO'!AD221+'UNID CIRURGIA ESPECIALIZADA'!AD102+'UNID CLM'!AD117+'UNID ASG'!L155+'UNID IAG'!AM117+'UNID PEDIATRIA'!L65+ONCO_HEMATOLOGIA!AD5+PS!T110+UCIA!K38</f>
        <v>0</v>
      </c>
      <c r="N18" s="1683">
        <f>'UNID GONEO'!AG221+'UNID CIRURGIA ESPECIALIZADA'!AG102+'UNID CLM'!AG117+'UNID ASG'!M155+'UNID IAG'!AQ117+'UNID PEDIATRIA'!M65+ONCO_HEMATOLOGIA!AG5+PS!V110+UCIA!L38</f>
        <v>0</v>
      </c>
      <c r="O18" s="1683">
        <f>'UNID GONEO'!AJ221+'UNID CIRURGIA ESPECIALIZADA'!AJ102+'UNID CLM'!AJ117+'UNID ASG'!N155+'UNID IAG'!AU117+'UNID PEDIATRIA'!N65+ONCO_HEMATOLOGIA!AJ5+PS!X110+UCIA!M38</f>
        <v>0</v>
      </c>
      <c r="P18" s="1306">
        <f t="shared" si="8"/>
        <v>465</v>
      </c>
      <c r="Q18" s="1696">
        <f t="shared" si="3"/>
        <v>38.75</v>
      </c>
      <c r="R18" s="1212" t="s">
        <v>1227</v>
      </c>
      <c r="S18" s="1171" t="str">
        <f>A23</f>
        <v>Número de Altas Hospitalares</v>
      </c>
      <c r="T18" s="1191">
        <f t="shared" ref="T18:AE18" si="11">D23</f>
        <v>0</v>
      </c>
      <c r="U18" s="1191"/>
      <c r="V18" s="1191"/>
      <c r="W18" s="1191"/>
      <c r="X18" s="1191"/>
      <c r="Y18" s="1191"/>
      <c r="Z18" s="1191"/>
      <c r="AA18" s="1191"/>
      <c r="AB18" s="1191"/>
      <c r="AC18" s="1191"/>
      <c r="AD18" s="1191"/>
      <c r="AE18" s="1191"/>
      <c r="AF18" s="1191"/>
      <c r="AG18" s="1456"/>
      <c r="AM18" s="32"/>
      <c r="AN18" s="32"/>
      <c r="AO18" s="32"/>
    </row>
    <row r="19" spans="1:41" ht="23.25" customHeight="1">
      <c r="A19" s="1776"/>
      <c r="B19" s="1125" t="s">
        <v>1221</v>
      </c>
      <c r="C19" s="1126"/>
      <c r="D19" s="1683">
        <f>'UNID GONEO'!C222+'UNID CIRURGIA ESPECIALIZADA'!C103+'UNID CLM'!C118+'UNID ASG'!C156+'UNID IAG'!C118+'UNID PEDIATRIA'!C66+ONCO_HEMATOLOGIA!C6+PS!B111+UCIA!B39</f>
        <v>465</v>
      </c>
      <c r="E19" s="1683">
        <f>'UNID GONEO'!F222+'UNID CIRURGIA ESPECIALIZADA'!F103+'UNID CLM'!F118+'UNID ASG'!D156+'UNID IAG'!G118+'UNID PEDIATRIA'!D66+ONCO_HEMATOLOGIA!F6+PS!D111+UCIA!C39</f>
        <v>0</v>
      </c>
      <c r="F19" s="1683">
        <f>'UNID GONEO'!I222+'UNID CIRURGIA ESPECIALIZADA'!I103+'UNID CLM'!I118+'UNID ASG'!E156+'UNID IAG'!K118+'UNID PEDIATRIA'!E66+ONCO_HEMATOLOGIA!I6+PS!F111+UCIA!D39</f>
        <v>0</v>
      </c>
      <c r="G19" s="1683">
        <f>'UNID GONEO'!L222+'UNID CIRURGIA ESPECIALIZADA'!L103+'UNID CLM'!L118+'UNID ASG'!F156+'UNID IAG'!O118+'UNID PEDIATRIA'!F66+ONCO_HEMATOLOGIA!L6+PS!H111+UCIA!E39</f>
        <v>0</v>
      </c>
      <c r="H19" s="1683">
        <f>'UNID GONEO'!O222+'UNID CIRURGIA ESPECIALIZADA'!O103+'UNID CLM'!O118+'UNID ASG'!G156+'UNID IAG'!S118+'UNID PEDIATRIA'!G66+ONCO_HEMATOLOGIA!O6+PS!J111+UCIA!F39</f>
        <v>0</v>
      </c>
      <c r="I19" s="1683">
        <f>'UNID GONEO'!R222+'UNID CIRURGIA ESPECIALIZADA'!R103+'UNID CLM'!R118+'UNID ASG'!H156+'UNID IAG'!W118+'UNID PEDIATRIA'!H66+ONCO_HEMATOLOGIA!R6+PS!L111+UCIA!G39</f>
        <v>0</v>
      </c>
      <c r="J19" s="1683">
        <f>'UNID GONEO'!U222+'UNID CIRURGIA ESPECIALIZADA'!U103+'UNID CLM'!U118+'UNID ASG'!I156+'UNID IAG'!AA118+'UNID PEDIATRIA'!I66+ONCO_HEMATOLOGIA!U6+PS!N111+UCIA!H39</f>
        <v>0</v>
      </c>
      <c r="K19" s="1683">
        <f>'UNID GONEO'!X222+'UNID CIRURGIA ESPECIALIZADA'!X103+'UNID CLM'!X118+'UNID ASG'!J156+'UNID IAG'!AE118+'UNID PEDIATRIA'!J66+ONCO_HEMATOLOGIA!X6+PS!P111+UCIA!I39</f>
        <v>0</v>
      </c>
      <c r="L19" s="1683">
        <f>'UNID GONEO'!AA222+'UNID CIRURGIA ESPECIALIZADA'!AA103+'UNID CLM'!AA118+'UNID ASG'!K156+'UNID IAG'!AI118+'UNID PEDIATRIA'!K66+ONCO_HEMATOLOGIA!AA6+PS!R111+UCIA!J39</f>
        <v>0</v>
      </c>
      <c r="M19" s="1683">
        <f>'UNID GONEO'!AD222+'UNID CIRURGIA ESPECIALIZADA'!AD103+'UNID CLM'!AD118+'UNID ASG'!L156+'UNID IAG'!AM118+'UNID PEDIATRIA'!L66+ONCO_HEMATOLOGIA!AD6+PS!T111+UCIA!K39</f>
        <v>0</v>
      </c>
      <c r="N19" s="1683">
        <f>'UNID GONEO'!AG222+'UNID CIRURGIA ESPECIALIZADA'!AG103+'UNID CLM'!AG118+'UNID ASG'!M156+'UNID IAG'!AQ118+'UNID PEDIATRIA'!M66+ONCO_HEMATOLOGIA!AG6+PS!V111+UCIA!L39</f>
        <v>0</v>
      </c>
      <c r="O19" s="1683">
        <f>'UNID GONEO'!AJ222+'UNID CIRURGIA ESPECIALIZADA'!AJ103+'UNID CLM'!AJ118+'UNID ASG'!N156+'UNID IAG'!AU118+'UNID PEDIATRIA'!N66+ONCO_HEMATOLOGIA!AJ6+PS!X111+UCIA!M39</f>
        <v>0</v>
      </c>
      <c r="P19" s="1306">
        <f t="shared" si="8"/>
        <v>465</v>
      </c>
      <c r="Q19" s="1696">
        <f t="shared" si="3"/>
        <v>38.75</v>
      </c>
      <c r="R19" s="1212" t="s">
        <v>1226</v>
      </c>
      <c r="S19" s="1171"/>
      <c r="T19" s="1191"/>
      <c r="U19" s="1191"/>
      <c r="V19" s="1191"/>
      <c r="W19" s="1191"/>
      <c r="X19" s="1191"/>
      <c r="Y19" s="1191"/>
      <c r="Z19" s="1191"/>
      <c r="AA19" s="1191"/>
      <c r="AB19" s="1191"/>
      <c r="AC19" s="1191"/>
      <c r="AD19" s="1191"/>
      <c r="AE19" s="1191"/>
      <c r="AF19" s="1191"/>
      <c r="AG19" s="1456"/>
      <c r="AM19" s="32"/>
      <c r="AN19" s="32"/>
      <c r="AO19" s="32"/>
    </row>
    <row r="20" spans="1:41" s="452" customFormat="1" ht="23.25" customHeight="1">
      <c r="A20" s="1758" t="s">
        <v>747</v>
      </c>
      <c r="B20" s="1168" t="s">
        <v>745</v>
      </c>
      <c r="C20" s="1169"/>
      <c r="D20" s="178">
        <f>'UNID CCI'!C101+'UNID CIRURGIA ESPECIALIZADA'!C58+'UNID ASG'!C122+'UNID GESTÃO AMBULATORIAL'!F26</f>
        <v>469</v>
      </c>
      <c r="E20" s="1681">
        <f>'UNID CCI'!D101+'UNID CIRURGIA ESPECIALIZADA'!F58+'UNID ASG'!D122+'UNID GESTÃO AMBULATORIAL'!G26</f>
        <v>0</v>
      </c>
      <c r="F20" s="1681">
        <f>'UNID CCI'!E101+'UNID CIRURGIA ESPECIALIZADA'!I58+'UNID ASG'!E122+'UNID GESTÃO AMBULATORIAL'!H26</f>
        <v>0</v>
      </c>
      <c r="G20" s="1681">
        <f>'UNID CCI'!F101+'UNID CIRURGIA ESPECIALIZADA'!L58+'UNID ASG'!F122+'UNID GESTÃO AMBULATORIAL'!I26</f>
        <v>0</v>
      </c>
      <c r="H20" s="1681">
        <f>'UNID CCI'!G101+'UNID CIRURGIA ESPECIALIZADA'!O58+'UNID ASG'!G122+'UNID GESTÃO AMBULATORIAL'!J26</f>
        <v>0</v>
      </c>
      <c r="I20" s="1681">
        <f>'UNID CCI'!H101+'UNID CIRURGIA ESPECIALIZADA'!R58+'UNID ASG'!H122+'UNID GESTÃO AMBULATORIAL'!K26</f>
        <v>0</v>
      </c>
      <c r="J20" s="1681">
        <f>'UNID CCI'!I101+'UNID CIRURGIA ESPECIALIZADA'!U58+'UNID ASG'!I122+'UNID GESTÃO AMBULATORIAL'!L26</f>
        <v>0</v>
      </c>
      <c r="K20" s="1681">
        <f>'UNID CCI'!J101+'UNID CIRURGIA ESPECIALIZADA'!X58+'UNID ASG'!J122+'UNID GESTÃO AMBULATORIAL'!M26</f>
        <v>0</v>
      </c>
      <c r="L20" s="1681">
        <f>'UNID CCI'!K101+'UNID CIRURGIA ESPECIALIZADA'!AA58+'UNID ASG'!K122+'UNID GESTÃO AMBULATORIAL'!N26</f>
        <v>0</v>
      </c>
      <c r="M20" s="1681">
        <f>'UNID CCI'!L101+'UNID CIRURGIA ESPECIALIZADA'!AD58+'UNID ASG'!L122+'UNID GESTÃO AMBULATORIAL'!O26</f>
        <v>0</v>
      </c>
      <c r="N20" s="1681">
        <f>'UNID CCI'!M101+'UNID CIRURGIA ESPECIALIZADA'!AG58+'UNID ASG'!M122+'UNID GESTÃO AMBULATORIAL'!P26</f>
        <v>0</v>
      </c>
      <c r="O20" s="1681">
        <f>'UNID CCI'!N101+'UNID CIRURGIA ESPECIALIZADA'!AJ58+'UNID ASG'!N122+'UNID GESTÃO AMBULATORIAL'!Q26</f>
        <v>0</v>
      </c>
      <c r="P20" s="637">
        <f t="shared" ref="P20:P36" si="12">SUM(D20:O20)</f>
        <v>469</v>
      </c>
      <c r="Q20" s="643">
        <f t="shared" si="3"/>
        <v>39.083333333333336</v>
      </c>
      <c r="R20" s="1763" t="s">
        <v>1228</v>
      </c>
      <c r="S20" s="1171"/>
      <c r="T20" s="1191"/>
      <c r="U20" s="1191"/>
      <c r="V20" s="1191"/>
      <c r="W20" s="1191"/>
      <c r="X20" s="1191"/>
      <c r="Y20" s="1191"/>
      <c r="Z20" s="1191"/>
      <c r="AA20" s="1191"/>
      <c r="AB20" s="1191"/>
      <c r="AC20" s="1191"/>
      <c r="AD20" s="1191"/>
      <c r="AE20" s="1191"/>
      <c r="AF20" s="1191"/>
      <c r="AG20" s="1455"/>
      <c r="AH20" s="1171"/>
      <c r="AI20" s="1171"/>
      <c r="AJ20" s="1171"/>
      <c r="AK20" s="1171"/>
      <c r="AL20" s="1171"/>
      <c r="AM20" s="16"/>
      <c r="AN20" s="16"/>
      <c r="AO20" s="16"/>
    </row>
    <row r="21" spans="1:41" s="452" customFormat="1" ht="22.5" customHeight="1">
      <c r="A21" s="1759"/>
      <c r="B21" s="787" t="s">
        <v>746</v>
      </c>
      <c r="C21" s="786"/>
      <c r="D21" s="182">
        <f>'UNID CCI'!C38+'UNID ASG'!C107+'UNID GONEO'!C30</f>
        <v>170</v>
      </c>
      <c r="E21" s="1375">
        <f>'UNID CCI'!D38+'UNID ASG'!D107+'UNID GONEO'!F30</f>
        <v>0</v>
      </c>
      <c r="F21" s="1375">
        <f>'UNID CCI'!E38+'UNID ASG'!E107+'UNID GONEO'!I30</f>
        <v>0</v>
      </c>
      <c r="G21" s="1375">
        <f>'UNID CCI'!F38+'UNID ASG'!F107+'UNID GONEO'!L30</f>
        <v>0</v>
      </c>
      <c r="H21" s="1375">
        <f>'UNID CCI'!G38+'UNID ASG'!G107+'UNID GONEO'!O30</f>
        <v>0</v>
      </c>
      <c r="I21" s="1375">
        <f>'UNID CCI'!H38+'UNID ASG'!H107+'UNID GONEO'!R30</f>
        <v>0</v>
      </c>
      <c r="J21" s="1375">
        <f>'UNID CCI'!I38+'UNID ASG'!I107+'UNID GONEO'!U30</f>
        <v>0</v>
      </c>
      <c r="K21" s="1375">
        <f>'UNID CCI'!J38+'UNID ASG'!J107+'UNID GONEO'!X30</f>
        <v>0</v>
      </c>
      <c r="L21" s="1375">
        <f>'UNID CCI'!K38+'UNID ASG'!K107+'UNID GONEO'!AA30</f>
        <v>0</v>
      </c>
      <c r="M21" s="1375">
        <f>'UNID CCI'!L38+'UNID ASG'!L107+'UNID GONEO'!AD30</f>
        <v>0</v>
      </c>
      <c r="N21" s="1375">
        <f>'UNID CCI'!M38+'UNID ASG'!M107+'UNID GONEO'!AG30</f>
        <v>0</v>
      </c>
      <c r="O21" s="1375">
        <f>'UNID CCI'!N38+'UNID ASG'!N107+'UNID GONEO'!AJ30</f>
        <v>0</v>
      </c>
      <c r="P21" s="638">
        <f>SUM(D21:O21)</f>
        <v>170</v>
      </c>
      <c r="Q21" s="644">
        <f t="shared" si="3"/>
        <v>14.166666666666666</v>
      </c>
      <c r="R21" s="1764"/>
      <c r="S21" s="1170"/>
      <c r="T21" s="1170"/>
      <c r="U21" s="1170"/>
      <c r="V21" s="1170"/>
      <c r="W21" s="1191"/>
      <c r="X21" s="1191"/>
      <c r="Y21" s="1191"/>
      <c r="Z21" s="1191"/>
      <c r="AA21" s="1191"/>
      <c r="AB21" s="1191"/>
      <c r="AC21" s="1191"/>
      <c r="AD21" s="1191"/>
      <c r="AE21" s="1191"/>
      <c r="AF21" s="1191"/>
      <c r="AG21" s="1171"/>
      <c r="AH21" s="1171"/>
      <c r="AI21" s="1171"/>
      <c r="AJ21" s="1171"/>
      <c r="AK21" s="1171"/>
      <c r="AL21" s="1171"/>
      <c r="AM21" s="16"/>
      <c r="AN21" s="16"/>
      <c r="AO21" s="16"/>
    </row>
    <row r="22" spans="1:41" s="452" customFormat="1" ht="20.25" customHeight="1">
      <c r="A22" s="1760"/>
      <c r="B22" s="788" t="s">
        <v>653</v>
      </c>
      <c r="C22" s="1166"/>
      <c r="D22" s="639">
        <f>SUM(D20:D21)</f>
        <v>639</v>
      </c>
      <c r="E22" s="1682">
        <f t="shared" ref="E22:O22" si="13">SUM(E20:E21)</f>
        <v>0</v>
      </c>
      <c r="F22" s="1682">
        <f t="shared" si="13"/>
        <v>0</v>
      </c>
      <c r="G22" s="1682">
        <f t="shared" si="13"/>
        <v>0</v>
      </c>
      <c r="H22" s="1682">
        <f t="shared" si="13"/>
        <v>0</v>
      </c>
      <c r="I22" s="1682">
        <f t="shared" si="13"/>
        <v>0</v>
      </c>
      <c r="J22" s="1682">
        <f t="shared" si="13"/>
        <v>0</v>
      </c>
      <c r="K22" s="1682">
        <f t="shared" si="13"/>
        <v>0</v>
      </c>
      <c r="L22" s="1682">
        <f t="shared" si="13"/>
        <v>0</v>
      </c>
      <c r="M22" s="1682">
        <f t="shared" si="13"/>
        <v>0</v>
      </c>
      <c r="N22" s="1682">
        <f t="shared" si="13"/>
        <v>0</v>
      </c>
      <c r="O22" s="1682">
        <f t="shared" si="13"/>
        <v>0</v>
      </c>
      <c r="P22" s="639">
        <f>SUM(D22:O22)</f>
        <v>639</v>
      </c>
      <c r="Q22" s="1351">
        <f t="shared" si="3"/>
        <v>53.25</v>
      </c>
      <c r="R22" s="1765"/>
      <c r="S22" s="1170"/>
      <c r="T22" s="1170"/>
      <c r="U22" s="1170"/>
      <c r="V22" s="1170"/>
      <c r="W22" s="1191"/>
      <c r="X22" s="1191"/>
      <c r="Y22" s="1191"/>
      <c r="Z22" s="1191"/>
      <c r="AA22" s="1191"/>
      <c r="AB22" s="1191"/>
      <c r="AC22" s="1191"/>
      <c r="AD22" s="1191"/>
      <c r="AE22" s="1191"/>
      <c r="AF22" s="1191"/>
      <c r="AG22" s="1171"/>
      <c r="AH22" s="1171"/>
      <c r="AI22" s="1171"/>
      <c r="AJ22" s="1171"/>
      <c r="AK22" s="1171"/>
      <c r="AL22" s="1171"/>
      <c r="AM22" s="16"/>
      <c r="AN22" s="16"/>
      <c r="AO22" s="16"/>
    </row>
    <row r="23" spans="1:41" s="452" customFormat="1" ht="28.5" customHeight="1">
      <c r="A23" s="1770" t="s">
        <v>1686</v>
      </c>
      <c r="B23" s="1783"/>
      <c r="C23" s="1784"/>
      <c r="D23" s="1600"/>
      <c r="E23" s="1679"/>
      <c r="F23" s="1679"/>
      <c r="G23" s="1679"/>
      <c r="H23" s="1679"/>
      <c r="I23" s="1679"/>
      <c r="J23" s="1679"/>
      <c r="K23" s="1679"/>
      <c r="L23" s="1679"/>
      <c r="M23" s="1679"/>
      <c r="N23" s="1679"/>
      <c r="O23" s="1679"/>
      <c r="P23" s="443">
        <f>SUM(D23:O23)</f>
        <v>0</v>
      </c>
      <c r="Q23" s="1353">
        <f t="shared" si="3"/>
        <v>0</v>
      </c>
      <c r="R23" s="1210" t="s">
        <v>1547</v>
      </c>
      <c r="S23" s="1170"/>
      <c r="T23" s="1170"/>
      <c r="U23" s="1170"/>
      <c r="V23" s="1170"/>
      <c r="W23" s="1191"/>
      <c r="X23" s="1191"/>
      <c r="Y23" s="1191"/>
      <c r="Z23" s="1191"/>
      <c r="AA23" s="1191"/>
      <c r="AB23" s="1191"/>
      <c r="AC23" s="1191"/>
      <c r="AD23" s="1191"/>
      <c r="AE23" s="1191"/>
      <c r="AF23" s="1191"/>
      <c r="AG23" s="1171"/>
      <c r="AH23" s="1171"/>
      <c r="AI23" s="1171"/>
      <c r="AJ23" s="1171"/>
      <c r="AK23" s="1171"/>
      <c r="AL23" s="1171"/>
      <c r="AM23" s="16"/>
      <c r="AN23" s="16"/>
      <c r="AO23" s="16"/>
    </row>
    <row r="24" spans="1:41" ht="28.5" customHeight="1">
      <c r="A24" s="1782" t="s">
        <v>1685</v>
      </c>
      <c r="B24" s="1782"/>
      <c r="C24" s="1782"/>
      <c r="D24" s="1178">
        <f>'UNID GONEO'!C228+'UNID CIRURGIA ESPECIALIZADA'!C109+'UNID CLM'!C124+'UNID ASG'!C162+'UNID IAG'!C124+'UNID PEDIATRIA'!C72+ONCO_HEMATOLOGIA!C12+PS!B117+UCIA!B45</f>
        <v>82</v>
      </c>
      <c r="E24" s="1683">
        <f>'UNID GONEO'!F228+'UNID CIRURGIA ESPECIALIZADA'!F109+'UNID CLM'!F124+'UNID ASG'!D162+'UNID IAG'!G124+'UNID PEDIATRIA'!D72+ONCO_HEMATOLOGIA!F12+PS!D117+UCIA!C45</f>
        <v>0</v>
      </c>
      <c r="F24" s="1683">
        <f>'UNID GONEO'!I228+'UNID CIRURGIA ESPECIALIZADA'!I109+'UNID CLM'!I124+'UNID ASG'!E162+'UNID IAG'!K124+'UNID PEDIATRIA'!E72+ONCO_HEMATOLOGIA!I12+PS!F117+UCIA!D45</f>
        <v>0</v>
      </c>
      <c r="G24" s="1683">
        <f>'UNID GONEO'!L228+'UNID CIRURGIA ESPECIALIZADA'!L109+'UNID CLM'!L124+'UNID ASG'!F162+'UNID IAG'!O124+'UNID PEDIATRIA'!F72+ONCO_HEMATOLOGIA!L12+PS!H117+UCIA!E45</f>
        <v>0</v>
      </c>
      <c r="H24" s="1683">
        <f>'UNID GONEO'!O228+'UNID CIRURGIA ESPECIALIZADA'!O109+'UNID CLM'!O124+'UNID ASG'!G162+'UNID IAG'!S124+'UNID PEDIATRIA'!G72+ONCO_HEMATOLOGIA!O12+PS!J117+UCIA!F45</f>
        <v>0</v>
      </c>
      <c r="I24" s="1683">
        <f>'UNID GONEO'!R228+'UNID CIRURGIA ESPECIALIZADA'!R109+'UNID CLM'!R124+'UNID ASG'!H162+'UNID IAG'!W124+'UNID PEDIATRIA'!H72+ONCO_HEMATOLOGIA!R12+PS!L117+UCIA!G45</f>
        <v>0</v>
      </c>
      <c r="J24" s="1683">
        <f>'UNID GONEO'!U228+'UNID CIRURGIA ESPECIALIZADA'!U109+'UNID CLM'!U124+'UNID ASG'!I162+'UNID IAG'!AA124+'UNID PEDIATRIA'!I72+ONCO_HEMATOLOGIA!U12+PS!N117+UCIA!H45</f>
        <v>0</v>
      </c>
      <c r="K24" s="1683">
        <f>'UNID GONEO'!X228+'UNID CIRURGIA ESPECIALIZADA'!X109+'UNID CLM'!X124+'UNID ASG'!J162+'UNID IAG'!AE124+'UNID PEDIATRIA'!J72+ONCO_HEMATOLOGIA!X12+PS!P117+UCIA!I45</f>
        <v>0</v>
      </c>
      <c r="L24" s="1683">
        <f>'UNID GONEO'!AA228+'UNID CIRURGIA ESPECIALIZADA'!AA109+'UNID CLM'!AA124+'UNID ASG'!K162+'UNID IAG'!AI124+'UNID PEDIATRIA'!K72+ONCO_HEMATOLOGIA!AA12+PS!R117+UCIA!J45</f>
        <v>0</v>
      </c>
      <c r="M24" s="1683">
        <f>'UNID GONEO'!AD228+'UNID CIRURGIA ESPECIALIZADA'!AD109+'UNID CLM'!AD124+'UNID ASG'!L162+'UNID IAG'!AM124+'UNID PEDIATRIA'!L72+ONCO_HEMATOLOGIA!AD12+PS!T117+UCIA!K45</f>
        <v>0</v>
      </c>
      <c r="N24" s="1683">
        <f>'UNID GONEO'!AG228+'UNID CIRURGIA ESPECIALIZADA'!AG109+'UNID CLM'!AG124+'UNID ASG'!M162+'UNID IAG'!AQ124+'UNID PEDIATRIA'!M72+ONCO_HEMATOLOGIA!AG12+PS!V117+UCIA!L45</f>
        <v>0</v>
      </c>
      <c r="O24" s="1683">
        <f>'UNID GONEO'!AJ228+'UNID CIRURGIA ESPECIALIZADA'!AJ109+'UNID CLM'!AJ124+'UNID ASG'!N162+'UNID IAG'!AU124+'UNID PEDIATRIA'!N72+ONCO_HEMATOLOGIA!AJ12+PS!X117+UCIA!M45</f>
        <v>0</v>
      </c>
      <c r="P24" s="443">
        <f>SUM(D24:O24)</f>
        <v>82</v>
      </c>
      <c r="Q24" s="1353">
        <f t="shared" si="3"/>
        <v>6.833333333333333</v>
      </c>
      <c r="R24" s="1213" t="s">
        <v>1365</v>
      </c>
      <c r="W24" s="1191"/>
      <c r="X24" s="1191"/>
      <c r="Y24" s="1191"/>
      <c r="Z24" s="1191"/>
      <c r="AA24" s="1191"/>
      <c r="AB24" s="1191"/>
      <c r="AC24" s="1191"/>
      <c r="AD24" s="1191"/>
      <c r="AE24" s="1191"/>
      <c r="AF24" s="1191"/>
      <c r="AM24" s="32"/>
      <c r="AN24" s="32"/>
      <c r="AO24" s="32"/>
    </row>
    <row r="25" spans="1:41" ht="15" customHeight="1">
      <c r="A25" s="1758" t="s">
        <v>749</v>
      </c>
      <c r="B25" s="1773" t="s">
        <v>569</v>
      </c>
      <c r="C25" s="1774"/>
      <c r="D25" s="178">
        <f>ONCO_HEMATOLOGIA!C26</f>
        <v>4</v>
      </c>
      <c r="E25" s="1681">
        <f>ONCO_HEMATOLOGIA!F26</f>
        <v>0</v>
      </c>
      <c r="F25" s="1681">
        <f>ONCO_HEMATOLOGIA!I26</f>
        <v>0</v>
      </c>
      <c r="G25" s="1681">
        <f>ONCO_HEMATOLOGIA!L26</f>
        <v>0</v>
      </c>
      <c r="H25" s="1681">
        <f>ONCO_HEMATOLOGIA!O26</f>
        <v>0</v>
      </c>
      <c r="I25" s="1681">
        <f>ONCO_HEMATOLOGIA!R26</f>
        <v>0</v>
      </c>
      <c r="J25" s="1681">
        <f>ONCO_HEMATOLOGIA!U26</f>
        <v>0</v>
      </c>
      <c r="K25" s="1681">
        <f>ONCO_HEMATOLOGIA!X26</f>
        <v>0</v>
      </c>
      <c r="L25" s="1681">
        <f>ONCO_HEMATOLOGIA!AA26</f>
        <v>0</v>
      </c>
      <c r="M25" s="1681">
        <f>ONCO_HEMATOLOGIA!AD26</f>
        <v>0</v>
      </c>
      <c r="N25" s="1681">
        <f>ONCO_HEMATOLOGIA!AG26</f>
        <v>0</v>
      </c>
      <c r="O25" s="1681">
        <f>ONCO_HEMATOLOGIA!AJ26</f>
        <v>0</v>
      </c>
      <c r="P25" s="583">
        <f>SUM(D25:O25)</f>
        <v>4</v>
      </c>
      <c r="Q25" s="643">
        <f>P25/12</f>
        <v>0.33333333333333331</v>
      </c>
      <c r="R25" s="1755" t="s">
        <v>1366</v>
      </c>
      <c r="W25" s="1191"/>
      <c r="X25" s="1191"/>
      <c r="Y25" s="1191"/>
      <c r="Z25" s="1191"/>
      <c r="AA25" s="1191"/>
      <c r="AB25" s="1191"/>
      <c r="AC25" s="1191"/>
      <c r="AD25" s="1191"/>
      <c r="AE25" s="1191"/>
      <c r="AF25" s="1191"/>
      <c r="AM25" s="32"/>
      <c r="AN25" s="32"/>
      <c r="AO25" s="32"/>
    </row>
    <row r="26" spans="1:41" ht="18.75" customHeight="1">
      <c r="A26" s="1759"/>
      <c r="B26" s="1785" t="s">
        <v>580</v>
      </c>
      <c r="C26" s="1786"/>
      <c r="D26" s="182">
        <f>'UNID CCI'!C21</f>
        <v>0</v>
      </c>
      <c r="E26" s="1375">
        <f>'UNID CCI'!D21</f>
        <v>0</v>
      </c>
      <c r="F26" s="1375">
        <f>'UNID CCI'!E21</f>
        <v>0</v>
      </c>
      <c r="G26" s="1375">
        <f>'UNID CCI'!F21</f>
        <v>0</v>
      </c>
      <c r="H26" s="1375">
        <f>'UNID CCI'!G21</f>
        <v>0</v>
      </c>
      <c r="I26" s="1375">
        <f>'UNID CCI'!H21</f>
        <v>0</v>
      </c>
      <c r="J26" s="1375">
        <f>'UNID CCI'!I21</f>
        <v>0</v>
      </c>
      <c r="K26" s="1375">
        <f>'UNID CCI'!J21</f>
        <v>0</v>
      </c>
      <c r="L26" s="1375">
        <f>'UNID CCI'!K21</f>
        <v>0</v>
      </c>
      <c r="M26" s="1375">
        <f>'UNID CCI'!L21</f>
        <v>0</v>
      </c>
      <c r="N26" s="1375">
        <f>'UNID CCI'!M21</f>
        <v>0</v>
      </c>
      <c r="O26" s="1375">
        <f>'UNID CCI'!N21</f>
        <v>0</v>
      </c>
      <c r="P26" s="584">
        <f t="shared" si="12"/>
        <v>0</v>
      </c>
      <c r="Q26" s="644">
        <f>P26/1</f>
        <v>0</v>
      </c>
      <c r="R26" s="1756"/>
      <c r="W26" s="1191"/>
      <c r="X26" s="1191"/>
      <c r="Y26" s="1191"/>
      <c r="Z26" s="1191"/>
      <c r="AA26" s="1191"/>
      <c r="AB26" s="1191"/>
      <c r="AC26" s="1191"/>
      <c r="AD26" s="1191"/>
      <c r="AE26" s="1191"/>
      <c r="AF26" s="1191"/>
      <c r="AM26" s="32"/>
      <c r="AN26" s="32"/>
      <c r="AO26" s="32"/>
    </row>
    <row r="27" spans="1:41" ht="16.5" customHeight="1">
      <c r="A27" s="1759"/>
      <c r="B27" s="1785" t="s">
        <v>570</v>
      </c>
      <c r="C27" s="1786"/>
      <c r="D27" s="182">
        <f>'UNID CCI'!C13</f>
        <v>0</v>
      </c>
      <c r="E27" s="1375">
        <f>'UNID CCI'!D13</f>
        <v>0</v>
      </c>
      <c r="F27" s="1375">
        <f>'UNID CCI'!E13</f>
        <v>0</v>
      </c>
      <c r="G27" s="1375">
        <f>'UNID CCI'!F13</f>
        <v>0</v>
      </c>
      <c r="H27" s="1375">
        <f>'UNID CCI'!G13</f>
        <v>0</v>
      </c>
      <c r="I27" s="1375">
        <f>'UNID CCI'!H13</f>
        <v>0</v>
      </c>
      <c r="J27" s="1375">
        <f>'UNID CCI'!I13</f>
        <v>0</v>
      </c>
      <c r="K27" s="1375">
        <f>'UNID CCI'!J13</f>
        <v>0</v>
      </c>
      <c r="L27" s="1375">
        <f>'UNID CCI'!K13</f>
        <v>0</v>
      </c>
      <c r="M27" s="1375">
        <f>'UNID CCI'!L13</f>
        <v>0</v>
      </c>
      <c r="N27" s="1375">
        <f>'UNID CCI'!M13</f>
        <v>0</v>
      </c>
      <c r="O27" s="1375">
        <f>'UNID CCI'!N13</f>
        <v>0</v>
      </c>
      <c r="P27" s="584">
        <f t="shared" si="12"/>
        <v>0</v>
      </c>
      <c r="Q27" s="644">
        <f>P27/1</f>
        <v>0</v>
      </c>
      <c r="R27" s="1756"/>
      <c r="AM27" s="32"/>
      <c r="AN27" s="32"/>
      <c r="AO27" s="32"/>
    </row>
    <row r="28" spans="1:41" ht="15" hidden="1" customHeight="1">
      <c r="A28" s="1759"/>
      <c r="B28" s="1785" t="s">
        <v>1683</v>
      </c>
      <c r="C28" s="1786"/>
      <c r="D28" s="182">
        <f>'UNID CCI'!C6</f>
        <v>0</v>
      </c>
      <c r="E28" s="1375">
        <f>'UNID CCI'!D6</f>
        <v>0</v>
      </c>
      <c r="F28" s="1375">
        <f>'UNID CCI'!E6</f>
        <v>0</v>
      </c>
      <c r="G28" s="1375">
        <f>'UNID CCI'!F6</f>
        <v>0</v>
      </c>
      <c r="H28" s="1375">
        <f>'UNID CCI'!G6</f>
        <v>0</v>
      </c>
      <c r="I28" s="1375">
        <f>'UNID CCI'!H6</f>
        <v>0</v>
      </c>
      <c r="J28" s="1375">
        <f>'UNID CCI'!I6</f>
        <v>0</v>
      </c>
      <c r="K28" s="1375">
        <f>'UNID CCI'!J6</f>
        <v>0</v>
      </c>
      <c r="L28" s="1375">
        <f>'UNID CCI'!K6</f>
        <v>0</v>
      </c>
      <c r="M28" s="1375">
        <f>'UNID CCI'!L6</f>
        <v>0</v>
      </c>
      <c r="N28" s="1375">
        <f>'UNID CCI'!M6</f>
        <v>0</v>
      </c>
      <c r="O28" s="1375">
        <f>'UNID CCI'!N6</f>
        <v>0</v>
      </c>
      <c r="P28" s="584">
        <f t="shared" si="12"/>
        <v>0</v>
      </c>
      <c r="Q28" s="644">
        <f t="shared" si="3"/>
        <v>0</v>
      </c>
      <c r="R28" s="1756"/>
      <c r="AM28" s="32"/>
      <c r="AN28" s="32"/>
      <c r="AO28" s="32"/>
    </row>
    <row r="29" spans="1:41" ht="18.75" customHeight="1">
      <c r="A29" s="1759"/>
      <c r="B29" s="1785" t="s">
        <v>571</v>
      </c>
      <c r="C29" s="1786"/>
      <c r="D29" s="182">
        <f>'UNID CCI'!C35</f>
        <v>0</v>
      </c>
      <c r="E29" s="1375">
        <f>'UNID CCI'!D35</f>
        <v>0</v>
      </c>
      <c r="F29" s="1375">
        <f>'UNID CCI'!E35</f>
        <v>0</v>
      </c>
      <c r="G29" s="1375">
        <f>'UNID CCI'!F35</f>
        <v>0</v>
      </c>
      <c r="H29" s="1375">
        <f>'UNID CCI'!G35</f>
        <v>0</v>
      </c>
      <c r="I29" s="1375">
        <f>'UNID CCI'!H35</f>
        <v>0</v>
      </c>
      <c r="J29" s="1375">
        <f>'UNID CCI'!I35</f>
        <v>0</v>
      </c>
      <c r="K29" s="1375">
        <f>'UNID CCI'!J35</f>
        <v>0</v>
      </c>
      <c r="L29" s="1375">
        <f>'UNID CCI'!K35</f>
        <v>0</v>
      </c>
      <c r="M29" s="1375">
        <f>'UNID CCI'!L35</f>
        <v>0</v>
      </c>
      <c r="N29" s="1375">
        <f>'UNID CCI'!M35</f>
        <v>0</v>
      </c>
      <c r="O29" s="1375">
        <f>'UNID CCI'!N35</f>
        <v>0</v>
      </c>
      <c r="P29" s="584">
        <f t="shared" si="12"/>
        <v>0</v>
      </c>
      <c r="Q29" s="644">
        <f>P29/1</f>
        <v>0</v>
      </c>
      <c r="R29" s="1756"/>
      <c r="AM29" s="32"/>
      <c r="AN29" s="32"/>
      <c r="AO29" s="32"/>
    </row>
    <row r="30" spans="1:41" ht="15.75" hidden="1">
      <c r="A30" s="1759"/>
      <c r="B30" s="1785" t="s">
        <v>1682</v>
      </c>
      <c r="C30" s="1786"/>
      <c r="D30" s="182"/>
      <c r="E30" s="1375"/>
      <c r="F30" s="1375"/>
      <c r="G30" s="1375"/>
      <c r="H30" s="1375"/>
      <c r="I30" s="1375"/>
      <c r="J30" s="1375"/>
      <c r="K30" s="1375"/>
      <c r="L30" s="1375"/>
      <c r="M30" s="1375"/>
      <c r="N30" s="1375"/>
      <c r="O30" s="1375"/>
      <c r="P30" s="584">
        <f t="shared" si="12"/>
        <v>0</v>
      </c>
      <c r="Q30" s="644">
        <f t="shared" si="3"/>
        <v>0</v>
      </c>
      <c r="R30" s="1756"/>
      <c r="AM30" s="32"/>
      <c r="AN30" s="32"/>
      <c r="AO30" s="32"/>
    </row>
    <row r="31" spans="1:41" s="452" customFormat="1" ht="18.75" customHeight="1">
      <c r="A31" s="1759"/>
      <c r="B31" s="1785" t="s">
        <v>572</v>
      </c>
      <c r="C31" s="1786"/>
      <c r="D31" s="182">
        <f>'UNID ASG'!C97</f>
        <v>0</v>
      </c>
      <c r="E31" s="1375">
        <f>'UNID ASG'!D97</f>
        <v>0</v>
      </c>
      <c r="F31" s="1375">
        <f>'UNID ASG'!E97</f>
        <v>0</v>
      </c>
      <c r="G31" s="1375">
        <f>'UNID ASG'!F97</f>
        <v>0</v>
      </c>
      <c r="H31" s="1375">
        <f>'UNID ASG'!G97</f>
        <v>0</v>
      </c>
      <c r="I31" s="1375">
        <f>'UNID ASG'!H97</f>
        <v>0</v>
      </c>
      <c r="J31" s="1375">
        <f>'UNID ASG'!I97</f>
        <v>0</v>
      </c>
      <c r="K31" s="1375">
        <f>'UNID ASG'!J97</f>
        <v>0</v>
      </c>
      <c r="L31" s="1375">
        <f>'UNID ASG'!K97</f>
        <v>0</v>
      </c>
      <c r="M31" s="1375">
        <f>'UNID ASG'!L97</f>
        <v>0</v>
      </c>
      <c r="N31" s="1375">
        <f>'UNID ASG'!M97</f>
        <v>0</v>
      </c>
      <c r="O31" s="1375">
        <f>'UNID ASG'!N97</f>
        <v>0</v>
      </c>
      <c r="P31" s="638">
        <f t="shared" si="12"/>
        <v>0</v>
      </c>
      <c r="Q31" s="644">
        <f>P31/6</f>
        <v>0</v>
      </c>
      <c r="R31" s="1756"/>
      <c r="S31" s="1170"/>
      <c r="T31" s="1170"/>
      <c r="U31" s="1170"/>
      <c r="V31" s="1170"/>
      <c r="W31" s="1170"/>
      <c r="X31" s="1170"/>
      <c r="Y31" s="1170"/>
      <c r="Z31" s="1170"/>
      <c r="AA31" s="1170"/>
      <c r="AB31" s="1170"/>
      <c r="AC31" s="1170"/>
      <c r="AD31" s="1170"/>
      <c r="AE31" s="1170"/>
      <c r="AF31" s="1170"/>
      <c r="AG31" s="1171"/>
      <c r="AH31" s="1171"/>
      <c r="AI31" s="1171"/>
      <c r="AJ31" s="1171"/>
      <c r="AK31" s="1171"/>
      <c r="AL31" s="1171"/>
      <c r="AM31" s="16"/>
      <c r="AN31" s="16"/>
      <c r="AO31" s="16"/>
    </row>
    <row r="32" spans="1:41" ht="18" customHeight="1">
      <c r="A32" s="1759"/>
      <c r="B32" s="1790" t="s">
        <v>573</v>
      </c>
      <c r="C32" s="1791"/>
      <c r="D32" s="444">
        <f>D25+D26+D27+D29+D31</f>
        <v>4</v>
      </c>
      <c r="E32" s="1684">
        <f t="shared" ref="E32:O32" si="14">E25+E26+E27+E29+E31</f>
        <v>0</v>
      </c>
      <c r="F32" s="1684">
        <f t="shared" si="14"/>
        <v>0</v>
      </c>
      <c r="G32" s="1684">
        <f t="shared" si="14"/>
        <v>0</v>
      </c>
      <c r="H32" s="1684">
        <f t="shared" si="14"/>
        <v>0</v>
      </c>
      <c r="I32" s="1684">
        <f t="shared" si="14"/>
        <v>0</v>
      </c>
      <c r="J32" s="1684">
        <f t="shared" si="14"/>
        <v>0</v>
      </c>
      <c r="K32" s="1684">
        <f t="shared" si="14"/>
        <v>0</v>
      </c>
      <c r="L32" s="1684">
        <f t="shared" si="14"/>
        <v>0</v>
      </c>
      <c r="M32" s="1684">
        <f t="shared" si="14"/>
        <v>0</v>
      </c>
      <c r="N32" s="1684">
        <f t="shared" si="14"/>
        <v>0</v>
      </c>
      <c r="O32" s="1684">
        <f t="shared" si="14"/>
        <v>0</v>
      </c>
      <c r="P32" s="584">
        <f t="shared" si="12"/>
        <v>4</v>
      </c>
      <c r="Q32" s="1651">
        <f t="shared" si="3"/>
        <v>0.33333333333333331</v>
      </c>
      <c r="R32" s="1757"/>
      <c r="AM32" s="32"/>
      <c r="AN32" s="32"/>
      <c r="AO32" s="32"/>
    </row>
    <row r="33" spans="1:41" ht="20.25" customHeight="1">
      <c r="A33" s="1758" t="s">
        <v>748</v>
      </c>
      <c r="B33" s="1773" t="s">
        <v>574</v>
      </c>
      <c r="C33" s="1774"/>
      <c r="D33" s="178">
        <f>SUM('UNID GONEO'!C20:E21)</f>
        <v>16</v>
      </c>
      <c r="E33" s="1681">
        <f>SUM('UNID GONEO'!F20:H21)</f>
        <v>0</v>
      </c>
      <c r="F33" s="1681">
        <f>SUM('UNID GONEO'!I20:K21)</f>
        <v>0</v>
      </c>
      <c r="G33" s="1681">
        <f>SUM('UNID GONEO'!L20:N21)</f>
        <v>0</v>
      </c>
      <c r="H33" s="1681">
        <f>SUM('UNID GONEO'!O20:Q21)</f>
        <v>0</v>
      </c>
      <c r="I33" s="1681">
        <f>SUM('UNID GONEO'!R20:T21)</f>
        <v>0</v>
      </c>
      <c r="J33" s="1681">
        <f>SUM('UNID GONEO'!U20:W21)</f>
        <v>0</v>
      </c>
      <c r="K33" s="1681">
        <f>SUM('UNID GONEO'!X20:Z21)</f>
        <v>0</v>
      </c>
      <c r="L33" s="1681">
        <f>SUM('UNID GONEO'!AA20:AC21)</f>
        <v>0</v>
      </c>
      <c r="M33" s="1681">
        <f>SUM('UNID GONEO'!AD20:AF21)</f>
        <v>0</v>
      </c>
      <c r="N33" s="1681">
        <f>SUM('UNID GONEO'!AG20:AI21)</f>
        <v>0</v>
      </c>
      <c r="O33" s="1681">
        <f>SUM('UNID GONEO'!AJ20:AL21)</f>
        <v>0</v>
      </c>
      <c r="P33" s="583">
        <f t="shared" si="12"/>
        <v>16</v>
      </c>
      <c r="Q33" s="643">
        <f t="shared" si="3"/>
        <v>1.3333333333333333</v>
      </c>
      <c r="R33" s="1825" t="s">
        <v>985</v>
      </c>
      <c r="AM33" s="32"/>
      <c r="AN33" s="32"/>
      <c r="AO33" s="32"/>
    </row>
    <row r="34" spans="1:41" ht="18" customHeight="1">
      <c r="A34" s="1759"/>
      <c r="B34" s="1785" t="s">
        <v>575</v>
      </c>
      <c r="C34" s="1786"/>
      <c r="D34" s="182">
        <f>SUM('UNID GONEO'!C25,'UNID GONEO'!C28,'UNID GONEO'!E25,'UNID GONEO'!E28)</f>
        <v>39</v>
      </c>
      <c r="E34" s="1375">
        <f>SUM('UNID GONEO'!F25:H25,'UNID GONEO'!F28:H28)</f>
        <v>0</v>
      </c>
      <c r="F34" s="1375">
        <f>SUM('UNID GONEO'!I25:K25,'UNID GONEO'!I28:K28)</f>
        <v>0</v>
      </c>
      <c r="G34" s="1375">
        <f>SUM('UNID GONEO'!L25:N25,'UNID GONEO'!L28:N28)</f>
        <v>0</v>
      </c>
      <c r="H34" s="1375">
        <f>SUM('UNID GONEO'!O25:Q25,'UNID GONEO'!O28:Q28)</f>
        <v>0</v>
      </c>
      <c r="I34" s="1375">
        <f>SUM('UNID GONEO'!R25:T25,'UNID GONEO'!R28:T28)</f>
        <v>0</v>
      </c>
      <c r="J34" s="1375">
        <f>SUM('UNID GONEO'!U25:W25,'UNID GONEO'!U28:W28)</f>
        <v>0</v>
      </c>
      <c r="K34" s="1375">
        <f>SUM('UNID GONEO'!X25:Z25,'UNID GONEO'!X28:Z28)</f>
        <v>0</v>
      </c>
      <c r="L34" s="1375">
        <f>SUM('UNID GONEO'!AA25:AC25,'UNID GONEO'!AA28:AC28)</f>
        <v>0</v>
      </c>
      <c r="M34" s="1375">
        <f>SUM('UNID GONEO'!AD25:AF25,'UNID GONEO'!AD28:AF28)</f>
        <v>0</v>
      </c>
      <c r="N34" s="1375">
        <f>SUM('UNID GONEO'!AG25:AI25,'UNID GONEO'!AG28:AI28)</f>
        <v>0</v>
      </c>
      <c r="O34" s="1375">
        <f>SUM('UNID GONEO'!AJ25:AL25,'UNID GONEO'!AJ28:AL28)</f>
        <v>0</v>
      </c>
      <c r="P34" s="584">
        <f t="shared" si="12"/>
        <v>39</v>
      </c>
      <c r="Q34" s="644">
        <f t="shared" si="3"/>
        <v>3.25</v>
      </c>
      <c r="R34" s="1756"/>
      <c r="AM34" s="32"/>
      <c r="AN34" s="32"/>
      <c r="AO34" s="32"/>
    </row>
    <row r="35" spans="1:41" ht="18" customHeight="1">
      <c r="A35" s="1759"/>
      <c r="B35" s="1785" t="s">
        <v>576</v>
      </c>
      <c r="C35" s="1786"/>
      <c r="D35" s="182">
        <f>SUM('UNID GONEO'!C22:E23)</f>
        <v>52</v>
      </c>
      <c r="E35" s="1375">
        <f>SUM('UNID GONEO'!F22:H23)</f>
        <v>0</v>
      </c>
      <c r="F35" s="1375">
        <f>SUM('UNID GONEO'!I22:K23)</f>
        <v>0</v>
      </c>
      <c r="G35" s="1375">
        <f>SUM('UNID GONEO'!L22:N23)</f>
        <v>0</v>
      </c>
      <c r="H35" s="1375">
        <f>SUM('UNID GONEO'!O22:Q23)</f>
        <v>0</v>
      </c>
      <c r="I35" s="1375">
        <f>SUM('UNID GONEO'!R22:T23)</f>
        <v>0</v>
      </c>
      <c r="J35" s="1375">
        <f>SUM('UNID GONEO'!U22:W23)</f>
        <v>0</v>
      </c>
      <c r="K35" s="1375">
        <f>SUM('UNID GONEO'!X22:Z23)</f>
        <v>0</v>
      </c>
      <c r="L35" s="1375">
        <f>SUM('UNID GONEO'!AA22:AC23)</f>
        <v>0</v>
      </c>
      <c r="M35" s="1375">
        <f>SUM('UNID GONEO'!AD22:AF23)</f>
        <v>0</v>
      </c>
      <c r="N35" s="1375">
        <f>SUM('UNID GONEO'!AG22:AI23)</f>
        <v>0</v>
      </c>
      <c r="O35" s="1375">
        <f>SUM('UNID GONEO'!AJ22:AL23)</f>
        <v>0</v>
      </c>
      <c r="P35" s="584">
        <f t="shared" si="12"/>
        <v>52</v>
      </c>
      <c r="Q35" s="644">
        <f t="shared" si="3"/>
        <v>4.333333333333333</v>
      </c>
      <c r="R35" s="1756"/>
      <c r="AM35" s="32"/>
      <c r="AN35" s="32"/>
      <c r="AO35" s="32"/>
    </row>
    <row r="36" spans="1:41" ht="18" customHeight="1">
      <c r="A36" s="1759"/>
      <c r="B36" s="1780" t="s">
        <v>577</v>
      </c>
      <c r="C36" s="1781"/>
      <c r="D36" s="783">
        <f>SUM('UNID GONEO'!C26:E26)</f>
        <v>50</v>
      </c>
      <c r="E36" s="1685">
        <f>SUM('UNID GONEO'!F26:H26)</f>
        <v>0</v>
      </c>
      <c r="F36" s="1685">
        <f>SUM('UNID GONEO'!I26:K26)</f>
        <v>0</v>
      </c>
      <c r="G36" s="1685">
        <f>SUM('UNID GONEO'!L26:N26)</f>
        <v>0</v>
      </c>
      <c r="H36" s="1685">
        <f>SUM('UNID GONEO'!O26:Q26)</f>
        <v>0</v>
      </c>
      <c r="I36" s="1685">
        <f>SUM('UNID GONEO'!R26:T26)</f>
        <v>0</v>
      </c>
      <c r="J36" s="1685">
        <f>SUM('UNID GONEO'!U26:W26)</f>
        <v>0</v>
      </c>
      <c r="K36" s="1685">
        <f>SUM('UNID GONEO'!X26:Z26)</f>
        <v>0</v>
      </c>
      <c r="L36" s="1685">
        <f>SUM('UNID GONEO'!AA26:AC26)</f>
        <v>0</v>
      </c>
      <c r="M36" s="1685">
        <f>SUM('UNID GONEO'!AD26:AF26)</f>
        <v>0</v>
      </c>
      <c r="N36" s="1685">
        <f>SUM('UNID GONEO'!AG26:AI26)</f>
        <v>0</v>
      </c>
      <c r="O36" s="1685">
        <f>SUM('UNID GONEO'!AJ26:AL26)</f>
        <v>0</v>
      </c>
      <c r="P36" s="784">
        <f t="shared" si="12"/>
        <v>50</v>
      </c>
      <c r="Q36" s="706">
        <f t="shared" si="3"/>
        <v>4.166666666666667</v>
      </c>
      <c r="R36" s="1756"/>
      <c r="AM36" s="32"/>
      <c r="AN36" s="32"/>
      <c r="AO36" s="32"/>
    </row>
    <row r="37" spans="1:41" ht="20.25" customHeight="1">
      <c r="A37" s="1759"/>
      <c r="B37" s="1017" t="s">
        <v>578</v>
      </c>
      <c r="C37" s="1018"/>
      <c r="D37" s="785">
        <f>SUM(D33:D36)</f>
        <v>157</v>
      </c>
      <c r="E37" s="1686">
        <f t="shared" ref="E37:P37" si="15">SUM(E33:E36)</f>
        <v>0</v>
      </c>
      <c r="F37" s="1686">
        <f t="shared" si="15"/>
        <v>0</v>
      </c>
      <c r="G37" s="1686">
        <f t="shared" si="15"/>
        <v>0</v>
      </c>
      <c r="H37" s="1686">
        <f t="shared" si="15"/>
        <v>0</v>
      </c>
      <c r="I37" s="1686">
        <f t="shared" si="15"/>
        <v>0</v>
      </c>
      <c r="J37" s="1686">
        <f t="shared" si="15"/>
        <v>0</v>
      </c>
      <c r="K37" s="1686">
        <f t="shared" si="15"/>
        <v>0</v>
      </c>
      <c r="L37" s="1686">
        <f t="shared" si="15"/>
        <v>0</v>
      </c>
      <c r="M37" s="1686">
        <f t="shared" si="15"/>
        <v>0</v>
      </c>
      <c r="N37" s="1686">
        <f t="shared" si="15"/>
        <v>0</v>
      </c>
      <c r="O37" s="1686">
        <f t="shared" si="15"/>
        <v>0</v>
      </c>
      <c r="P37" s="785">
        <f t="shared" si="15"/>
        <v>157</v>
      </c>
      <c r="Q37" s="1608">
        <f t="shared" si="3"/>
        <v>13.083333333333334</v>
      </c>
      <c r="R37" s="1757"/>
    </row>
    <row r="38" spans="1:41" ht="21" customHeight="1">
      <c r="A38" s="1758" t="s">
        <v>1199</v>
      </c>
      <c r="B38" s="1773" t="s">
        <v>561</v>
      </c>
      <c r="C38" s="1774"/>
      <c r="D38" s="445">
        <f>'UNID MEDICINA LABORATORIAL'!C1076</f>
        <v>141510</v>
      </c>
      <c r="E38" s="1687">
        <f>'UNID MEDICINA LABORATORIAL'!D1076</f>
        <v>0</v>
      </c>
      <c r="F38" s="1687">
        <f>'UNID MEDICINA LABORATORIAL'!E1076</f>
        <v>0</v>
      </c>
      <c r="G38" s="1687">
        <f>'UNID MEDICINA LABORATORIAL'!F1076</f>
        <v>0</v>
      </c>
      <c r="H38" s="1687">
        <f>'UNID MEDICINA LABORATORIAL'!G1076</f>
        <v>0</v>
      </c>
      <c r="I38" s="1687">
        <f>'UNID MEDICINA LABORATORIAL'!H1076</f>
        <v>0</v>
      </c>
      <c r="J38" s="1687">
        <f>'UNID MEDICINA LABORATORIAL'!I1076</f>
        <v>0</v>
      </c>
      <c r="K38" s="1687">
        <f>'UNID MEDICINA LABORATORIAL'!J1076</f>
        <v>0</v>
      </c>
      <c r="L38" s="1687">
        <f>'UNID MEDICINA LABORATORIAL'!K1076</f>
        <v>0</v>
      </c>
      <c r="M38" s="1687">
        <f>'UNID MEDICINA LABORATORIAL'!L1076</f>
        <v>0</v>
      </c>
      <c r="N38" s="1687">
        <f>'UNID MEDICINA LABORATORIAL'!M1076</f>
        <v>0</v>
      </c>
      <c r="O38" s="1687"/>
      <c r="P38" s="637">
        <f t="shared" ref="P38:P47" si="16">SUM(D38:O38)</f>
        <v>141510</v>
      </c>
      <c r="Q38" s="643">
        <f t="shared" si="3"/>
        <v>11792.5</v>
      </c>
      <c r="R38" s="1755" t="s">
        <v>1388</v>
      </c>
    </row>
    <row r="39" spans="1:41" ht="18.75" customHeight="1">
      <c r="A39" s="1759"/>
      <c r="B39" s="1785" t="s">
        <v>562</v>
      </c>
      <c r="C39" s="1786"/>
      <c r="D39" s="209">
        <f>SUM('UNID IAG'!F5:F6,'UNID IAG'!F13,'UNID IAG'!F16:F21,'UNID IAG'!F25,'UNID IAG'!F27)</f>
        <v>279</v>
      </c>
      <c r="E39" s="1375">
        <f>SUM('UNID IAG'!J5:J6,'UNID IAG'!J13,'UNID IAG'!J16:J21,'UNID IAG'!J25,'UNID IAG'!J27)</f>
        <v>0</v>
      </c>
      <c r="F39" s="1375">
        <f>SUM('UNID IAG'!N5:N6,'UNID IAG'!N13,'UNID IAG'!N16:N21,'UNID IAG'!N25,'UNID IAG'!N27)</f>
        <v>0</v>
      </c>
      <c r="G39" s="1375">
        <f>SUM('UNID IAG'!R5:R6,'UNID IAG'!R13,'UNID IAG'!R16:R21,'UNID IAG'!R25,'UNID IAG'!R27)</f>
        <v>0</v>
      </c>
      <c r="H39" s="1375">
        <f>SUM('UNID IAG'!V5:V6,'UNID IAG'!V13,'UNID IAG'!V16:V21,'UNID IAG'!V25,'UNID IAG'!V27)</f>
        <v>0</v>
      </c>
      <c r="I39" s="1375">
        <f>SUM('UNID IAG'!Z5:Z6,'UNID IAG'!Z13,'UNID IAG'!Z16:Z21,'UNID IAG'!Z25,'UNID IAG'!Z27)</f>
        <v>0</v>
      </c>
      <c r="J39" s="1375">
        <f>SUM('UNID IAG'!AD5:AD6,'UNID IAG'!AD13,'UNID IAG'!AD16:AD21,'UNID IAG'!AD25,'UNID IAG'!AD27)</f>
        <v>0</v>
      </c>
      <c r="K39" s="1375">
        <f>SUM('UNID IAG'!AH5:AH6,'UNID IAG'!AH13,'UNID IAG'!AH16:AH21,'UNID IAG'!AH25,'UNID IAG'!AH27)</f>
        <v>0</v>
      </c>
      <c r="L39" s="1375">
        <f>SUM('UNID IAG'!AL5:AL6,'UNID IAG'!AL13,'UNID IAG'!AL16:AL21,'UNID IAG'!AL25,'UNID IAG'!AL27)</f>
        <v>0</v>
      </c>
      <c r="M39" s="1375">
        <f>SUM('UNID IAG'!AP5:AP6,'UNID IAG'!AP13,'UNID IAG'!AP16:AP21,'UNID IAG'!AP25,'UNID IAG'!AP27)</f>
        <v>0</v>
      </c>
      <c r="N39" s="1375">
        <f>SUM('UNID IAG'!AT5:AT6,'UNID IAG'!AT13,'UNID IAG'!AT16:AT21,'UNID IAG'!AT25,'UNID IAG'!AT27)</f>
        <v>0</v>
      </c>
      <c r="O39" s="1375">
        <f>SUM('UNID IAG'!AX5:AX6,'UNID IAG'!AX13,'UNID IAG'!AX16:AX21,'UNID IAG'!AX25,'UNID IAG'!AX27)</f>
        <v>0</v>
      </c>
      <c r="P39" s="584">
        <f t="shared" si="16"/>
        <v>279</v>
      </c>
      <c r="Q39" s="644">
        <f t="shared" si="3"/>
        <v>23.25</v>
      </c>
      <c r="R39" s="1756"/>
    </row>
    <row r="40" spans="1:41" ht="18.75" customHeight="1">
      <c r="A40" s="1759"/>
      <c r="B40" s="1785" t="s">
        <v>88</v>
      </c>
      <c r="C40" s="1786"/>
      <c r="D40" s="182">
        <f>SUM('UNID IAG'!F9)</f>
        <v>83</v>
      </c>
      <c r="E40" s="1375">
        <f>SUM('UNID IAG'!J9)</f>
        <v>0</v>
      </c>
      <c r="F40" s="1375">
        <f>SUM('UNID IAG'!N9)</f>
        <v>0</v>
      </c>
      <c r="G40" s="1375">
        <f>SUM('UNID IAG'!R9)</f>
        <v>0</v>
      </c>
      <c r="H40" s="1375">
        <f>SUM('UNID IAG'!V9)</f>
        <v>0</v>
      </c>
      <c r="I40" s="1375">
        <f>SUM('UNID IAG'!Z9)</f>
        <v>0</v>
      </c>
      <c r="J40" s="1375">
        <f>SUM('UNID IAG'!AD9)</f>
        <v>0</v>
      </c>
      <c r="K40" s="1375">
        <f>SUM('UNID IAG'!AH9)</f>
        <v>0</v>
      </c>
      <c r="L40" s="1375">
        <f>SUM('UNID IAG'!AL9)</f>
        <v>0</v>
      </c>
      <c r="M40" s="1375">
        <f>SUM('UNID IAG'!AP9)</f>
        <v>0</v>
      </c>
      <c r="N40" s="1375">
        <f>SUM('UNID IAG'!AT9)</f>
        <v>0</v>
      </c>
      <c r="O40" s="1375">
        <f>SUM('UNID IAG'!AX9)</f>
        <v>0</v>
      </c>
      <c r="P40" s="584">
        <f t="shared" si="16"/>
        <v>83</v>
      </c>
      <c r="Q40" s="644">
        <f t="shared" si="3"/>
        <v>6.916666666666667</v>
      </c>
      <c r="R40" s="1756"/>
    </row>
    <row r="41" spans="1:41" s="1267" customFormat="1" ht="18.75" customHeight="1">
      <c r="A41" s="1759"/>
      <c r="B41" s="1785" t="s">
        <v>1539</v>
      </c>
      <c r="C41" s="1786"/>
      <c r="D41" s="182">
        <f>'UNID IAG'!F12</f>
        <v>9</v>
      </c>
      <c r="E41" s="1375">
        <f>'UNID IAG'!J12</f>
        <v>0</v>
      </c>
      <c r="F41" s="1375">
        <f>'UNID IAG'!N12</f>
        <v>0</v>
      </c>
      <c r="G41" s="1375">
        <f>'UNID IAG'!R12</f>
        <v>0</v>
      </c>
      <c r="H41" s="1375">
        <f>'UNID IAG'!V12</f>
        <v>0</v>
      </c>
      <c r="I41" s="1375">
        <f>'UNID IAG'!Z12</f>
        <v>0</v>
      </c>
      <c r="J41" s="1375">
        <f>'UNID IAG'!AD12</f>
        <v>0</v>
      </c>
      <c r="K41" s="1375">
        <f>'UNID IAG'!AH12</f>
        <v>0</v>
      </c>
      <c r="L41" s="1375">
        <f>'UNID IAG'!AL12</f>
        <v>0</v>
      </c>
      <c r="M41" s="1375">
        <f>'UNID IAG'!AP12</f>
        <v>0</v>
      </c>
      <c r="N41" s="1375">
        <f>'UNID IAG'!AT12</f>
        <v>0</v>
      </c>
      <c r="O41" s="1375">
        <f>'UNID IAG'!AX12</f>
        <v>0</v>
      </c>
      <c r="P41" s="584">
        <f>SUM(D41:O41)</f>
        <v>9</v>
      </c>
      <c r="Q41" s="644">
        <f t="shared" si="3"/>
        <v>0.75</v>
      </c>
      <c r="R41" s="1756"/>
      <c r="S41" s="1170"/>
      <c r="T41" s="1170"/>
      <c r="U41" s="1170"/>
      <c r="V41" s="1170"/>
      <c r="W41" s="1170"/>
      <c r="X41" s="1170"/>
      <c r="Y41" s="1170"/>
      <c r="Z41" s="1170"/>
      <c r="AA41" s="1170"/>
      <c r="AB41" s="1170"/>
      <c r="AC41" s="1170"/>
      <c r="AD41" s="1170"/>
      <c r="AE41" s="1170"/>
      <c r="AF41" s="1170"/>
      <c r="AG41" s="386"/>
      <c r="AH41" s="386"/>
      <c r="AI41" s="386"/>
      <c r="AJ41" s="386"/>
      <c r="AK41" s="386"/>
      <c r="AL41" s="386"/>
    </row>
    <row r="42" spans="1:41" ht="16.5" customHeight="1">
      <c r="A42" s="1759"/>
      <c r="B42" s="1785" t="s">
        <v>563</v>
      </c>
      <c r="C42" s="1786"/>
      <c r="D42" s="182">
        <f>SUM('UNID IAG'!F15)</f>
        <v>28</v>
      </c>
      <c r="E42" s="1375">
        <f>SUM('UNID IAG'!J15)</f>
        <v>0</v>
      </c>
      <c r="F42" s="1375">
        <f>SUM('UNID IAG'!N15)</f>
        <v>0</v>
      </c>
      <c r="G42" s="1375">
        <f>SUM('UNID IAG'!R15)</f>
        <v>0</v>
      </c>
      <c r="H42" s="1375">
        <f>SUM('UNID IAG'!V15)</f>
        <v>0</v>
      </c>
      <c r="I42" s="1375">
        <f>SUM('UNID IAG'!Z15)</f>
        <v>0</v>
      </c>
      <c r="J42" s="1375">
        <f>SUM('UNID IAG'!AD15)</f>
        <v>0</v>
      </c>
      <c r="K42" s="1375">
        <f>SUM('UNID IAG'!AH15)</f>
        <v>0</v>
      </c>
      <c r="L42" s="1375">
        <f>SUM('UNID IAG'!AL15)</f>
        <v>0</v>
      </c>
      <c r="M42" s="1375">
        <f>SUM('UNID IAG'!AP15)</f>
        <v>0</v>
      </c>
      <c r="N42" s="1375">
        <f>SUM('UNID IAG'!AT15)</f>
        <v>0</v>
      </c>
      <c r="O42" s="1375">
        <f>SUM('UNID IAG'!AX15)</f>
        <v>0</v>
      </c>
      <c r="P42" s="584">
        <f t="shared" si="16"/>
        <v>28</v>
      </c>
      <c r="Q42" s="644">
        <f t="shared" si="3"/>
        <v>2.3333333333333335</v>
      </c>
      <c r="R42" s="1756"/>
    </row>
    <row r="43" spans="1:41" ht="18" customHeight="1">
      <c r="A43" s="1759"/>
      <c r="B43" s="1785" t="s">
        <v>564</v>
      </c>
      <c r="C43" s="1786"/>
      <c r="D43" s="182">
        <f>SUM(UDI!F8)</f>
        <v>1963</v>
      </c>
      <c r="E43" s="1375">
        <f>SUM(UDI!J8)</f>
        <v>0</v>
      </c>
      <c r="F43" s="1375">
        <f>SUM(UDI!N8)</f>
        <v>0</v>
      </c>
      <c r="G43" s="1375">
        <f>SUM(UDI!R8)</f>
        <v>0</v>
      </c>
      <c r="H43" s="1375">
        <f>SUM(UDI!V8)</f>
        <v>0</v>
      </c>
      <c r="I43" s="1375">
        <f>SUM(UDI!Z8)</f>
        <v>0</v>
      </c>
      <c r="J43" s="1375">
        <f>SUM(UDI!AD8)</f>
        <v>0</v>
      </c>
      <c r="K43" s="1375">
        <f>SUM(UDI!AH8)</f>
        <v>0</v>
      </c>
      <c r="L43" s="1375">
        <f>SUM(UDI!AL8)</f>
        <v>0</v>
      </c>
      <c r="M43" s="1375">
        <f>SUM(UDI!AP8)</f>
        <v>0</v>
      </c>
      <c r="N43" s="1375">
        <f>SUM(UDI!AT8)</f>
        <v>0</v>
      </c>
      <c r="O43" s="1375">
        <f>SUM(UDI!AX8)</f>
        <v>0</v>
      </c>
      <c r="P43" s="584">
        <f t="shared" si="16"/>
        <v>1963</v>
      </c>
      <c r="Q43" s="644">
        <f t="shared" si="3"/>
        <v>163.58333333333334</v>
      </c>
      <c r="R43" s="1756"/>
    </row>
    <row r="44" spans="1:41" ht="18" customHeight="1">
      <c r="A44" s="1759"/>
      <c r="B44" s="1785" t="s">
        <v>343</v>
      </c>
      <c r="C44" s="1786"/>
      <c r="D44" s="182">
        <f>SUM(UDI!F10)</f>
        <v>400</v>
      </c>
      <c r="E44" s="1375">
        <f>SUM(UDI!J10)</f>
        <v>0</v>
      </c>
      <c r="F44" s="1375">
        <f>SUM(UDI!N10)</f>
        <v>0</v>
      </c>
      <c r="G44" s="1375">
        <f>SUM(UDI!R10)</f>
        <v>0</v>
      </c>
      <c r="H44" s="1375">
        <f>SUM(UDI!V10)</f>
        <v>0</v>
      </c>
      <c r="I44" s="1375">
        <f>SUM(UDI!Z10)</f>
        <v>0</v>
      </c>
      <c r="J44" s="1375">
        <f>SUM(UDI!AD10)</f>
        <v>0</v>
      </c>
      <c r="K44" s="1375">
        <f>SUM(UDI!AH10)</f>
        <v>0</v>
      </c>
      <c r="L44" s="1375">
        <f>SUM(UDI!AL10)</f>
        <v>0</v>
      </c>
      <c r="M44" s="1375">
        <f>SUM(UDI!AP10)</f>
        <v>0</v>
      </c>
      <c r="N44" s="1375">
        <f>SUM(UDI!AT10)</f>
        <v>0</v>
      </c>
      <c r="O44" s="1375">
        <f>SUM(UDI!AX10)</f>
        <v>0</v>
      </c>
      <c r="P44" s="584">
        <f t="shared" si="16"/>
        <v>400</v>
      </c>
      <c r="Q44" s="644">
        <f t="shared" si="3"/>
        <v>33.333333333333336</v>
      </c>
      <c r="R44" s="1756"/>
    </row>
    <row r="45" spans="1:41" ht="16.5" customHeight="1">
      <c r="A45" s="1759"/>
      <c r="B45" s="1785" t="s">
        <v>336</v>
      </c>
      <c r="C45" s="1786"/>
      <c r="D45" s="182">
        <f>SUM(UDI!F6)+'UNID GESTÃO AMBULATORIAL'!F430+'UNID GESTÃO AMBULATORIAL'!F433+'UNID GESTÃO AMBULATORIAL'!F438+'UNID GESTÃO AMBULATORIAL'!F444+'UNID GESTÃO AMBULATORIAL'!F451+'UNID GESTÃO AMBULATORIAL'!F452+'UNID GESTÃO AMBULATORIAL'!F453+'UNID GESTÃO AMBULATORIAL'!F454+'UNID GESTÃO AMBULATORIAL'!F455</f>
        <v>912</v>
      </c>
      <c r="E45" s="1375">
        <f>SUM(UDI!J6)+'UNID GESTÃO AMBULATORIAL'!G430+'UNID GESTÃO AMBULATORIAL'!G433+'UNID GESTÃO AMBULATORIAL'!G438+'UNID GESTÃO AMBULATORIAL'!G444+'UNID GESTÃO AMBULATORIAL'!G451+'UNID GESTÃO AMBULATORIAL'!G452+'UNID GESTÃO AMBULATORIAL'!G453+'UNID GESTÃO AMBULATORIAL'!G454+'UNID GESTÃO AMBULATORIAL'!G455</f>
        <v>0</v>
      </c>
      <c r="F45" s="1375">
        <f>SUM(UDI!N6)+'UNID GESTÃO AMBULATORIAL'!H430+'UNID GESTÃO AMBULATORIAL'!H433+'UNID GESTÃO AMBULATORIAL'!H438+'UNID GESTÃO AMBULATORIAL'!H444+'UNID GESTÃO AMBULATORIAL'!H451+'UNID GESTÃO AMBULATORIAL'!H452+'UNID GESTÃO AMBULATORIAL'!H453+'UNID GESTÃO AMBULATORIAL'!H454+'UNID GESTÃO AMBULATORIAL'!H455</f>
        <v>0</v>
      </c>
      <c r="G45" s="1375">
        <f>SUM(UDI!R6)+'UNID GESTÃO AMBULATORIAL'!I430+'UNID GESTÃO AMBULATORIAL'!I433+'UNID GESTÃO AMBULATORIAL'!I438+'UNID GESTÃO AMBULATORIAL'!I444+'UNID GESTÃO AMBULATORIAL'!I451+'UNID GESTÃO AMBULATORIAL'!I452+'UNID GESTÃO AMBULATORIAL'!I453+'UNID GESTÃO AMBULATORIAL'!I454+'UNID GESTÃO AMBULATORIAL'!I455</f>
        <v>0</v>
      </c>
      <c r="H45" s="1375">
        <f>SUM(UDI!V6)+'UNID GESTÃO AMBULATORIAL'!J430+'UNID GESTÃO AMBULATORIAL'!J433+'UNID GESTÃO AMBULATORIAL'!J438+'UNID GESTÃO AMBULATORIAL'!J444+'UNID GESTÃO AMBULATORIAL'!J451+'UNID GESTÃO AMBULATORIAL'!J452+'UNID GESTÃO AMBULATORIAL'!J453+'UNID GESTÃO AMBULATORIAL'!J454+'UNID GESTÃO AMBULATORIAL'!J455</f>
        <v>0</v>
      </c>
      <c r="I45" s="1375">
        <f>SUM(UDI!Z6)+'UNID GESTÃO AMBULATORIAL'!K430+'UNID GESTÃO AMBULATORIAL'!K433+'UNID GESTÃO AMBULATORIAL'!K438+'UNID GESTÃO AMBULATORIAL'!K444+'UNID GESTÃO AMBULATORIAL'!K451+'UNID GESTÃO AMBULATORIAL'!K452+'UNID GESTÃO AMBULATORIAL'!K453+'UNID GESTÃO AMBULATORIAL'!K454+'UNID GESTÃO AMBULATORIAL'!K455</f>
        <v>0</v>
      </c>
      <c r="J45" s="1375">
        <f>SUM(UDI!AD6)+'UNID GESTÃO AMBULATORIAL'!L430+'UNID GESTÃO AMBULATORIAL'!L433+'UNID GESTÃO AMBULATORIAL'!L438+'UNID GESTÃO AMBULATORIAL'!L444+'UNID GESTÃO AMBULATORIAL'!L451+'UNID GESTÃO AMBULATORIAL'!L452+'UNID GESTÃO AMBULATORIAL'!L453+'UNID GESTÃO AMBULATORIAL'!L454+'UNID GESTÃO AMBULATORIAL'!L455</f>
        <v>0</v>
      </c>
      <c r="K45" s="1375">
        <f>SUM(UDI!AH6)+'UNID GESTÃO AMBULATORIAL'!M430+'UNID GESTÃO AMBULATORIAL'!M433+'UNID GESTÃO AMBULATORIAL'!M438+'UNID GESTÃO AMBULATORIAL'!M444+'UNID GESTÃO AMBULATORIAL'!M451+'UNID GESTÃO AMBULATORIAL'!M452+'UNID GESTÃO AMBULATORIAL'!M453+'UNID GESTÃO AMBULATORIAL'!M454+'UNID GESTÃO AMBULATORIAL'!M455</f>
        <v>0</v>
      </c>
      <c r="L45" s="1375">
        <f>SUM(UDI!AL6)+'UNID GESTÃO AMBULATORIAL'!N430+'UNID GESTÃO AMBULATORIAL'!N433+'UNID GESTÃO AMBULATORIAL'!N438+'UNID GESTÃO AMBULATORIAL'!N444+'UNID GESTÃO AMBULATORIAL'!N451+'UNID GESTÃO AMBULATORIAL'!N452+'UNID GESTÃO AMBULATORIAL'!N453+'UNID GESTÃO AMBULATORIAL'!N454+'UNID GESTÃO AMBULATORIAL'!N455</f>
        <v>0</v>
      </c>
      <c r="M45" s="1375">
        <f>SUM(UDI!AP6)+'UNID GESTÃO AMBULATORIAL'!O430+'UNID GESTÃO AMBULATORIAL'!O433+'UNID GESTÃO AMBULATORIAL'!O438+'UNID GESTÃO AMBULATORIAL'!O444+'UNID GESTÃO AMBULATORIAL'!O451+'UNID GESTÃO AMBULATORIAL'!O452+'UNID GESTÃO AMBULATORIAL'!O453+'UNID GESTÃO AMBULATORIAL'!O454+'UNID GESTÃO AMBULATORIAL'!O455</f>
        <v>0</v>
      </c>
      <c r="N45" s="1375">
        <f>SUM(UDI!AT6)+'UNID GESTÃO AMBULATORIAL'!P430+'UNID GESTÃO AMBULATORIAL'!P433+'UNID GESTÃO AMBULATORIAL'!P438+'UNID GESTÃO AMBULATORIAL'!P444+'UNID GESTÃO AMBULATORIAL'!P451+'UNID GESTÃO AMBULATORIAL'!P452+'UNID GESTÃO AMBULATORIAL'!P453+'UNID GESTÃO AMBULATORIAL'!P454+'UNID GESTÃO AMBULATORIAL'!P455</f>
        <v>0</v>
      </c>
      <c r="O45" s="1375">
        <f>SUM(UDI!AX6)+'UNID GESTÃO AMBULATORIAL'!Q430+'UNID GESTÃO AMBULATORIAL'!Q433+'UNID GESTÃO AMBULATORIAL'!Q438+'UNID GESTÃO AMBULATORIAL'!Q444+'UNID GESTÃO AMBULATORIAL'!Q451+'UNID GESTÃO AMBULATORIAL'!Q452+'UNID GESTÃO AMBULATORIAL'!Q453+'UNID GESTÃO AMBULATORIAL'!Q454+'UNID GESTÃO AMBULATORIAL'!Q455</f>
        <v>0</v>
      </c>
      <c r="P45" s="638">
        <f t="shared" si="16"/>
        <v>912</v>
      </c>
      <c r="Q45" s="644">
        <f t="shared" si="3"/>
        <v>76</v>
      </c>
      <c r="R45" s="1756"/>
    </row>
    <row r="46" spans="1:41" ht="18" customHeight="1">
      <c r="A46" s="1759"/>
      <c r="B46" s="1785" t="s">
        <v>334</v>
      </c>
      <c r="C46" s="1786"/>
      <c r="D46" s="182">
        <f>SUM(UDI!F5)</f>
        <v>3634</v>
      </c>
      <c r="E46" s="1375">
        <f>SUM(UDI!J5)</f>
        <v>0</v>
      </c>
      <c r="F46" s="1375">
        <f>SUM(UDI!N5)</f>
        <v>0</v>
      </c>
      <c r="G46" s="1375">
        <f>SUM(UDI!R5)</f>
        <v>0</v>
      </c>
      <c r="H46" s="1375">
        <f>SUM(UDI!V5)</f>
        <v>0</v>
      </c>
      <c r="I46" s="1375">
        <f>SUM(UDI!Z5)</f>
        <v>0</v>
      </c>
      <c r="J46" s="1375">
        <f>SUM(UDI!AD5)</f>
        <v>0</v>
      </c>
      <c r="K46" s="1375">
        <f>SUM(UDI!AH5)</f>
        <v>0</v>
      </c>
      <c r="L46" s="1375">
        <f>SUM(UDI!AL5)</f>
        <v>0</v>
      </c>
      <c r="M46" s="1375">
        <f>SUM(UDI!AP5)</f>
        <v>0</v>
      </c>
      <c r="N46" s="1375">
        <f>SUM(UDI!AT5)</f>
        <v>0</v>
      </c>
      <c r="O46" s="1375">
        <f>SUM(UDI!AX5)</f>
        <v>0</v>
      </c>
      <c r="P46" s="584">
        <f t="shared" si="16"/>
        <v>3634</v>
      </c>
      <c r="Q46" s="644">
        <f t="shared" si="3"/>
        <v>302.83333333333331</v>
      </c>
      <c r="R46" s="1756"/>
    </row>
    <row r="47" spans="1:41" ht="18" customHeight="1">
      <c r="A47" s="1759"/>
      <c r="B47" s="1785" t="s">
        <v>337</v>
      </c>
      <c r="C47" s="1786"/>
      <c r="D47" s="182">
        <f>SUM(UDI!F7)</f>
        <v>213</v>
      </c>
      <c r="E47" s="1375">
        <f>SUM(UDI!J7)</f>
        <v>0</v>
      </c>
      <c r="F47" s="1375">
        <f>SUM(UDI!N7)</f>
        <v>0</v>
      </c>
      <c r="G47" s="1375">
        <f>SUM(UDI!R7)</f>
        <v>0</v>
      </c>
      <c r="H47" s="1375">
        <f>SUM(UDI!V7)</f>
        <v>0</v>
      </c>
      <c r="I47" s="1375">
        <f>SUM(UDI!Z7)</f>
        <v>0</v>
      </c>
      <c r="J47" s="1375">
        <f>SUM(UDI!AD7)</f>
        <v>0</v>
      </c>
      <c r="K47" s="1375">
        <f>SUM(UDI!AH7)</f>
        <v>0</v>
      </c>
      <c r="L47" s="1375">
        <f>SUM(UDI!AL7)</f>
        <v>0</v>
      </c>
      <c r="M47" s="1375">
        <f>SUM(UDI!AP7)</f>
        <v>0</v>
      </c>
      <c r="N47" s="1375">
        <f>SUM(UDI!AT7)</f>
        <v>0</v>
      </c>
      <c r="O47" s="1375">
        <f>SUM(UDI!AX7)</f>
        <v>0</v>
      </c>
      <c r="P47" s="584">
        <f t="shared" si="16"/>
        <v>213</v>
      </c>
      <c r="Q47" s="644">
        <f t="shared" si="3"/>
        <v>17.75</v>
      </c>
      <c r="R47" s="1756"/>
    </row>
    <row r="48" spans="1:41" ht="18" customHeight="1">
      <c r="A48" s="1759"/>
      <c r="B48" s="1785" t="s">
        <v>567</v>
      </c>
      <c r="C48" s="1786"/>
      <c r="D48" s="182">
        <f>SUM(UDI!F11)</f>
        <v>300</v>
      </c>
      <c r="E48" s="1375">
        <f>SUM(UDI!J11)</f>
        <v>0</v>
      </c>
      <c r="F48" s="1375">
        <f>SUM(UDI!N11)</f>
        <v>0</v>
      </c>
      <c r="G48" s="1375">
        <f>SUM(UDI!R11)</f>
        <v>0</v>
      </c>
      <c r="H48" s="1375">
        <f>SUM(UDI!V11)</f>
        <v>0</v>
      </c>
      <c r="I48" s="1375">
        <f>SUM(UDI!Z11)</f>
        <v>0</v>
      </c>
      <c r="J48" s="1375">
        <f>SUM(UDI!AD11)</f>
        <v>0</v>
      </c>
      <c r="K48" s="1375">
        <f>SUM(UDI!AH11)</f>
        <v>0</v>
      </c>
      <c r="L48" s="1375">
        <f>SUM(UDI!AL11)</f>
        <v>0</v>
      </c>
      <c r="M48" s="1375">
        <f>SUM(UDI!AP11)</f>
        <v>0</v>
      </c>
      <c r="N48" s="1375">
        <f>SUM(UDI!AT11)</f>
        <v>0</v>
      </c>
      <c r="O48" s="1375">
        <f>SUM(UDI!AX11)</f>
        <v>0</v>
      </c>
      <c r="P48" s="584">
        <f t="shared" ref="P48:P53" si="17">SUM(D48:O48)</f>
        <v>300</v>
      </c>
      <c r="Q48" s="644">
        <f t="shared" si="3"/>
        <v>25</v>
      </c>
      <c r="R48" s="1756"/>
    </row>
    <row r="49" spans="1:38" s="1154" customFormat="1" ht="18" customHeight="1">
      <c r="A49" s="1759"/>
      <c r="B49" s="1179" t="s">
        <v>985</v>
      </c>
      <c r="C49" s="1180"/>
      <c r="D49" s="182">
        <f>'UNID GONEO'!C91</f>
        <v>243</v>
      </c>
      <c r="E49" s="1375">
        <f>'UNID GONEO'!F91</f>
        <v>0</v>
      </c>
      <c r="F49" s="1375">
        <f>'UNID GONEO'!I91</f>
        <v>0</v>
      </c>
      <c r="G49" s="1375">
        <f>'UNID GONEO'!L91</f>
        <v>0</v>
      </c>
      <c r="H49" s="1375">
        <f>'UNID GONEO'!O91</f>
        <v>0</v>
      </c>
      <c r="I49" s="1375">
        <f>'UNID GONEO'!R91</f>
        <v>0</v>
      </c>
      <c r="J49" s="1375">
        <f>'UNID GONEO'!U91</f>
        <v>0</v>
      </c>
      <c r="K49" s="1375">
        <f>'UNID GONEO'!X91</f>
        <v>0</v>
      </c>
      <c r="L49" s="1375">
        <f>'UNID GONEO'!AA91</f>
        <v>0</v>
      </c>
      <c r="M49" s="1375">
        <f>'UNID GONEO'!AD91</f>
        <v>0</v>
      </c>
      <c r="N49" s="1375">
        <f>'UNID GONEO'!AG91</f>
        <v>0</v>
      </c>
      <c r="O49" s="1375">
        <f>'UNID GONEO'!AJ91</f>
        <v>0</v>
      </c>
      <c r="P49" s="584">
        <f t="shared" si="17"/>
        <v>243</v>
      </c>
      <c r="Q49" s="644">
        <f t="shared" si="3"/>
        <v>20.25</v>
      </c>
      <c r="R49" s="1756"/>
      <c r="S49" s="1170"/>
      <c r="T49" s="1170"/>
      <c r="U49" s="1170"/>
      <c r="V49" s="1170"/>
      <c r="W49" s="1170"/>
      <c r="X49" s="1170"/>
      <c r="Y49" s="1170"/>
      <c r="Z49" s="1170"/>
      <c r="AA49" s="1170"/>
      <c r="AB49" s="1170"/>
      <c r="AC49" s="1170"/>
      <c r="AD49" s="1170"/>
      <c r="AE49" s="1170"/>
      <c r="AF49" s="1170"/>
      <c r="AG49" s="386"/>
      <c r="AH49" s="386"/>
      <c r="AI49" s="386"/>
      <c r="AJ49" s="386"/>
      <c r="AK49" s="386"/>
      <c r="AL49" s="386"/>
    </row>
    <row r="50" spans="1:38" s="1154" customFormat="1" ht="18" customHeight="1">
      <c r="A50" s="1759"/>
      <c r="B50" s="1179" t="s">
        <v>1390</v>
      </c>
      <c r="C50" s="1180"/>
      <c r="D50" s="182">
        <f>'UNID CLM'!E8</f>
        <v>227</v>
      </c>
      <c r="E50" s="1375">
        <f>'UNID CLM'!H8</f>
        <v>0</v>
      </c>
      <c r="F50" s="1375">
        <f>'UNID CLM'!K8</f>
        <v>0</v>
      </c>
      <c r="G50" s="1375">
        <f>'UNID CLM'!N8</f>
        <v>0</v>
      </c>
      <c r="H50" s="1375">
        <f>'UNID CLM'!Q8</f>
        <v>0</v>
      </c>
      <c r="I50" s="1375">
        <f>'UNID CLM'!T8</f>
        <v>0</v>
      </c>
      <c r="J50" s="1375">
        <f>'UNID CLM'!W8</f>
        <v>0</v>
      </c>
      <c r="K50" s="1375">
        <f>'UNID CLM'!Z8</f>
        <v>0</v>
      </c>
      <c r="L50" s="1375">
        <f>'UNID CLM'!AC8</f>
        <v>0</v>
      </c>
      <c r="M50" s="1375">
        <f>'UNID CLM'!AF8</f>
        <v>0</v>
      </c>
      <c r="N50" s="1375">
        <f>'UNID CLM'!AI8</f>
        <v>0</v>
      </c>
      <c r="O50" s="1375">
        <f>'UNID CLM'!AL8</f>
        <v>0</v>
      </c>
      <c r="P50" s="584">
        <f t="shared" si="17"/>
        <v>227</v>
      </c>
      <c r="Q50" s="644">
        <f t="shared" si="3"/>
        <v>18.916666666666668</v>
      </c>
      <c r="R50" s="1756"/>
      <c r="S50" s="1170"/>
      <c r="T50" s="1170"/>
      <c r="U50" s="1170"/>
      <c r="V50" s="1170"/>
      <c r="W50" s="1170"/>
      <c r="X50" s="1170"/>
      <c r="Y50" s="1170"/>
      <c r="Z50" s="1170"/>
      <c r="AA50" s="1170"/>
      <c r="AB50" s="1170"/>
      <c r="AC50" s="1170"/>
      <c r="AD50" s="1170"/>
      <c r="AE50" s="1170"/>
      <c r="AF50" s="1170"/>
      <c r="AG50" s="386"/>
      <c r="AH50" s="386"/>
      <c r="AI50" s="386"/>
      <c r="AJ50" s="386"/>
      <c r="AK50" s="386"/>
      <c r="AL50" s="386"/>
    </row>
    <row r="51" spans="1:38" s="1154" customFormat="1" ht="18" customHeight="1">
      <c r="A51" s="1759"/>
      <c r="B51" s="1179" t="s">
        <v>157</v>
      </c>
      <c r="C51" s="1180"/>
      <c r="D51" s="182">
        <f>'UNID CARDIO'!C102</f>
        <v>1181</v>
      </c>
      <c r="E51" s="1375">
        <f>'UNID CARDIO'!G102</f>
        <v>0</v>
      </c>
      <c r="F51" s="1375">
        <f>'UNID CARDIO'!K102</f>
        <v>0</v>
      </c>
      <c r="G51" s="1375">
        <f>'UNID CARDIO'!O102</f>
        <v>0</v>
      </c>
      <c r="H51" s="1375">
        <f>'UNID CARDIO'!S102</f>
        <v>0</v>
      </c>
      <c r="I51" s="1375">
        <f>'UNID CARDIO'!W102</f>
        <v>0</v>
      </c>
      <c r="J51" s="1375">
        <f>'UNID CARDIO'!AA102</f>
        <v>0</v>
      </c>
      <c r="K51" s="1375">
        <f>'UNID CARDIO'!AE102</f>
        <v>0</v>
      </c>
      <c r="L51" s="1375">
        <f>'UNID CARDIO'!AI102</f>
        <v>0</v>
      </c>
      <c r="M51" s="1375">
        <f>'UNID CARDIO'!AM102</f>
        <v>0</v>
      </c>
      <c r="N51" s="1375">
        <f>'UNID CARDIO'!AQ102</f>
        <v>0</v>
      </c>
      <c r="O51" s="1375">
        <f>'UNID CARDIO'!AU102</f>
        <v>0</v>
      </c>
      <c r="P51" s="584">
        <f t="shared" si="17"/>
        <v>1181</v>
      </c>
      <c r="Q51" s="644">
        <f t="shared" si="3"/>
        <v>98.416666666666671</v>
      </c>
      <c r="R51" s="1756"/>
      <c r="S51" s="1170"/>
      <c r="T51" s="1170"/>
      <c r="U51" s="1170"/>
      <c r="V51" s="1170"/>
      <c r="W51" s="1170"/>
      <c r="X51" s="1170"/>
      <c r="Y51" s="1170"/>
      <c r="Z51" s="1170"/>
      <c r="AA51" s="1170"/>
      <c r="AB51" s="1170"/>
      <c r="AC51" s="1170"/>
      <c r="AD51" s="1170"/>
      <c r="AE51" s="1170"/>
      <c r="AF51" s="1170"/>
      <c r="AG51" s="386"/>
      <c r="AH51" s="386"/>
      <c r="AI51" s="386"/>
      <c r="AJ51" s="386"/>
      <c r="AK51" s="386"/>
      <c r="AL51" s="386"/>
    </row>
    <row r="52" spans="1:38" ht="18" customHeight="1">
      <c r="A52" s="1759"/>
      <c r="B52" s="1785" t="s">
        <v>1334</v>
      </c>
      <c r="C52" s="1786"/>
      <c r="D52" s="182">
        <f>'UNID ASG'!C90</f>
        <v>0</v>
      </c>
      <c r="E52" s="1375">
        <f>'UNID ASG'!D90</f>
        <v>0</v>
      </c>
      <c r="F52" s="1375">
        <f>'UNID ASG'!E90</f>
        <v>0</v>
      </c>
      <c r="G52" s="1375">
        <f>'UNID ASG'!F90</f>
        <v>0</v>
      </c>
      <c r="H52" s="1375">
        <f>'UNID ASG'!G90</f>
        <v>0</v>
      </c>
      <c r="I52" s="1375">
        <f>'UNID ASG'!H90</f>
        <v>0</v>
      </c>
      <c r="J52" s="1375">
        <f>'UNID ASG'!I90</f>
        <v>0</v>
      </c>
      <c r="K52" s="1375">
        <f>'UNID ASG'!J90</f>
        <v>0</v>
      </c>
      <c r="L52" s="1375">
        <f>'UNID ASG'!K90</f>
        <v>0</v>
      </c>
      <c r="M52" s="1375">
        <f>'UNID ASG'!L90</f>
        <v>0</v>
      </c>
      <c r="N52" s="1375">
        <f>'UNID ASG'!M90</f>
        <v>0</v>
      </c>
      <c r="O52" s="1375">
        <f>'UNID ASG'!N90</f>
        <v>0</v>
      </c>
      <c r="P52" s="584">
        <f t="shared" si="17"/>
        <v>0</v>
      </c>
      <c r="Q52" s="644">
        <f>P52/6</f>
        <v>0</v>
      </c>
      <c r="R52" s="1756"/>
    </row>
    <row r="53" spans="1:38" ht="18" customHeight="1">
      <c r="A53" s="1759"/>
      <c r="B53" s="1121" t="s">
        <v>1245</v>
      </c>
      <c r="C53" s="1122"/>
      <c r="D53" s="182">
        <f>'UNID DE ANATOMIA PAT E NEC'!C16</f>
        <v>0</v>
      </c>
      <c r="E53" s="1375">
        <f>'UNID DE ANATOMIA PAT E NEC'!E16</f>
        <v>0</v>
      </c>
      <c r="F53" s="1375">
        <f>'UNID DE ANATOMIA PAT E NEC'!G16</f>
        <v>0</v>
      </c>
      <c r="G53" s="1375">
        <f>'UNID DE ANATOMIA PAT E NEC'!I16</f>
        <v>0</v>
      </c>
      <c r="H53" s="1375">
        <f>'UNID DE ANATOMIA PAT E NEC'!K16</f>
        <v>0</v>
      </c>
      <c r="I53" s="1375">
        <f>'UNID DE ANATOMIA PAT E NEC'!M16</f>
        <v>0</v>
      </c>
      <c r="J53" s="1375">
        <f>'UNID DE ANATOMIA PAT E NEC'!O16</f>
        <v>0</v>
      </c>
      <c r="K53" s="1375">
        <f>'UNID DE ANATOMIA PAT E NEC'!Q16</f>
        <v>0</v>
      </c>
      <c r="L53" s="1375">
        <f>'UNID DE ANATOMIA PAT E NEC'!S16</f>
        <v>0</v>
      </c>
      <c r="M53" s="1375">
        <f>'UNID DE ANATOMIA PAT E NEC'!U16</f>
        <v>0</v>
      </c>
      <c r="N53" s="1375">
        <f>'UNID DE ANATOMIA PAT E NEC'!W16</f>
        <v>0</v>
      </c>
      <c r="O53" s="1375">
        <f>'UNID DE ANATOMIA PAT E NEC'!Y16</f>
        <v>0</v>
      </c>
      <c r="P53" s="584">
        <f t="shared" si="17"/>
        <v>0</v>
      </c>
      <c r="Q53" s="644">
        <f>P53/6</f>
        <v>0</v>
      </c>
      <c r="R53" s="1756"/>
    </row>
    <row r="54" spans="1:38" ht="18" customHeight="1">
      <c r="A54" s="1760"/>
      <c r="B54" s="788" t="s">
        <v>568</v>
      </c>
      <c r="C54" s="773"/>
      <c r="D54" s="443">
        <f t="shared" ref="D54:P54" si="18">SUM(D38:D53)</f>
        <v>150982</v>
      </c>
      <c r="E54" s="1688">
        <f t="shared" si="18"/>
        <v>0</v>
      </c>
      <c r="F54" s="1688">
        <f t="shared" si="18"/>
        <v>0</v>
      </c>
      <c r="G54" s="1688">
        <f t="shared" si="18"/>
        <v>0</v>
      </c>
      <c r="H54" s="1688">
        <f t="shared" si="18"/>
        <v>0</v>
      </c>
      <c r="I54" s="1688">
        <f t="shared" si="18"/>
        <v>0</v>
      </c>
      <c r="J54" s="1688">
        <f t="shared" si="18"/>
        <v>0</v>
      </c>
      <c r="K54" s="1688">
        <f t="shared" si="18"/>
        <v>0</v>
      </c>
      <c r="L54" s="1688">
        <f t="shared" si="18"/>
        <v>0</v>
      </c>
      <c r="M54" s="1688">
        <f t="shared" si="18"/>
        <v>0</v>
      </c>
      <c r="N54" s="1688">
        <f t="shared" si="18"/>
        <v>0</v>
      </c>
      <c r="O54" s="1688">
        <f t="shared" si="18"/>
        <v>0</v>
      </c>
      <c r="P54" s="443">
        <f t="shared" si="18"/>
        <v>150982</v>
      </c>
      <c r="Q54" s="1353">
        <f t="shared" si="3"/>
        <v>12581.833333333334</v>
      </c>
      <c r="R54" s="1757"/>
    </row>
    <row r="55" spans="1:38" s="1154" customFormat="1" ht="18" customHeight="1">
      <c r="A55" s="1758" t="s">
        <v>1385</v>
      </c>
      <c r="B55" s="1785" t="s">
        <v>565</v>
      </c>
      <c r="C55" s="1786"/>
      <c r="D55" s="182">
        <f>HEMODIÁLISE!C9</f>
        <v>906</v>
      </c>
      <c r="E55" s="1375">
        <f>HEMODIÁLISE!E9</f>
        <v>0</v>
      </c>
      <c r="F55" s="1375">
        <f>HEMODIÁLISE!G9</f>
        <v>0</v>
      </c>
      <c r="G55" s="1375">
        <f>HEMODIÁLISE!I9</f>
        <v>0</v>
      </c>
      <c r="H55" s="1375">
        <f>HEMODIÁLISE!K9</f>
        <v>0</v>
      </c>
      <c r="I55" s="1375">
        <f>HEMODIÁLISE!M9</f>
        <v>0</v>
      </c>
      <c r="J55" s="1375">
        <f>HEMODIÁLISE!O9</f>
        <v>0</v>
      </c>
      <c r="K55" s="1375">
        <f>HEMODIÁLISE!Q9</f>
        <v>0</v>
      </c>
      <c r="L55" s="1375">
        <f>HEMODIÁLISE!S9</f>
        <v>0</v>
      </c>
      <c r="M55" s="1375">
        <f>HEMODIÁLISE!U9</f>
        <v>0</v>
      </c>
      <c r="N55" s="1375">
        <f>HEMODIÁLISE!W9</f>
        <v>0</v>
      </c>
      <c r="O55" s="1375">
        <f>HEMODIÁLISE!Y9</f>
        <v>0</v>
      </c>
      <c r="P55" s="1182">
        <f>SUM(D55:O55)</f>
        <v>906</v>
      </c>
      <c r="Q55" s="1149">
        <f t="shared" si="3"/>
        <v>75.5</v>
      </c>
      <c r="R55" s="1823" t="s">
        <v>1386</v>
      </c>
      <c r="S55" s="1170"/>
      <c r="T55" s="1170"/>
      <c r="U55" s="1170"/>
      <c r="V55" s="1170"/>
      <c r="W55" s="1170"/>
      <c r="X55" s="1170"/>
      <c r="Y55" s="1170"/>
      <c r="Z55" s="1170"/>
      <c r="AA55" s="1170"/>
      <c r="AB55" s="1170"/>
      <c r="AC55" s="1170"/>
      <c r="AD55" s="1170"/>
      <c r="AE55" s="1170"/>
      <c r="AF55" s="1170"/>
      <c r="AG55" s="386"/>
      <c r="AH55" s="386"/>
      <c r="AI55" s="386"/>
      <c r="AJ55" s="386"/>
      <c r="AK55" s="386"/>
      <c r="AL55" s="386"/>
    </row>
    <row r="56" spans="1:38" s="1154" customFormat="1" ht="18" customHeight="1">
      <c r="A56" s="1759"/>
      <c r="B56" s="1785" t="s">
        <v>566</v>
      </c>
      <c r="C56" s="1786"/>
      <c r="D56" s="182">
        <f>ONCO_HEMATOLOGIA!C31</f>
        <v>0</v>
      </c>
      <c r="E56" s="1375">
        <f>ONCO_HEMATOLOGIA!F31</f>
        <v>0</v>
      </c>
      <c r="F56" s="1375">
        <f>ONCO_HEMATOLOGIA!I31</f>
        <v>0</v>
      </c>
      <c r="G56" s="1375">
        <f>ONCO_HEMATOLOGIA!L31</f>
        <v>0</v>
      </c>
      <c r="H56" s="1375">
        <f>ONCO_HEMATOLOGIA!O31</f>
        <v>0</v>
      </c>
      <c r="I56" s="1375">
        <f>ONCO_HEMATOLOGIA!R31</f>
        <v>0</v>
      </c>
      <c r="J56" s="1375">
        <f>ONCO_HEMATOLOGIA!U31</f>
        <v>0</v>
      </c>
      <c r="K56" s="1375">
        <f>ONCO_HEMATOLOGIA!X31</f>
        <v>0</v>
      </c>
      <c r="L56" s="1375">
        <f>ONCO_HEMATOLOGIA!AA31</f>
        <v>0</v>
      </c>
      <c r="M56" s="1375">
        <f>ONCO_HEMATOLOGIA!AD31</f>
        <v>0</v>
      </c>
      <c r="N56" s="1375">
        <f>ONCO_HEMATOLOGIA!AG31</f>
        <v>0</v>
      </c>
      <c r="O56" s="1375">
        <f>ONCO_HEMATOLOGIA!AJ31</f>
        <v>0</v>
      </c>
      <c r="P56" s="658">
        <f>SUM(D56:O56)</f>
        <v>0</v>
      </c>
      <c r="Q56" s="638">
        <f>P56/9</f>
        <v>0</v>
      </c>
      <c r="R56" s="1824"/>
      <c r="S56" s="1170"/>
      <c r="T56" s="1170"/>
      <c r="U56" s="1170"/>
      <c r="V56" s="1170"/>
      <c r="W56" s="1170"/>
      <c r="X56" s="1170"/>
      <c r="Y56" s="1170"/>
      <c r="Z56" s="1170"/>
      <c r="AA56" s="1170"/>
      <c r="AB56" s="1170"/>
      <c r="AC56" s="1170"/>
      <c r="AD56" s="1170"/>
      <c r="AE56" s="1170"/>
      <c r="AF56" s="1170"/>
      <c r="AG56" s="386"/>
      <c r="AH56" s="386"/>
      <c r="AI56" s="386"/>
      <c r="AJ56" s="386"/>
      <c r="AK56" s="386"/>
      <c r="AL56" s="386"/>
    </row>
    <row r="57" spans="1:38" s="1154" customFormat="1" ht="18" customHeight="1">
      <c r="A57" s="1760"/>
      <c r="B57" s="788" t="s">
        <v>1387</v>
      </c>
      <c r="C57" s="1181"/>
      <c r="D57" s="443">
        <f>SUM(D55:D56)</f>
        <v>906</v>
      </c>
      <c r="E57" s="1688">
        <f t="shared" ref="E57:O57" si="19">SUM(E55:E56)</f>
        <v>0</v>
      </c>
      <c r="F57" s="1688">
        <f t="shared" si="19"/>
        <v>0</v>
      </c>
      <c r="G57" s="1688">
        <f t="shared" si="19"/>
        <v>0</v>
      </c>
      <c r="H57" s="1688">
        <f t="shared" si="19"/>
        <v>0</v>
      </c>
      <c r="I57" s="1688">
        <f t="shared" si="19"/>
        <v>0</v>
      </c>
      <c r="J57" s="1688">
        <f t="shared" si="19"/>
        <v>0</v>
      </c>
      <c r="K57" s="1688">
        <f t="shared" si="19"/>
        <v>0</v>
      </c>
      <c r="L57" s="1688">
        <f t="shared" si="19"/>
        <v>0</v>
      </c>
      <c r="M57" s="1688">
        <f t="shared" si="19"/>
        <v>0</v>
      </c>
      <c r="N57" s="1688">
        <f t="shared" si="19"/>
        <v>0</v>
      </c>
      <c r="O57" s="1688">
        <f t="shared" si="19"/>
        <v>0</v>
      </c>
      <c r="P57" s="443">
        <f>SUM(D57:O57)</f>
        <v>906</v>
      </c>
      <c r="Q57" s="1353">
        <f t="shared" si="3"/>
        <v>75.5</v>
      </c>
      <c r="R57" s="1824"/>
      <c r="S57" s="1170"/>
      <c r="T57" s="1170"/>
      <c r="U57" s="1170"/>
      <c r="V57" s="1170"/>
      <c r="W57" s="1170"/>
      <c r="X57" s="1170"/>
      <c r="Y57" s="1170"/>
      <c r="Z57" s="1170"/>
      <c r="AA57" s="1170"/>
      <c r="AB57" s="1170"/>
      <c r="AC57" s="1170"/>
      <c r="AD57" s="1170"/>
      <c r="AE57" s="1170"/>
      <c r="AF57" s="1170"/>
      <c r="AG57" s="386"/>
      <c r="AH57" s="386"/>
      <c r="AI57" s="386"/>
      <c r="AJ57" s="386"/>
      <c r="AK57" s="386"/>
      <c r="AL57" s="386"/>
    </row>
    <row r="58" spans="1:38" ht="43.5" customHeight="1">
      <c r="A58" s="1792" t="s">
        <v>1192</v>
      </c>
      <c r="B58" s="1792"/>
      <c r="C58" s="1792"/>
      <c r="D58" s="1792"/>
      <c r="E58" s="1792"/>
      <c r="F58" s="1792"/>
      <c r="G58" s="1792"/>
      <c r="H58" s="1792"/>
      <c r="I58" s="1792"/>
      <c r="J58" s="1792"/>
      <c r="K58" s="1792"/>
      <c r="L58" s="1792"/>
      <c r="M58" s="1792"/>
      <c r="N58" s="1792"/>
      <c r="O58" s="1792"/>
      <c r="P58" s="1792"/>
      <c r="Q58" s="1792"/>
      <c r="R58" s="580"/>
    </row>
    <row r="59" spans="1:38" ht="24" customHeight="1">
      <c r="A59" s="7"/>
      <c r="B59" s="7"/>
      <c r="C59" s="7"/>
      <c r="D59" s="1183"/>
      <c r="E59" s="1183"/>
      <c r="F59" s="1183"/>
      <c r="G59" s="1183"/>
      <c r="H59" s="1183"/>
      <c r="I59" s="1183"/>
      <c r="J59" s="1183"/>
      <c r="K59" s="1183"/>
      <c r="L59" s="1183"/>
      <c r="M59" s="1183"/>
      <c r="N59" s="1183"/>
      <c r="O59" s="1183"/>
      <c r="Q59" s="493"/>
      <c r="R59" s="580"/>
    </row>
    <row r="60" spans="1:38" ht="69.75" customHeight="1">
      <c r="A60" s="7"/>
      <c r="B60" s="7"/>
      <c r="C60" s="7"/>
      <c r="D60" s="1"/>
      <c r="E60" s="21"/>
      <c r="F60" s="21"/>
      <c r="G60" s="21"/>
      <c r="H60" s="21"/>
      <c r="I60" s="23"/>
      <c r="R60" s="452"/>
    </row>
    <row r="61" spans="1:38" s="1154" customFormat="1" ht="69.75" customHeight="1">
      <c r="A61" s="1155"/>
      <c r="B61" s="1155"/>
      <c r="C61" s="1155"/>
      <c r="D61" s="1"/>
      <c r="E61" s="21"/>
      <c r="F61" s="21"/>
      <c r="G61" s="21"/>
      <c r="H61" s="21"/>
      <c r="I61" s="23"/>
      <c r="J61" s="51"/>
      <c r="K61" s="51"/>
      <c r="L61" s="51"/>
      <c r="M61" s="51"/>
      <c r="N61" s="51"/>
      <c r="O61" s="51"/>
      <c r="P61" s="51"/>
      <c r="R61" s="452"/>
      <c r="S61" s="1170"/>
      <c r="T61" s="1170"/>
      <c r="U61" s="1170"/>
      <c r="V61" s="1170"/>
      <c r="W61" s="1170"/>
      <c r="X61" s="1170"/>
      <c r="Y61" s="1170"/>
      <c r="Z61" s="1170"/>
      <c r="AA61" s="1170"/>
      <c r="AB61" s="1170"/>
      <c r="AC61" s="1170"/>
      <c r="AD61" s="1170"/>
      <c r="AE61" s="1170"/>
      <c r="AF61" s="1170"/>
      <c r="AG61" s="386"/>
      <c r="AH61" s="386"/>
      <c r="AI61" s="386"/>
      <c r="AJ61" s="386"/>
      <c r="AK61" s="386"/>
      <c r="AL61" s="386"/>
    </row>
    <row r="62" spans="1:38" s="1154" customFormat="1" ht="69.75" customHeight="1">
      <c r="A62" s="1155"/>
      <c r="B62" s="1155"/>
      <c r="C62" s="1155"/>
      <c r="D62" s="1"/>
      <c r="E62" s="21"/>
      <c r="F62" s="21"/>
      <c r="G62" s="21"/>
      <c r="H62" s="21"/>
      <c r="I62" s="23"/>
      <c r="J62" s="51"/>
      <c r="K62" s="51"/>
      <c r="L62" s="51"/>
      <c r="M62" s="51"/>
      <c r="N62" s="51"/>
      <c r="O62" s="51"/>
      <c r="P62" s="51"/>
      <c r="R62" s="452"/>
      <c r="S62" s="1170"/>
      <c r="T62" s="1170"/>
      <c r="U62" s="1170"/>
      <c r="V62" s="1170"/>
      <c r="W62" s="1170"/>
      <c r="X62" s="1170"/>
      <c r="Y62" s="1170"/>
      <c r="Z62" s="1170"/>
      <c r="AA62" s="1170"/>
      <c r="AB62" s="1170"/>
      <c r="AC62" s="1170"/>
      <c r="AD62" s="1170"/>
      <c r="AE62" s="1170"/>
      <c r="AF62" s="1170"/>
      <c r="AG62" s="386"/>
      <c r="AH62" s="386"/>
      <c r="AI62" s="386"/>
      <c r="AJ62" s="386"/>
      <c r="AK62" s="386"/>
      <c r="AL62" s="386"/>
    </row>
    <row r="63" spans="1:38" ht="69.75" customHeight="1">
      <c r="A63" s="7"/>
      <c r="B63" s="7"/>
      <c r="C63" s="7"/>
      <c r="D63" s="1"/>
      <c r="E63" s="21"/>
      <c r="F63" s="21"/>
      <c r="G63" s="21"/>
      <c r="H63" s="21"/>
      <c r="I63" s="23"/>
      <c r="R63" s="452"/>
    </row>
    <row r="64" spans="1:38" ht="69.75" customHeight="1">
      <c r="A64" s="7"/>
      <c r="B64" s="7"/>
      <c r="C64" s="7"/>
      <c r="D64" s="1"/>
      <c r="E64" s="21"/>
      <c r="F64" s="21"/>
      <c r="G64" s="21"/>
      <c r="H64" s="21"/>
      <c r="I64" s="23"/>
    </row>
    <row r="65" spans="1:22" ht="69.75" customHeight="1">
      <c r="A65" s="7"/>
      <c r="B65" s="7"/>
      <c r="C65" s="7"/>
      <c r="D65" s="1"/>
      <c r="E65" s="21"/>
      <c r="F65" s="21"/>
      <c r="G65" s="21"/>
      <c r="H65" s="21"/>
      <c r="I65" s="23"/>
    </row>
    <row r="66" spans="1:22" ht="45" customHeight="1">
      <c r="A66" s="7"/>
      <c r="B66" s="7"/>
      <c r="C66" s="7"/>
      <c r="D66" s="1"/>
      <c r="E66" s="21"/>
      <c r="F66" s="21"/>
      <c r="G66" s="21"/>
      <c r="H66" s="21"/>
      <c r="I66" s="23"/>
    </row>
    <row r="67" spans="1:22" ht="16.5" customHeight="1">
      <c r="A67" s="616"/>
      <c r="B67" s="7"/>
      <c r="C67" s="7"/>
      <c r="D67" s="1"/>
      <c r="E67" s="21"/>
      <c r="F67" s="21"/>
      <c r="G67" s="21"/>
      <c r="H67" s="21"/>
      <c r="I67" s="23"/>
    </row>
    <row r="68" spans="1:22" ht="29.25" customHeight="1">
      <c r="A68" s="7"/>
      <c r="B68" s="7"/>
      <c r="C68" s="7"/>
      <c r="D68" s="1"/>
      <c r="E68" s="21"/>
      <c r="F68" s="21"/>
      <c r="G68" s="21"/>
      <c r="H68" s="21"/>
      <c r="I68" s="23"/>
    </row>
    <row r="69" spans="1:22" ht="29.25" customHeight="1">
      <c r="B69" s="7"/>
      <c r="C69" s="7"/>
      <c r="D69" s="1"/>
      <c r="E69" s="21"/>
      <c r="F69" s="21"/>
      <c r="G69" s="21"/>
      <c r="H69" s="21"/>
      <c r="I69" s="23"/>
      <c r="S69" s="1627"/>
    </row>
    <row r="70" spans="1:22" ht="33" customHeight="1" thickBot="1">
      <c r="A70" s="1779" t="s">
        <v>744</v>
      </c>
      <c r="B70" s="1779"/>
      <c r="C70" s="1779"/>
      <c r="D70" s="1779"/>
      <c r="E70" s="1779"/>
      <c r="F70" s="1779"/>
      <c r="G70" s="1779"/>
      <c r="H70" s="1779"/>
      <c r="I70" s="1779"/>
      <c r="J70" s="1779"/>
      <c r="K70" s="1779"/>
      <c r="L70" s="1779"/>
      <c r="M70" s="1779"/>
      <c r="N70" s="1779"/>
      <c r="O70" s="1779"/>
      <c r="P70" s="1779"/>
      <c r="Q70" s="285"/>
      <c r="R70" s="285"/>
    </row>
    <row r="71" spans="1:22" ht="36.75" customHeight="1" thickBot="1">
      <c r="A71" s="286" t="s">
        <v>482</v>
      </c>
      <c r="B71" s="287" t="s">
        <v>483</v>
      </c>
      <c r="C71" s="475" t="s">
        <v>484</v>
      </c>
      <c r="D71" s="48" t="s">
        <v>2</v>
      </c>
      <c r="E71" s="48" t="s">
        <v>3</v>
      </c>
      <c r="F71" s="48" t="s">
        <v>4</v>
      </c>
      <c r="G71" s="48" t="s">
        <v>121</v>
      </c>
      <c r="H71" s="48" t="s">
        <v>6</v>
      </c>
      <c r="I71" s="48" t="s">
        <v>7</v>
      </c>
      <c r="J71" s="48" t="s">
        <v>8</v>
      </c>
      <c r="K71" s="48" t="s">
        <v>9</v>
      </c>
      <c r="L71" s="48" t="s">
        <v>10</v>
      </c>
      <c r="M71" s="48" t="s">
        <v>11</v>
      </c>
      <c r="N71" s="48" t="s">
        <v>12</v>
      </c>
      <c r="O71" s="288" t="s">
        <v>13</v>
      </c>
      <c r="P71" s="1019" t="s">
        <v>602</v>
      </c>
      <c r="Q71" s="1807" t="s">
        <v>1193</v>
      </c>
      <c r="R71" s="1808"/>
    </row>
    <row r="72" spans="1:22" ht="79.5" customHeight="1">
      <c r="A72" s="289" t="s">
        <v>485</v>
      </c>
      <c r="B72" s="290" t="s">
        <v>1380</v>
      </c>
      <c r="C72" s="476" t="s">
        <v>487</v>
      </c>
      <c r="D72" s="291"/>
      <c r="E72" s="291"/>
      <c r="F72" s="291"/>
      <c r="G72" s="291"/>
      <c r="H72" s="291"/>
      <c r="I72" s="291"/>
      <c r="J72" s="291"/>
      <c r="K72" s="291"/>
      <c r="L72" s="291"/>
      <c r="M72" s="291"/>
      <c r="N72" s="291"/>
      <c r="O72" s="291"/>
      <c r="P72" s="1020" t="e">
        <f>AVERAGE(D72:O72)</f>
        <v>#DIV/0!</v>
      </c>
      <c r="Q72" s="1809" t="s">
        <v>1475</v>
      </c>
      <c r="R72" s="1810"/>
      <c r="S72" s="1170" t="s">
        <v>1379</v>
      </c>
    </row>
    <row r="73" spans="1:22" ht="79.5" customHeight="1">
      <c r="A73" s="293" t="s">
        <v>489</v>
      </c>
      <c r="B73" s="294" t="s">
        <v>490</v>
      </c>
      <c r="C73" s="477" t="s">
        <v>491</v>
      </c>
      <c r="D73" s="295"/>
      <c r="E73" s="295"/>
      <c r="F73" s="295"/>
      <c r="G73" s="295"/>
      <c r="H73" s="295"/>
      <c r="I73" s="295"/>
      <c r="J73" s="295"/>
      <c r="K73" s="295"/>
      <c r="L73" s="295"/>
      <c r="M73" s="295"/>
      <c r="N73" s="295"/>
      <c r="O73" s="295"/>
      <c r="P73" s="1021" t="e">
        <f t="shared" ref="P73:P83" si="20">AVERAGE(D73:O73)</f>
        <v>#DIV/0!</v>
      </c>
      <c r="Q73" s="1811" t="s">
        <v>1475</v>
      </c>
      <c r="R73" s="1812"/>
      <c r="S73" s="1170" t="s">
        <v>1378</v>
      </c>
    </row>
    <row r="74" spans="1:22" ht="79.5" customHeight="1">
      <c r="A74" s="293" t="s">
        <v>634</v>
      </c>
      <c r="B74" s="294" t="s">
        <v>1188</v>
      </c>
      <c r="C74" s="477" t="s">
        <v>1189</v>
      </c>
      <c r="D74" s="295"/>
      <c r="E74" s="295"/>
      <c r="F74" s="295"/>
      <c r="G74" s="295"/>
      <c r="H74" s="295"/>
      <c r="I74" s="295"/>
      <c r="J74" s="295"/>
      <c r="K74" s="295"/>
      <c r="L74" s="295"/>
      <c r="M74" s="295"/>
      <c r="N74" s="295"/>
      <c r="O74" s="295"/>
      <c r="P74" s="1021" t="e">
        <f t="shared" si="20"/>
        <v>#DIV/0!</v>
      </c>
      <c r="Q74" s="1811" t="s">
        <v>1475</v>
      </c>
      <c r="R74" s="1812"/>
      <c r="S74" s="1170" t="s">
        <v>634</v>
      </c>
    </row>
    <row r="75" spans="1:22" ht="79.5" customHeight="1">
      <c r="A75" s="1799" t="s">
        <v>636</v>
      </c>
      <c r="B75" s="1801" t="s">
        <v>1190</v>
      </c>
      <c r="C75" s="1803" t="s">
        <v>1191</v>
      </c>
      <c r="D75" s="295"/>
      <c r="E75" s="295"/>
      <c r="F75" s="295"/>
      <c r="G75" s="295"/>
      <c r="H75" s="295"/>
      <c r="I75" s="295"/>
      <c r="J75" s="295"/>
      <c r="K75" s="295"/>
      <c r="L75" s="295"/>
      <c r="M75" s="295"/>
      <c r="N75" s="295"/>
      <c r="O75" s="295"/>
      <c r="P75" s="1021" t="e">
        <f t="shared" si="20"/>
        <v>#DIV/0!</v>
      </c>
      <c r="Q75" s="1811" t="s">
        <v>1475</v>
      </c>
      <c r="R75" s="1812"/>
      <c r="S75" s="1170" t="s">
        <v>1376</v>
      </c>
    </row>
    <row r="76" spans="1:22" ht="79.5" customHeight="1">
      <c r="A76" s="1800"/>
      <c r="B76" s="1802"/>
      <c r="C76" s="1804"/>
      <c r="D76" s="1666">
        <f>D17/(D23+D24)</f>
        <v>0</v>
      </c>
      <c r="E76" s="295"/>
      <c r="F76" s="295"/>
      <c r="G76" s="295"/>
      <c r="H76" s="295"/>
      <c r="I76" s="295"/>
      <c r="J76" s="295"/>
      <c r="K76" s="295"/>
      <c r="L76" s="295"/>
      <c r="M76" s="295"/>
      <c r="N76" s="295"/>
      <c r="O76" s="1666"/>
      <c r="P76" s="1021">
        <f t="shared" si="20"/>
        <v>0</v>
      </c>
      <c r="Q76" s="1811" t="s">
        <v>1547</v>
      </c>
      <c r="R76" s="1812"/>
      <c r="S76" s="1170" t="s">
        <v>1377</v>
      </c>
    </row>
    <row r="77" spans="1:22" ht="77.25" customHeight="1">
      <c r="A77" s="1799" t="s">
        <v>492</v>
      </c>
      <c r="B77" s="1793" t="s">
        <v>493</v>
      </c>
      <c r="C77" s="1796" t="s">
        <v>494</v>
      </c>
      <c r="D77" s="1667"/>
      <c r="E77" s="1016"/>
      <c r="F77" s="1016"/>
      <c r="G77" s="1016"/>
      <c r="H77" s="1016"/>
      <c r="I77" s="1016"/>
      <c r="J77" s="1016"/>
      <c r="K77" s="1016"/>
      <c r="L77" s="1016"/>
      <c r="M77" s="1016"/>
      <c r="N77" s="1016"/>
      <c r="O77" s="1666"/>
      <c r="P77" s="1022" t="e">
        <f t="shared" si="20"/>
        <v>#DIV/0!</v>
      </c>
      <c r="Q77" s="1811" t="s">
        <v>1475</v>
      </c>
      <c r="R77" s="1812"/>
      <c r="S77" s="1170" t="s">
        <v>1375</v>
      </c>
    </row>
    <row r="78" spans="1:22" ht="77.25" customHeight="1">
      <c r="A78" s="1822"/>
      <c r="B78" s="1794"/>
      <c r="C78" s="1797"/>
      <c r="D78" s="1667">
        <f>D$17/(D18*31)</f>
        <v>0</v>
      </c>
      <c r="E78" s="1016"/>
      <c r="F78" s="1016"/>
      <c r="G78" s="1016"/>
      <c r="H78" s="1016"/>
      <c r="I78" s="1016"/>
      <c r="J78" s="1016"/>
      <c r="K78" s="1016"/>
      <c r="L78" s="1016"/>
      <c r="M78" s="1016"/>
      <c r="N78" s="1016"/>
      <c r="O78" s="1667" t="e">
        <f t="shared" ref="O78:O79" si="21">O$17/(O18*31)</f>
        <v>#DIV/0!</v>
      </c>
      <c r="P78" s="1022" t="e">
        <f t="shared" si="20"/>
        <v>#DIV/0!</v>
      </c>
      <c r="Q78" s="1811" t="s">
        <v>1547</v>
      </c>
      <c r="R78" s="1812"/>
      <c r="S78" s="1170" t="s">
        <v>1374</v>
      </c>
    </row>
    <row r="79" spans="1:22" ht="77.25" customHeight="1">
      <c r="A79" s="1800"/>
      <c r="B79" s="1795"/>
      <c r="C79" s="1798"/>
      <c r="D79" s="1667">
        <f>D$17/(D19*31)</f>
        <v>0</v>
      </c>
      <c r="E79" s="1016"/>
      <c r="F79" s="1016"/>
      <c r="G79" s="1016"/>
      <c r="H79" s="1016"/>
      <c r="I79" s="1016"/>
      <c r="J79" s="1016"/>
      <c r="K79" s="1016"/>
      <c r="L79" s="1016"/>
      <c r="M79" s="1016"/>
      <c r="N79" s="1016"/>
      <c r="O79" s="1667" t="e">
        <f t="shared" si="21"/>
        <v>#DIV/0!</v>
      </c>
      <c r="P79" s="1022" t="e">
        <f t="shared" si="20"/>
        <v>#DIV/0!</v>
      </c>
      <c r="Q79" s="1811" t="s">
        <v>1590</v>
      </c>
      <c r="R79" s="1812"/>
      <c r="S79" s="1170" t="s">
        <v>1373</v>
      </c>
      <c r="V79" s="1300"/>
    </row>
    <row r="80" spans="1:22" ht="77.25" customHeight="1">
      <c r="A80" s="293" t="s">
        <v>495</v>
      </c>
      <c r="B80" s="294" t="s">
        <v>496</v>
      </c>
      <c r="C80" s="478" t="s">
        <v>497</v>
      </c>
      <c r="D80" s="1667" t="e">
        <f>'UNID CCI'!C130</f>
        <v>#DIV/0!</v>
      </c>
      <c r="E80" s="1390"/>
      <c r="F80" s="1016"/>
      <c r="G80" s="1016"/>
      <c r="H80" s="1016"/>
      <c r="I80" s="1016"/>
      <c r="J80" s="1016"/>
      <c r="K80" s="1016"/>
      <c r="L80" s="1016"/>
      <c r="M80" s="1016"/>
      <c r="N80" s="1016"/>
      <c r="O80" s="1016"/>
      <c r="P80" s="1023" t="e">
        <f t="shared" si="20"/>
        <v>#DIV/0!</v>
      </c>
      <c r="Q80" s="1811" t="s">
        <v>1194</v>
      </c>
      <c r="R80" s="1812"/>
      <c r="V80" s="1300"/>
    </row>
    <row r="81" spans="1:38" s="452" customFormat="1" ht="77.25" customHeight="1">
      <c r="A81" s="293" t="s">
        <v>498</v>
      </c>
      <c r="B81" s="294" t="s">
        <v>499</v>
      </c>
      <c r="C81" s="1190" t="s">
        <v>500</v>
      </c>
      <c r="D81" s="1016">
        <f>'UNID GONEO'!C31</f>
        <v>0.43312101910828027</v>
      </c>
      <c r="E81" s="1667">
        <f>'UNID GONEO'!F31</f>
        <v>0</v>
      </c>
      <c r="F81" s="1667">
        <f>'UNID GONEO'!I31</f>
        <v>0</v>
      </c>
      <c r="G81" s="1667">
        <f>'UNID GONEO'!L31</f>
        <v>0</v>
      </c>
      <c r="H81" s="1667">
        <f>'UNID GONEO'!O31</f>
        <v>0</v>
      </c>
      <c r="I81" s="1667">
        <f>'UNID GONEO'!R31</f>
        <v>0</v>
      </c>
      <c r="J81" s="1667">
        <f>'UNID GONEO'!U31</f>
        <v>0</v>
      </c>
      <c r="K81" s="1667">
        <f>'UNID GONEO'!X31</f>
        <v>0</v>
      </c>
      <c r="L81" s="1667">
        <f>'UNID GONEO'!AA31</f>
        <v>0</v>
      </c>
      <c r="M81" s="1667">
        <f>'UNID GONEO'!AD31</f>
        <v>0</v>
      </c>
      <c r="N81" s="1667">
        <f>'UNID GONEO'!AG31</f>
        <v>0</v>
      </c>
      <c r="O81" s="1667">
        <f>'UNID GONEO'!AJ31</f>
        <v>0</v>
      </c>
      <c r="P81" s="1531">
        <f t="shared" si="20"/>
        <v>3.6093418259023353E-2</v>
      </c>
      <c r="Q81" s="1811" t="s">
        <v>1195</v>
      </c>
      <c r="R81" s="1812"/>
      <c r="S81" s="1170"/>
      <c r="T81" s="1170"/>
      <c r="U81" s="1170"/>
      <c r="V81" s="1300"/>
      <c r="W81" s="1170"/>
      <c r="X81" s="1170"/>
      <c r="Y81" s="1170"/>
      <c r="Z81" s="1170"/>
      <c r="AA81" s="1170"/>
      <c r="AB81" s="1170"/>
      <c r="AC81" s="1170"/>
      <c r="AD81" s="1170"/>
      <c r="AE81" s="1170"/>
      <c r="AF81" s="1170"/>
      <c r="AG81" s="1171"/>
      <c r="AH81" s="1171"/>
      <c r="AI81" s="1171"/>
      <c r="AJ81" s="1171"/>
      <c r="AK81" s="1171"/>
      <c r="AL81" s="1171"/>
    </row>
    <row r="82" spans="1:38" ht="89.25" customHeight="1">
      <c r="A82" s="293" t="s">
        <v>501</v>
      </c>
      <c r="B82" s="294" t="s">
        <v>502</v>
      </c>
      <c r="C82" s="477" t="s">
        <v>503</v>
      </c>
      <c r="D82" s="1667">
        <f>D24/(D24+D23)</f>
        <v>1</v>
      </c>
      <c r="E82" s="1016"/>
      <c r="F82" s="1016"/>
      <c r="G82" s="1016"/>
      <c r="H82" s="1016"/>
      <c r="I82" s="1016"/>
      <c r="J82" s="1016"/>
      <c r="K82" s="1016"/>
      <c r="L82" s="1016"/>
      <c r="M82" s="1016"/>
      <c r="N82" s="1016"/>
      <c r="O82" s="1016"/>
      <c r="P82" s="1531">
        <f t="shared" si="20"/>
        <v>1</v>
      </c>
      <c r="Q82" s="1811" t="s">
        <v>1591</v>
      </c>
      <c r="R82" s="1812"/>
      <c r="V82" s="1300"/>
    </row>
    <row r="83" spans="1:38" ht="77.25" customHeight="1">
      <c r="A83" s="293" t="s">
        <v>504</v>
      </c>
      <c r="B83" s="297" t="s">
        <v>505</v>
      </c>
      <c r="C83" s="478" t="s">
        <v>506</v>
      </c>
      <c r="D83" s="1667">
        <f>'UNID GESTÃO AMBULATORIAL'!F15</f>
        <v>0</v>
      </c>
      <c r="E83" s="1667">
        <f>'UNID GESTÃO AMBULATORIAL'!G15</f>
        <v>0</v>
      </c>
      <c r="F83" s="1667">
        <f>'UNID GESTÃO AMBULATORIAL'!H15</f>
        <v>0</v>
      </c>
      <c r="G83" s="1667">
        <f>'UNID GESTÃO AMBULATORIAL'!I15</f>
        <v>0</v>
      </c>
      <c r="H83" s="1667">
        <f>'UNID GESTÃO AMBULATORIAL'!J15</f>
        <v>0</v>
      </c>
      <c r="I83" s="1667">
        <f>'UNID GESTÃO AMBULATORIAL'!K15</f>
        <v>0</v>
      </c>
      <c r="J83" s="1667">
        <f>'UNID GESTÃO AMBULATORIAL'!L15</f>
        <v>0</v>
      </c>
      <c r="K83" s="1667">
        <f>'UNID GESTÃO AMBULATORIAL'!M15</f>
        <v>0</v>
      </c>
      <c r="L83" s="1667">
        <f>'UNID GESTÃO AMBULATORIAL'!N15</f>
        <v>0</v>
      </c>
      <c r="M83" s="1667">
        <f>'UNID GESTÃO AMBULATORIAL'!O15</f>
        <v>0</v>
      </c>
      <c r="N83" s="1668">
        <f>'UNID GESTÃO AMBULATORIAL'!P15</f>
        <v>0</v>
      </c>
      <c r="O83" s="1668">
        <f>'UNID GESTÃO AMBULATORIAL'!Q15</f>
        <v>0</v>
      </c>
      <c r="P83" s="1023">
        <f t="shared" si="20"/>
        <v>0</v>
      </c>
      <c r="Q83" s="1811" t="s">
        <v>1196</v>
      </c>
      <c r="R83" s="1812"/>
    </row>
    <row r="84" spans="1:38" ht="77.25" customHeight="1" thickBot="1">
      <c r="A84" s="299" t="s">
        <v>508</v>
      </c>
      <c r="B84" s="300" t="s">
        <v>486</v>
      </c>
      <c r="C84" s="479" t="s">
        <v>509</v>
      </c>
      <c r="D84" s="2508"/>
      <c r="E84" s="1384"/>
      <c r="F84" s="1384"/>
      <c r="G84" s="1384"/>
      <c r="H84" s="1384"/>
      <c r="I84" s="1384"/>
      <c r="J84" s="301"/>
      <c r="K84" s="301"/>
      <c r="L84" s="301"/>
      <c r="M84" s="301"/>
      <c r="N84" s="301"/>
      <c r="O84" s="301"/>
      <c r="P84" s="1385" t="e">
        <f>AVERAGE(D84:O84)</f>
        <v>#DIV/0!</v>
      </c>
      <c r="Q84" s="1820" t="s">
        <v>1197</v>
      </c>
      <c r="R84" s="1821"/>
    </row>
    <row r="85" spans="1:38" ht="48" customHeight="1">
      <c r="A85" s="1805" t="s">
        <v>1192</v>
      </c>
      <c r="B85" s="1805"/>
      <c r="C85" s="1805"/>
      <c r="D85" s="1805"/>
      <c r="E85" s="1805"/>
      <c r="F85" s="1805"/>
      <c r="G85" s="1805"/>
      <c r="H85" s="1805"/>
      <c r="I85" s="1805"/>
      <c r="J85" s="1805"/>
      <c r="K85" s="1805"/>
      <c r="L85" s="1805"/>
      <c r="M85" s="1805"/>
      <c r="N85" s="1805"/>
      <c r="O85" s="1805"/>
      <c r="P85" s="1805"/>
      <c r="Q85" s="1806"/>
    </row>
    <row r="86" spans="1:38">
      <c r="A86" s="7"/>
      <c r="B86" s="7"/>
      <c r="C86" s="7"/>
      <c r="D86" s="7"/>
      <c r="E86" s="1"/>
      <c r="F86" s="54"/>
      <c r="G86" s="54"/>
      <c r="H86" s="54"/>
      <c r="I86" s="471"/>
      <c r="J86" s="22"/>
      <c r="K86" s="1"/>
      <c r="L86" s="1"/>
      <c r="M86" s="1"/>
      <c r="N86" s="1"/>
      <c r="O86" s="1"/>
      <c r="P86" s="1"/>
      <c r="AF86" s="1300"/>
      <c r="AG86" s="1118"/>
    </row>
    <row r="87" spans="1:38" s="51" customFormat="1">
      <c r="A87" s="30"/>
      <c r="B87" s="36"/>
      <c r="C87" s="36"/>
      <c r="D87" s="480"/>
      <c r="E87" s="480"/>
      <c r="F87" s="31"/>
      <c r="G87" s="31"/>
      <c r="H87" s="31"/>
      <c r="I87" s="23"/>
      <c r="Q87" s="6"/>
      <c r="R87" s="1154"/>
      <c r="S87" s="1170"/>
      <c r="T87" s="1170"/>
      <c r="U87" s="1170"/>
      <c r="V87" s="1170"/>
      <c r="W87" s="1170"/>
      <c r="X87" s="1170"/>
      <c r="Y87" s="1170"/>
      <c r="Z87" s="1170"/>
      <c r="AA87" s="1170"/>
      <c r="AB87" s="1170"/>
      <c r="AC87" s="1170"/>
      <c r="AD87" s="1170"/>
      <c r="AE87" s="1170"/>
      <c r="AF87" s="1300"/>
      <c r="AG87" s="1118"/>
      <c r="AH87" s="1118"/>
      <c r="AI87" s="1118"/>
      <c r="AJ87" s="1118"/>
      <c r="AK87" s="1118"/>
      <c r="AL87" s="1118"/>
    </row>
    <row r="88" spans="1:38" s="51" customFormat="1" hidden="1">
      <c r="A88" s="30"/>
      <c r="B88" s="30"/>
      <c r="C88" s="30"/>
      <c r="D88" s="22">
        <v>1</v>
      </c>
      <c r="E88" s="22">
        <v>2</v>
      </c>
      <c r="F88" s="22">
        <v>3</v>
      </c>
      <c r="G88" s="22">
        <v>4</v>
      </c>
      <c r="H88" s="23">
        <v>5</v>
      </c>
      <c r="I88" s="23">
        <v>6</v>
      </c>
      <c r="J88" s="51">
        <v>7</v>
      </c>
      <c r="K88" s="51">
        <v>8</v>
      </c>
      <c r="L88" s="51">
        <v>9</v>
      </c>
      <c r="M88" s="51">
        <v>10</v>
      </c>
      <c r="N88" s="51">
        <v>11</v>
      </c>
      <c r="Q88" s="6"/>
      <c r="R88" s="6"/>
      <c r="S88" s="1170"/>
      <c r="T88" s="1170"/>
      <c r="U88" s="1170"/>
      <c r="V88" s="1170"/>
      <c r="W88" s="1300"/>
      <c r="X88" s="1300"/>
      <c r="Y88" s="1300"/>
      <c r="Z88" s="1300"/>
      <c r="AA88" s="1300"/>
      <c r="AB88" s="1300"/>
      <c r="AC88" s="1300"/>
      <c r="AD88" s="1300"/>
      <c r="AE88" s="1300"/>
      <c r="AF88" s="1300"/>
      <c r="AG88" s="1118"/>
      <c r="AH88" s="1118"/>
      <c r="AI88" s="1118"/>
      <c r="AJ88" s="1118"/>
      <c r="AK88" s="1118"/>
      <c r="AL88" s="1118"/>
    </row>
    <row r="89" spans="1:38" s="51" customFormat="1" ht="15.75" hidden="1">
      <c r="A89" s="20"/>
      <c r="B89" s="1788" t="s">
        <v>687</v>
      </c>
      <c r="C89" s="1789"/>
      <c r="D89" s="80"/>
      <c r="E89" s="80"/>
      <c r="F89" s="80"/>
      <c r="G89" s="80"/>
      <c r="H89" s="80"/>
      <c r="I89" s="80"/>
      <c r="J89" s="80"/>
      <c r="K89" s="80"/>
      <c r="L89" s="80"/>
      <c r="M89" s="80"/>
      <c r="N89" s="421"/>
      <c r="O89" s="421"/>
      <c r="P89" s="421"/>
      <c r="Q89" s="421"/>
      <c r="R89" s="421"/>
      <c r="S89" s="1170"/>
      <c r="T89" s="1170"/>
      <c r="U89" s="1170"/>
      <c r="V89" s="1170"/>
      <c r="W89" s="1300"/>
      <c r="X89" s="1300"/>
      <c r="Y89" s="1300"/>
      <c r="Z89" s="1300"/>
      <c r="AA89" s="1300"/>
      <c r="AB89" s="1300"/>
      <c r="AC89" s="1300"/>
      <c r="AD89" s="1300"/>
      <c r="AE89" s="1300"/>
      <c r="AF89" s="1300"/>
      <c r="AG89" s="1118"/>
      <c r="AH89" s="1118"/>
      <c r="AI89" s="1118"/>
      <c r="AJ89" s="1118"/>
      <c r="AK89" s="1118"/>
      <c r="AL89" s="1118"/>
    </row>
    <row r="90" spans="1:38" s="51" customFormat="1" ht="15.75" hidden="1">
      <c r="A90" s="20"/>
      <c r="B90" s="1787" t="s">
        <v>688</v>
      </c>
      <c r="C90" s="1787"/>
      <c r="D90" s="751">
        <v>76</v>
      </c>
      <c r="E90" s="749">
        <v>97</v>
      </c>
      <c r="F90" s="749">
        <v>68</v>
      </c>
      <c r="G90" s="749">
        <v>36</v>
      </c>
      <c r="H90" s="749">
        <v>83</v>
      </c>
      <c r="I90" s="749">
        <v>76</v>
      </c>
      <c r="J90" s="749">
        <v>93</v>
      </c>
      <c r="K90" s="749">
        <v>64</v>
      </c>
      <c r="L90" s="749">
        <v>43</v>
      </c>
      <c r="M90" s="749">
        <v>39</v>
      </c>
      <c r="N90" s="749">
        <v>58</v>
      </c>
      <c r="O90" s="421"/>
      <c r="P90" s="421"/>
      <c r="Q90" s="421"/>
      <c r="R90" s="421"/>
      <c r="S90" s="1170"/>
      <c r="T90" s="1170"/>
      <c r="U90" s="1170"/>
      <c r="V90" s="1170"/>
      <c r="W90" s="1300"/>
      <c r="X90" s="1300"/>
      <c r="Y90" s="1300"/>
      <c r="Z90" s="1300"/>
      <c r="AA90" s="1300"/>
      <c r="AB90" s="1300"/>
      <c r="AC90" s="1300"/>
      <c r="AD90" s="1300"/>
      <c r="AE90" s="1300"/>
      <c r="AF90" s="1300"/>
      <c r="AG90" s="1118"/>
      <c r="AH90" s="1118"/>
      <c r="AI90" s="1118"/>
      <c r="AJ90" s="1118"/>
      <c r="AK90" s="1118"/>
      <c r="AL90" s="1118"/>
    </row>
    <row r="91" spans="1:38" s="51" customFormat="1" ht="15.75" hidden="1">
      <c r="A91" s="20"/>
      <c r="B91" s="1787" t="s">
        <v>689</v>
      </c>
      <c r="C91" s="1787"/>
      <c r="D91" s="751">
        <v>196</v>
      </c>
      <c r="E91" s="749">
        <v>258</v>
      </c>
      <c r="F91" s="749">
        <v>179</v>
      </c>
      <c r="G91" s="749">
        <v>133</v>
      </c>
      <c r="H91" s="749">
        <v>167</v>
      </c>
      <c r="I91" s="749">
        <v>187</v>
      </c>
      <c r="J91" s="749">
        <v>217</v>
      </c>
      <c r="K91" s="749">
        <v>156</v>
      </c>
      <c r="L91" s="749">
        <v>131</v>
      </c>
      <c r="M91" s="749">
        <v>95</v>
      </c>
      <c r="N91" s="749">
        <v>157</v>
      </c>
      <c r="O91" s="421"/>
      <c r="P91" s="421"/>
      <c r="Q91" s="421"/>
      <c r="R91" s="421"/>
      <c r="S91" s="1170"/>
      <c r="T91" s="1170"/>
      <c r="U91" s="1170"/>
      <c r="V91" s="1170"/>
      <c r="W91" s="1300"/>
      <c r="X91" s="1300"/>
      <c r="Y91" s="1300"/>
      <c r="Z91" s="1300"/>
      <c r="AA91" s="1300"/>
      <c r="AB91" s="1300"/>
      <c r="AC91" s="1300"/>
      <c r="AD91" s="1300"/>
      <c r="AE91" s="1300"/>
      <c r="AF91" s="1300"/>
      <c r="AG91" s="1118"/>
      <c r="AH91" s="1118"/>
      <c r="AI91" s="1118"/>
      <c r="AJ91" s="1118"/>
      <c r="AK91" s="1118"/>
      <c r="AL91" s="1118"/>
    </row>
    <row r="92" spans="1:38" s="51" customFormat="1" ht="15.75" hidden="1">
      <c r="A92" s="20"/>
      <c r="B92" s="1787" t="s">
        <v>690</v>
      </c>
      <c r="C92" s="1787"/>
      <c r="D92" s="752">
        <f t="shared" ref="D92:N92" si="22">D90/D91</f>
        <v>0.38775510204081631</v>
      </c>
      <c r="E92" s="750">
        <f t="shared" si="22"/>
        <v>0.37596899224806202</v>
      </c>
      <c r="F92" s="750">
        <f t="shared" si="22"/>
        <v>0.37988826815642457</v>
      </c>
      <c r="G92" s="750">
        <f t="shared" si="22"/>
        <v>0.27067669172932329</v>
      </c>
      <c r="H92" s="770">
        <f t="shared" si="22"/>
        <v>0.49700598802395207</v>
      </c>
      <c r="I92" s="770">
        <f t="shared" si="22"/>
        <v>0.40641711229946526</v>
      </c>
      <c r="J92" s="753">
        <f t="shared" si="22"/>
        <v>0.42857142857142855</v>
      </c>
      <c r="K92" s="753">
        <f t="shared" si="22"/>
        <v>0.41025641025641024</v>
      </c>
      <c r="L92" s="750">
        <f t="shared" si="22"/>
        <v>0.3282442748091603</v>
      </c>
      <c r="M92" s="750">
        <f t="shared" si="22"/>
        <v>0.41052631578947368</v>
      </c>
      <c r="N92" s="750">
        <f t="shared" si="22"/>
        <v>0.36942675159235666</v>
      </c>
      <c r="O92" s="421"/>
      <c r="P92" s="421"/>
      <c r="Q92" s="421"/>
      <c r="R92" s="421"/>
      <c r="S92" s="1170"/>
      <c r="T92" s="1170"/>
      <c r="U92" s="1170"/>
      <c r="V92" s="1170"/>
      <c r="W92" s="1300"/>
      <c r="X92" s="1300"/>
      <c r="Y92" s="1300"/>
      <c r="Z92" s="1300"/>
      <c r="AA92" s="1300"/>
      <c r="AB92" s="1300"/>
      <c r="AC92" s="1300"/>
      <c r="AD92" s="1300"/>
      <c r="AE92" s="1300"/>
      <c r="AF92" s="1300"/>
      <c r="AG92" s="1118"/>
      <c r="AH92" s="1118"/>
      <c r="AI92" s="1118"/>
      <c r="AJ92" s="1118"/>
      <c r="AK92" s="1118"/>
      <c r="AL92" s="1118"/>
    </row>
    <row r="93" spans="1:38" s="51" customFormat="1" hidden="1">
      <c r="A93" s="20"/>
      <c r="B93" s="16"/>
      <c r="C93" s="16"/>
      <c r="D93" s="23"/>
      <c r="E93" s="23"/>
      <c r="F93" s="23"/>
      <c r="K93" s="6"/>
      <c r="L93" s="421"/>
      <c r="M93" s="421"/>
      <c r="N93" s="421"/>
      <c r="O93" s="421"/>
      <c r="P93" s="421"/>
      <c r="Q93" s="421"/>
      <c r="R93" s="421"/>
      <c r="S93" s="1170"/>
      <c r="T93" s="1170"/>
      <c r="U93" s="1170"/>
      <c r="V93" s="1170"/>
      <c r="W93" s="1170"/>
      <c r="X93" s="1170"/>
      <c r="Y93" s="1170"/>
      <c r="Z93" s="1170"/>
      <c r="AA93" s="1170"/>
      <c r="AB93" s="1170"/>
      <c r="AC93" s="1170"/>
      <c r="AD93" s="1170"/>
      <c r="AE93" s="1300"/>
      <c r="AF93" s="1300"/>
      <c r="AG93" s="1118"/>
      <c r="AH93" s="1118"/>
      <c r="AI93" s="1118"/>
      <c r="AJ93" s="1118"/>
      <c r="AK93" s="1118"/>
      <c r="AL93" s="1118"/>
    </row>
    <row r="94" spans="1:38" s="51" customFormat="1" ht="15.75" hidden="1">
      <c r="A94" s="32"/>
      <c r="B94" s="32" t="s">
        <v>693</v>
      </c>
      <c r="C94" s="32"/>
      <c r="D94" s="752">
        <v>0.38779999999999998</v>
      </c>
      <c r="E94" s="750">
        <v>0.376</v>
      </c>
      <c r="F94" s="750">
        <v>0.37990000000000002</v>
      </c>
      <c r="G94" s="750">
        <v>0.2707</v>
      </c>
      <c r="H94" s="770">
        <v>0.497</v>
      </c>
      <c r="I94" s="770">
        <v>0.40639999999999998</v>
      </c>
      <c r="J94" s="753">
        <v>0.39169999999999999</v>
      </c>
      <c r="K94" s="753">
        <v>0.53849999999999998</v>
      </c>
      <c r="L94" s="770">
        <v>0.32819999999999999</v>
      </c>
      <c r="M94" s="750">
        <v>0.41049999999999998</v>
      </c>
      <c r="N94" s="750">
        <v>0.36940000000000001</v>
      </c>
      <c r="P94" s="6"/>
      <c r="Q94" s="6"/>
      <c r="R94" s="421"/>
      <c r="S94" s="1170"/>
      <c r="T94" s="1170"/>
      <c r="U94" s="1170"/>
      <c r="V94" s="1170"/>
      <c r="W94" s="1170"/>
      <c r="X94" s="1170"/>
      <c r="Y94" s="1170"/>
      <c r="Z94" s="1170"/>
      <c r="AA94" s="1170"/>
      <c r="AB94" s="1170"/>
      <c r="AC94" s="1170"/>
      <c r="AD94" s="1170"/>
      <c r="AE94" s="1170"/>
      <c r="AF94" s="1300"/>
      <c r="AG94" s="1118"/>
      <c r="AH94" s="1118"/>
      <c r="AI94" s="1118"/>
      <c r="AJ94" s="1118"/>
      <c r="AK94" s="1118"/>
      <c r="AL94" s="1118"/>
    </row>
    <row r="95" spans="1:38" s="51" customFormat="1">
      <c r="A95" s="32"/>
      <c r="B95" s="32"/>
      <c r="C95" s="32"/>
      <c r="D95" s="61"/>
      <c r="E95" s="61"/>
      <c r="F95" s="61"/>
      <c r="G95" s="61"/>
      <c r="H95" s="61"/>
      <c r="I95" s="61"/>
      <c r="Q95" s="6"/>
      <c r="R95" s="6"/>
      <c r="S95" s="1170"/>
      <c r="T95" s="1170"/>
      <c r="U95" s="1170"/>
      <c r="V95" s="1170"/>
      <c r="W95" s="1170"/>
      <c r="X95" s="1170"/>
      <c r="Y95" s="1170"/>
      <c r="Z95" s="1170"/>
      <c r="AA95" s="1170"/>
      <c r="AB95" s="1170"/>
      <c r="AC95" s="1170"/>
      <c r="AD95" s="1170"/>
      <c r="AE95" s="1170"/>
      <c r="AF95" s="1300"/>
      <c r="AG95" s="1118"/>
      <c r="AH95" s="1118"/>
      <c r="AI95" s="1118"/>
      <c r="AJ95" s="1118"/>
      <c r="AK95" s="1118"/>
      <c r="AL95" s="1118"/>
    </row>
    <row r="96" spans="1:38" s="51" customFormat="1">
      <c r="A96" s="32"/>
      <c r="B96" s="32"/>
      <c r="C96" s="32"/>
      <c r="D96" s="61"/>
      <c r="E96" s="61"/>
      <c r="F96" s="61"/>
      <c r="G96" s="61"/>
      <c r="H96" s="61"/>
      <c r="I96" s="61"/>
      <c r="Q96" s="6"/>
      <c r="R96" s="6"/>
      <c r="S96" s="1170"/>
      <c r="T96" s="1170"/>
      <c r="U96" s="1170"/>
      <c r="V96" s="1170"/>
      <c r="W96" s="1170"/>
      <c r="X96" s="1170"/>
      <c r="Y96" s="1170"/>
      <c r="Z96" s="1170"/>
      <c r="AA96" s="1170"/>
      <c r="AB96" s="1170"/>
      <c r="AC96" s="1170"/>
      <c r="AD96" s="1170"/>
      <c r="AE96" s="1170"/>
      <c r="AF96" s="1300"/>
      <c r="AG96" s="1118"/>
      <c r="AH96" s="1118"/>
      <c r="AI96" s="1118"/>
      <c r="AJ96" s="1118"/>
      <c r="AK96" s="1118"/>
      <c r="AL96" s="1118"/>
    </row>
    <row r="97" spans="1:38" s="51" customFormat="1">
      <c r="A97" s="32"/>
      <c r="B97" s="32"/>
      <c r="C97" s="32"/>
      <c r="D97" s="61"/>
      <c r="E97" s="61"/>
      <c r="F97" s="61"/>
      <c r="G97" s="61"/>
      <c r="H97" s="61"/>
      <c r="I97" s="61"/>
      <c r="Q97" s="6"/>
      <c r="R97" s="6"/>
      <c r="S97" s="1170"/>
      <c r="T97" s="1170"/>
      <c r="U97" s="1170"/>
      <c r="V97" s="1170"/>
      <c r="W97" s="1170"/>
      <c r="X97" s="1170"/>
      <c r="Y97" s="1170"/>
      <c r="Z97" s="1170"/>
      <c r="AA97" s="1170"/>
      <c r="AB97" s="1170"/>
      <c r="AC97" s="1170"/>
      <c r="AD97" s="1170"/>
      <c r="AE97" s="1170"/>
      <c r="AF97" s="1300"/>
      <c r="AG97" s="1118"/>
      <c r="AH97" s="1118"/>
      <c r="AI97" s="1118"/>
      <c r="AJ97" s="1118"/>
      <c r="AK97" s="1118"/>
      <c r="AL97" s="1118"/>
    </row>
    <row r="98" spans="1:38" s="51" customFormat="1">
      <c r="A98" s="32"/>
      <c r="B98" s="32"/>
      <c r="C98" s="32"/>
      <c r="D98" s="61"/>
      <c r="E98" s="61"/>
      <c r="F98" s="61"/>
      <c r="G98" s="61"/>
      <c r="H98" s="61"/>
      <c r="I98" s="61"/>
      <c r="Q98" s="6"/>
      <c r="R98" s="6"/>
      <c r="S98" s="1170"/>
      <c r="T98" s="1170"/>
      <c r="U98" s="1170"/>
      <c r="V98" s="1170"/>
      <c r="W98" s="1170"/>
      <c r="X98" s="1170"/>
      <c r="Y98" s="1170"/>
      <c r="Z98" s="1170"/>
      <c r="AA98" s="1170"/>
      <c r="AB98" s="1170"/>
      <c r="AC98" s="1170"/>
      <c r="AD98" s="1170"/>
      <c r="AE98" s="1170"/>
      <c r="AF98" s="1300"/>
      <c r="AG98" s="1118"/>
      <c r="AH98" s="1118"/>
      <c r="AI98" s="1118"/>
      <c r="AJ98" s="1118"/>
      <c r="AK98" s="1118"/>
      <c r="AL98" s="1118"/>
    </row>
    <row r="99" spans="1:38" s="51" customFormat="1">
      <c r="A99" s="32"/>
      <c r="B99" s="32"/>
      <c r="C99" s="32"/>
      <c r="D99" s="61"/>
      <c r="E99" s="61"/>
      <c r="F99" s="61"/>
      <c r="G99" s="61"/>
      <c r="H99" s="61"/>
      <c r="I99" s="61"/>
      <c r="Q99" s="6"/>
      <c r="R99" s="6"/>
      <c r="S99" s="1170"/>
      <c r="T99" s="1170"/>
      <c r="U99" s="1170"/>
      <c r="V99" s="1170"/>
      <c r="W99" s="1170"/>
      <c r="X99" s="1170"/>
      <c r="Y99" s="1170"/>
      <c r="Z99" s="1170"/>
      <c r="AA99" s="1170"/>
      <c r="AB99" s="1170"/>
      <c r="AC99" s="1170"/>
      <c r="AD99" s="1170"/>
      <c r="AE99" s="1170"/>
      <c r="AF99" s="1300"/>
      <c r="AG99" s="1118"/>
      <c r="AH99" s="1118"/>
      <c r="AI99" s="1118"/>
      <c r="AJ99" s="1118"/>
      <c r="AK99" s="1118"/>
      <c r="AL99" s="1118"/>
    </row>
    <row r="100" spans="1:38" s="51" customFormat="1">
      <c r="A100" s="32"/>
      <c r="B100" s="32"/>
      <c r="C100" s="32"/>
      <c r="D100" s="61"/>
      <c r="E100" s="61"/>
      <c r="F100" s="61"/>
      <c r="G100" s="61"/>
      <c r="H100" s="61"/>
      <c r="I100" s="61"/>
      <c r="Q100" s="6"/>
      <c r="R100" s="6"/>
      <c r="S100" s="1170"/>
      <c r="T100" s="1170"/>
      <c r="U100" s="1170"/>
      <c r="V100" s="1170"/>
      <c r="W100" s="1170"/>
      <c r="X100" s="1170"/>
      <c r="Y100" s="1170"/>
      <c r="Z100" s="1170"/>
      <c r="AA100" s="1170"/>
      <c r="AB100" s="1170"/>
      <c r="AC100" s="1170"/>
      <c r="AD100" s="1170"/>
      <c r="AE100" s="1170"/>
      <c r="AF100" s="1300"/>
      <c r="AG100" s="1118"/>
      <c r="AH100" s="1118"/>
      <c r="AI100" s="1118"/>
      <c r="AJ100" s="1118"/>
      <c r="AK100" s="1118"/>
      <c r="AL100" s="1118"/>
    </row>
    <row r="101" spans="1:38" s="51" customFormat="1">
      <c r="A101" s="32"/>
      <c r="B101" s="32"/>
      <c r="C101" s="32"/>
      <c r="D101" s="61"/>
      <c r="E101" s="61"/>
      <c r="F101" s="61"/>
      <c r="G101" s="61"/>
      <c r="H101" s="61"/>
      <c r="I101" s="61"/>
      <c r="Q101" s="6"/>
      <c r="R101" s="6"/>
      <c r="S101" s="1170"/>
      <c r="T101" s="1170"/>
      <c r="U101" s="1170"/>
      <c r="V101" s="1170"/>
      <c r="W101" s="1170"/>
      <c r="X101" s="1170"/>
      <c r="Y101" s="1170"/>
      <c r="Z101" s="1170"/>
      <c r="AA101" s="1170"/>
      <c r="AB101" s="1170"/>
      <c r="AC101" s="1170"/>
      <c r="AD101" s="1170"/>
      <c r="AE101" s="1170"/>
      <c r="AF101" s="1300"/>
      <c r="AG101" s="1118"/>
      <c r="AH101" s="1118"/>
      <c r="AI101" s="1118"/>
      <c r="AJ101" s="1118"/>
      <c r="AK101" s="1118"/>
      <c r="AL101" s="1118"/>
    </row>
    <row r="102" spans="1:38" s="51" customFormat="1">
      <c r="A102" s="32"/>
      <c r="B102" s="32"/>
      <c r="C102" s="32"/>
      <c r="D102" s="61"/>
      <c r="E102" s="61"/>
      <c r="F102" s="61"/>
      <c r="G102" s="61"/>
      <c r="H102" s="61"/>
      <c r="I102" s="61"/>
      <c r="Q102" s="6"/>
      <c r="R102" s="6"/>
      <c r="S102" s="1170"/>
      <c r="T102" s="1170"/>
      <c r="U102" s="1170"/>
      <c r="V102" s="1170"/>
      <c r="W102" s="1170"/>
      <c r="X102" s="1170"/>
      <c r="Y102" s="1170"/>
      <c r="Z102" s="1170"/>
      <c r="AA102" s="1170"/>
      <c r="AB102" s="1170"/>
      <c r="AC102" s="1170"/>
      <c r="AD102" s="1170"/>
      <c r="AE102" s="1170"/>
      <c r="AF102" s="1300"/>
      <c r="AG102" s="1118"/>
      <c r="AH102" s="1118"/>
      <c r="AI102" s="1118"/>
      <c r="AJ102" s="1118"/>
      <c r="AK102" s="1118"/>
      <c r="AL102" s="1118"/>
    </row>
    <row r="103" spans="1:38" s="51" customFormat="1">
      <c r="A103" s="32"/>
      <c r="B103" s="32"/>
      <c r="C103" s="32"/>
      <c r="D103" s="61"/>
      <c r="E103" s="61"/>
      <c r="F103" s="61"/>
      <c r="G103" s="61"/>
      <c r="H103" s="61"/>
      <c r="I103" s="61"/>
      <c r="Q103" s="6"/>
      <c r="R103" s="6"/>
      <c r="S103" s="1170"/>
      <c r="T103" s="1170"/>
      <c r="U103" s="1170"/>
      <c r="V103" s="1170"/>
      <c r="W103" s="1170"/>
      <c r="X103" s="1170"/>
      <c r="Y103" s="1170"/>
      <c r="Z103" s="1170"/>
      <c r="AA103" s="1170"/>
      <c r="AB103" s="1170"/>
      <c r="AC103" s="1170"/>
      <c r="AD103" s="1170"/>
      <c r="AE103" s="1170"/>
      <c r="AF103" s="1170"/>
      <c r="AG103" s="386"/>
      <c r="AH103" s="1118"/>
      <c r="AI103" s="1118"/>
      <c r="AJ103" s="1118"/>
      <c r="AK103" s="1118"/>
      <c r="AL103" s="1118"/>
    </row>
  </sheetData>
  <sheetProtection algorithmName="SHA-512" hashValue="pVCOb6LVMdJpitjf4rLtuvPAeG4bZMO43JIEsoG3et83NJkWb8HOREl/Z+GXLk1Z1+4TkMfKH1Ar/6GGuNzsDQ==" saltValue="00ePYe+nFUjBfqDj+7XZSA==" spinCount="100000" sheet="1" objects="1" scenarios="1"/>
  <mergeCells count="79">
    <mergeCell ref="A77:A79"/>
    <mergeCell ref="Q81:R81"/>
    <mergeCell ref="Q82:R82"/>
    <mergeCell ref="B29:C29"/>
    <mergeCell ref="A55:A57"/>
    <mergeCell ref="B56:C56"/>
    <mergeCell ref="R55:R57"/>
    <mergeCell ref="B48:C48"/>
    <mergeCell ref="A38:A54"/>
    <mergeCell ref="B45:C45"/>
    <mergeCell ref="B42:C42"/>
    <mergeCell ref="B43:C43"/>
    <mergeCell ref="B52:C52"/>
    <mergeCell ref="R33:R37"/>
    <mergeCell ref="R38:R54"/>
    <mergeCell ref="B55:C55"/>
    <mergeCell ref="Q83:R83"/>
    <mergeCell ref="Q84:R84"/>
    <mergeCell ref="Q79:R79"/>
    <mergeCell ref="Q75:R75"/>
    <mergeCell ref="Q76:R76"/>
    <mergeCell ref="Q77:R77"/>
    <mergeCell ref="Q78:R78"/>
    <mergeCell ref="Q80:R80"/>
    <mergeCell ref="B1:P1"/>
    <mergeCell ref="B30:C30"/>
    <mergeCell ref="B31:C31"/>
    <mergeCell ref="B47:C47"/>
    <mergeCell ref="A4:C4"/>
    <mergeCell ref="B33:C33"/>
    <mergeCell ref="B34:C34"/>
    <mergeCell ref="B35:C35"/>
    <mergeCell ref="A2:O2"/>
    <mergeCell ref="B38:C38"/>
    <mergeCell ref="B39:C39"/>
    <mergeCell ref="B40:C40"/>
    <mergeCell ref="B9:C9"/>
    <mergeCell ref="A8:A10"/>
    <mergeCell ref="B28:C28"/>
    <mergeCell ref="A3:C3"/>
    <mergeCell ref="B90:C90"/>
    <mergeCell ref="B91:C91"/>
    <mergeCell ref="B92:C92"/>
    <mergeCell ref="B89:C89"/>
    <mergeCell ref="B32:C32"/>
    <mergeCell ref="A58:Q58"/>
    <mergeCell ref="B77:B79"/>
    <mergeCell ref="C77:C79"/>
    <mergeCell ref="A75:A76"/>
    <mergeCell ref="B75:B76"/>
    <mergeCell ref="C75:C76"/>
    <mergeCell ref="A85:Q85"/>
    <mergeCell ref="Q71:R71"/>
    <mergeCell ref="Q72:R72"/>
    <mergeCell ref="Q73:R73"/>
    <mergeCell ref="Q74:R74"/>
    <mergeCell ref="A5:A6"/>
    <mergeCell ref="A70:P70"/>
    <mergeCell ref="B36:C36"/>
    <mergeCell ref="A24:C24"/>
    <mergeCell ref="A23:C23"/>
    <mergeCell ref="B25:C25"/>
    <mergeCell ref="B26:C26"/>
    <mergeCell ref="B27:C27"/>
    <mergeCell ref="B44:C44"/>
    <mergeCell ref="B46:C46"/>
    <mergeCell ref="A33:A37"/>
    <mergeCell ref="A7:B7"/>
    <mergeCell ref="B41:C41"/>
    <mergeCell ref="R8:R10"/>
    <mergeCell ref="R25:R32"/>
    <mergeCell ref="A25:A32"/>
    <mergeCell ref="A20:A22"/>
    <mergeCell ref="A11:C11"/>
    <mergeCell ref="R20:R22"/>
    <mergeCell ref="R12:R15"/>
    <mergeCell ref="A16:C17"/>
    <mergeCell ref="B8:C8"/>
    <mergeCell ref="A18:A19"/>
  </mergeCells>
  <pageMargins left="0.39370078740157483" right="0.39370078740157483" top="0.39370078740157483" bottom="0.39370078740157483" header="0" footer="0"/>
  <pageSetup paperSize="9" orientation="landscape" horizontalDpi="4294967294" verticalDpi="4294967294"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A48"/>
  <sheetViews>
    <sheetView showGridLines="0" showRowColHeaders="0" zoomScale="115" zoomScaleNormal="115" workbookViewId="0">
      <pane xSplit="1" ySplit="2" topLeftCell="B3" activePane="bottomRight" state="frozen"/>
      <selection activeCell="A8" sqref="A9:E9"/>
      <selection pane="topRight" activeCell="A8" sqref="A9:E9"/>
      <selection pane="bottomLeft" activeCell="A8" sqref="A9:E9"/>
      <selection pane="bottomRight" activeCell="B3" sqref="B3"/>
    </sheetView>
  </sheetViews>
  <sheetFormatPr defaultRowHeight="15.75"/>
  <cols>
    <col min="1" max="1" width="64.85546875" style="42" customWidth="1"/>
    <col min="2" max="13" width="11" style="42" customWidth="1"/>
    <col min="14" max="15" width="11.28515625" style="42" customWidth="1"/>
    <col min="16" max="16384" width="9.140625" style="42"/>
  </cols>
  <sheetData>
    <row r="1" spans="1:27" ht="41.25" customHeight="1">
      <c r="B1" s="2440" t="s">
        <v>737</v>
      </c>
      <c r="C1" s="2440"/>
      <c r="D1" s="2440"/>
      <c r="E1" s="2440"/>
      <c r="F1" s="2440"/>
      <c r="G1" s="2440"/>
      <c r="H1" s="2440"/>
      <c r="I1" s="2440"/>
      <c r="J1" s="2440"/>
      <c r="K1" s="2440"/>
      <c r="L1" s="2440"/>
      <c r="M1" s="2440"/>
      <c r="N1" s="2440"/>
      <c r="O1" s="2440"/>
      <c r="P1" s="2440"/>
      <c r="Q1" s="2440"/>
      <c r="R1" s="2440"/>
      <c r="S1" s="2440"/>
      <c r="T1" s="2440"/>
      <c r="U1" s="2440"/>
      <c r="V1" s="2440"/>
      <c r="W1" s="2440"/>
      <c r="X1" s="2440"/>
      <c r="Y1" s="2440"/>
      <c r="Z1" s="93"/>
      <c r="AA1" s="93"/>
    </row>
    <row r="2" spans="1:27" ht="36.75" customHeight="1" thickBot="1">
      <c r="A2" s="2241" t="s">
        <v>329</v>
      </c>
      <c r="B2" s="2241"/>
      <c r="C2" s="2241"/>
      <c r="D2" s="2241"/>
      <c r="E2" s="2241"/>
      <c r="F2" s="2241"/>
      <c r="G2" s="2241"/>
      <c r="H2" s="2241"/>
      <c r="I2" s="2241"/>
      <c r="J2" s="2241"/>
      <c r="K2" s="2241"/>
      <c r="L2" s="2241"/>
      <c r="M2" s="2241"/>
      <c r="N2" s="2241"/>
    </row>
    <row r="3" spans="1:27">
      <c r="A3" s="200" t="s">
        <v>125</v>
      </c>
      <c r="B3" s="585" t="s">
        <v>2</v>
      </c>
      <c r="C3" s="585" t="s">
        <v>3</v>
      </c>
      <c r="D3" s="585" t="s">
        <v>4</v>
      </c>
      <c r="E3" s="585" t="s">
        <v>121</v>
      </c>
      <c r="F3" s="585" t="s">
        <v>6</v>
      </c>
      <c r="G3" s="585" t="s">
        <v>7</v>
      </c>
      <c r="H3" s="585" t="s">
        <v>8</v>
      </c>
      <c r="I3" s="585" t="s">
        <v>9</v>
      </c>
      <c r="J3" s="585" t="s">
        <v>10</v>
      </c>
      <c r="K3" s="585" t="s">
        <v>11</v>
      </c>
      <c r="L3" s="585" t="s">
        <v>12</v>
      </c>
      <c r="M3" s="585" t="s">
        <v>13</v>
      </c>
      <c r="N3" s="650" t="s">
        <v>122</v>
      </c>
      <c r="O3" s="737" t="s">
        <v>657</v>
      </c>
      <c r="P3" s="37"/>
    </row>
    <row r="4" spans="1:27" ht="15.75" customHeight="1">
      <c r="A4" s="202" t="s">
        <v>126</v>
      </c>
      <c r="B4" s="212">
        <v>190</v>
      </c>
      <c r="C4" s="212"/>
      <c r="D4" s="212"/>
      <c r="E4" s="212"/>
      <c r="F4" s="212"/>
      <c r="G4" s="212"/>
      <c r="H4" s="212"/>
      <c r="I4" s="212"/>
      <c r="J4" s="212"/>
      <c r="K4" s="212"/>
      <c r="L4" s="212"/>
      <c r="M4" s="212"/>
      <c r="N4" s="662">
        <f>SUM(B4:M4)</f>
        <v>190</v>
      </c>
      <c r="O4" s="662">
        <f>AVERAGE(B4:M4)</f>
        <v>190</v>
      </c>
      <c r="P4" s="37"/>
    </row>
    <row r="5" spans="1:27">
      <c r="A5" s="204" t="s">
        <v>127</v>
      </c>
      <c r="B5" s="214">
        <v>728</v>
      </c>
      <c r="C5" s="214"/>
      <c r="D5" s="214"/>
      <c r="E5" s="214"/>
      <c r="F5" s="214"/>
      <c r="G5" s="214"/>
      <c r="H5" s="214"/>
      <c r="I5" s="214"/>
      <c r="J5" s="214"/>
      <c r="K5" s="214"/>
      <c r="L5" s="214"/>
      <c r="M5" s="214"/>
      <c r="N5" s="656">
        <f>SUM(B5:M5)</f>
        <v>728</v>
      </c>
      <c r="O5" s="656">
        <f>AVERAGE(B5:M5)</f>
        <v>728</v>
      </c>
      <c r="P5" s="37"/>
    </row>
    <row r="6" spans="1:27" ht="16.5" thickBot="1">
      <c r="G6" s="1298"/>
      <c r="N6" s="94"/>
      <c r="O6" s="1341"/>
      <c r="P6" s="37"/>
    </row>
    <row r="7" spans="1:27">
      <c r="A7" s="596" t="s">
        <v>625</v>
      </c>
      <c r="B7" s="595" t="s">
        <v>2</v>
      </c>
      <c r="C7" s="595" t="s">
        <v>3</v>
      </c>
      <c r="D7" s="595" t="s">
        <v>4</v>
      </c>
      <c r="E7" s="595" t="s">
        <v>121</v>
      </c>
      <c r="F7" s="595" t="s">
        <v>6</v>
      </c>
      <c r="G7" s="1296" t="s">
        <v>7</v>
      </c>
      <c r="H7" s="595" t="s">
        <v>8</v>
      </c>
      <c r="I7" s="595" t="s">
        <v>9</v>
      </c>
      <c r="J7" s="595" t="s">
        <v>10</v>
      </c>
      <c r="K7" s="595" t="s">
        <v>11</v>
      </c>
      <c r="L7" s="595" t="s">
        <v>12</v>
      </c>
      <c r="M7" s="595" t="s">
        <v>13</v>
      </c>
      <c r="N7" s="647" t="s">
        <v>122</v>
      </c>
      <c r="O7" s="1349" t="s">
        <v>657</v>
      </c>
      <c r="P7" s="37"/>
    </row>
    <row r="8" spans="1:27">
      <c r="A8" s="597" t="s">
        <v>613</v>
      </c>
      <c r="B8" s="601">
        <f>B9+B10+B12</f>
        <v>58356</v>
      </c>
      <c r="C8" s="601"/>
      <c r="D8" s="601"/>
      <c r="E8" s="601"/>
      <c r="F8" s="601"/>
      <c r="G8" s="601"/>
      <c r="H8" s="601"/>
      <c r="I8" s="601"/>
      <c r="J8" s="601"/>
      <c r="K8" s="601"/>
      <c r="L8" s="601"/>
      <c r="M8" s="601"/>
      <c r="N8" s="672">
        <f>SUM(N9:N13)</f>
        <v>59546</v>
      </c>
      <c r="O8" s="672">
        <f t="shared" ref="O8:O18" si="0">AVERAGE(B8:M8)</f>
        <v>58356</v>
      </c>
      <c r="P8" s="37"/>
    </row>
    <row r="9" spans="1:27">
      <c r="A9" s="598" t="s">
        <v>605</v>
      </c>
      <c r="B9" s="592">
        <v>6287</v>
      </c>
      <c r="C9" s="592"/>
      <c r="D9" s="592"/>
      <c r="E9" s="592"/>
      <c r="F9" s="592"/>
      <c r="G9" s="592"/>
      <c r="H9" s="592"/>
      <c r="I9" s="592"/>
      <c r="J9" s="592"/>
      <c r="K9" s="592"/>
      <c r="L9" s="592"/>
      <c r="M9" s="592"/>
      <c r="N9" s="673">
        <f>SUM(B9:M9)</f>
        <v>6287</v>
      </c>
      <c r="O9" s="673">
        <f t="shared" si="0"/>
        <v>6287</v>
      </c>
      <c r="P9" s="37"/>
    </row>
    <row r="10" spans="1:27">
      <c r="A10" s="203" t="s">
        <v>606</v>
      </c>
      <c r="B10" s="213">
        <v>30569</v>
      </c>
      <c r="C10" s="213"/>
      <c r="D10" s="213"/>
      <c r="E10" s="213"/>
      <c r="F10" s="213"/>
      <c r="G10" s="213"/>
      <c r="H10" s="213"/>
      <c r="I10" s="213"/>
      <c r="J10" s="213"/>
      <c r="K10" s="213"/>
      <c r="L10" s="213"/>
      <c r="M10" s="213"/>
      <c r="N10" s="674">
        <f>SUM(B10:M10)</f>
        <v>30569</v>
      </c>
      <c r="O10" s="674">
        <f t="shared" si="0"/>
        <v>30569</v>
      </c>
      <c r="P10" s="37"/>
    </row>
    <row r="11" spans="1:27">
      <c r="A11" s="280" t="s">
        <v>607</v>
      </c>
      <c r="B11" s="586">
        <v>817</v>
      </c>
      <c r="C11" s="586"/>
      <c r="D11" s="586"/>
      <c r="E11" s="586"/>
      <c r="F11" s="586"/>
      <c r="G11" s="586"/>
      <c r="H11" s="586"/>
      <c r="I11" s="586"/>
      <c r="J11" s="586"/>
      <c r="K11" s="586"/>
      <c r="L11" s="586"/>
      <c r="M11" s="586"/>
      <c r="N11" s="674">
        <f>SUM(B11:M11)</f>
        <v>817</v>
      </c>
      <c r="O11" s="674">
        <f t="shared" si="0"/>
        <v>817</v>
      </c>
      <c r="P11" s="37"/>
    </row>
    <row r="12" spans="1:27">
      <c r="A12" s="280" t="s">
        <v>608</v>
      </c>
      <c r="B12" s="586">
        <v>21500</v>
      </c>
      <c r="C12" s="586"/>
      <c r="D12" s="586"/>
      <c r="E12" s="586"/>
      <c r="F12" s="586"/>
      <c r="G12" s="586"/>
      <c r="H12" s="586"/>
      <c r="I12" s="586"/>
      <c r="J12" s="586"/>
      <c r="K12" s="586"/>
      <c r="L12" s="586"/>
      <c r="M12" s="586"/>
      <c r="N12" s="674">
        <f>SUM(B12:M12)</f>
        <v>21500</v>
      </c>
      <c r="O12" s="674">
        <f t="shared" si="0"/>
        <v>21500</v>
      </c>
      <c r="P12" s="37"/>
    </row>
    <row r="13" spans="1:27">
      <c r="A13" s="280" t="s">
        <v>609</v>
      </c>
      <c r="B13" s="586">
        <v>373</v>
      </c>
      <c r="C13" s="586"/>
      <c r="D13" s="586"/>
      <c r="E13" s="586"/>
      <c r="F13" s="586"/>
      <c r="G13" s="586"/>
      <c r="H13" s="586"/>
      <c r="I13" s="586"/>
      <c r="J13" s="586"/>
      <c r="K13" s="586"/>
      <c r="L13" s="586"/>
      <c r="M13" s="586"/>
      <c r="N13" s="674">
        <f>SUM(B13:M13)</f>
        <v>373</v>
      </c>
      <c r="O13" s="674">
        <f t="shared" si="0"/>
        <v>373</v>
      </c>
      <c r="P13" s="37"/>
    </row>
    <row r="14" spans="1:27">
      <c r="A14" s="597" t="s">
        <v>610</v>
      </c>
      <c r="B14" s="601">
        <f t="shared" ref="B14" si="1">SUM(B15:B17)</f>
        <v>65</v>
      </c>
      <c r="C14" s="601"/>
      <c r="D14" s="601"/>
      <c r="E14" s="601"/>
      <c r="F14" s="601"/>
      <c r="G14" s="601"/>
      <c r="H14" s="601"/>
      <c r="I14" s="601"/>
      <c r="J14" s="601"/>
      <c r="K14" s="601"/>
      <c r="L14" s="601"/>
      <c r="M14" s="601"/>
      <c r="N14" s="672">
        <f>SUM(N15:N17)</f>
        <v>65</v>
      </c>
      <c r="O14" s="672">
        <f t="shared" si="0"/>
        <v>65</v>
      </c>
      <c r="P14" s="37"/>
    </row>
    <row r="15" spans="1:27">
      <c r="A15" s="598" t="s">
        <v>635</v>
      </c>
      <c r="B15" s="592">
        <v>7</v>
      </c>
      <c r="C15" s="592"/>
      <c r="D15" s="592"/>
      <c r="E15" s="592"/>
      <c r="F15" s="592"/>
      <c r="G15" s="592"/>
      <c r="H15" s="592"/>
      <c r="I15" s="592"/>
      <c r="J15" s="592"/>
      <c r="K15" s="592"/>
      <c r="L15" s="592"/>
      <c r="M15" s="592"/>
      <c r="N15" s="673">
        <f>SUM(B15:M15)</f>
        <v>7</v>
      </c>
      <c r="O15" s="673">
        <f t="shared" si="0"/>
        <v>7</v>
      </c>
      <c r="P15" s="37"/>
    </row>
    <row r="16" spans="1:27">
      <c r="A16" s="280" t="s">
        <v>611</v>
      </c>
      <c r="B16" s="586">
        <v>57</v>
      </c>
      <c r="C16" s="586"/>
      <c r="D16" s="586"/>
      <c r="E16" s="586"/>
      <c r="F16" s="586"/>
      <c r="G16" s="586"/>
      <c r="H16" s="586"/>
      <c r="I16" s="586"/>
      <c r="J16" s="586"/>
      <c r="K16" s="586"/>
      <c r="L16" s="586"/>
      <c r="M16" s="586"/>
      <c r="N16" s="674">
        <f>SUM(B16:M16)</f>
        <v>57</v>
      </c>
      <c r="O16" s="674">
        <f t="shared" si="0"/>
        <v>57</v>
      </c>
      <c r="P16" s="37"/>
    </row>
    <row r="17" spans="1:16" ht="16.5" thickBot="1">
      <c r="A17" s="599" t="s">
        <v>612</v>
      </c>
      <c r="B17" s="600">
        <v>1</v>
      </c>
      <c r="C17" s="600"/>
      <c r="D17" s="600"/>
      <c r="E17" s="600"/>
      <c r="F17" s="600"/>
      <c r="G17" s="600"/>
      <c r="H17" s="600"/>
      <c r="I17" s="600"/>
      <c r="J17" s="600"/>
      <c r="K17" s="600"/>
      <c r="L17" s="600"/>
      <c r="M17" s="600"/>
      <c r="N17" s="675">
        <f>SUM(B17:M17)</f>
        <v>1</v>
      </c>
      <c r="O17" s="675">
        <f t="shared" si="0"/>
        <v>1</v>
      </c>
      <c r="P17" s="37"/>
    </row>
    <row r="18" spans="1:16">
      <c r="A18" s="1148" t="s">
        <v>1349</v>
      </c>
      <c r="B18" s="1150">
        <f t="shared" ref="B18" si="2">SUM(B14,B8)</f>
        <v>58421</v>
      </c>
      <c r="C18" s="1150"/>
      <c r="D18" s="1150"/>
      <c r="E18" s="1150"/>
      <c r="F18" s="1150"/>
      <c r="G18" s="1150"/>
      <c r="H18" s="1150"/>
      <c r="I18" s="1150"/>
      <c r="J18" s="1150"/>
      <c r="K18" s="1150"/>
      <c r="L18" s="1150"/>
      <c r="M18" s="1150"/>
      <c r="N18" s="672">
        <f>SUM(N14,N8)</f>
        <v>59611</v>
      </c>
      <c r="O18" s="672">
        <f t="shared" si="0"/>
        <v>58421</v>
      </c>
      <c r="P18" s="37"/>
    </row>
    <row r="19" spans="1:16" s="557" customFormat="1" ht="11.25" customHeight="1">
      <c r="A19" s="1376" t="s">
        <v>626</v>
      </c>
      <c r="N19" s="1188"/>
      <c r="P19" s="1377"/>
    </row>
    <row r="20" spans="1:16" s="557" customFormat="1" ht="11.25" customHeight="1">
      <c r="A20" s="1376" t="s">
        <v>1530</v>
      </c>
      <c r="N20" s="1188"/>
      <c r="P20" s="1377"/>
    </row>
    <row r="21" spans="1:16" ht="16.5" thickBot="1">
      <c r="G21" s="1298"/>
      <c r="N21" s="94"/>
      <c r="P21" s="37"/>
    </row>
    <row r="22" spans="1:16">
      <c r="A22" s="205" t="s">
        <v>624</v>
      </c>
      <c r="B22" s="585" t="s">
        <v>2</v>
      </c>
      <c r="C22" s="585" t="s">
        <v>3</v>
      </c>
      <c r="D22" s="585" t="s">
        <v>4</v>
      </c>
      <c r="E22" s="585" t="s">
        <v>121</v>
      </c>
      <c r="F22" s="585" t="s">
        <v>6</v>
      </c>
      <c r="G22" s="1297" t="s">
        <v>7</v>
      </c>
      <c r="H22" s="1318" t="s">
        <v>8</v>
      </c>
      <c r="I22" s="590" t="s">
        <v>9</v>
      </c>
      <c r="J22" s="608" t="s">
        <v>10</v>
      </c>
      <c r="K22" s="608" t="s">
        <v>11</v>
      </c>
      <c r="L22" s="608" t="s">
        <v>12</v>
      </c>
      <c r="M22" s="608" t="s">
        <v>13</v>
      </c>
      <c r="N22" s="650" t="s">
        <v>122</v>
      </c>
      <c r="O22" s="737" t="s">
        <v>657</v>
      </c>
      <c r="P22" s="37"/>
    </row>
    <row r="23" spans="1:16" ht="15.75" customHeight="1">
      <c r="A23" s="206" t="s">
        <v>614</v>
      </c>
      <c r="B23" s="212">
        <v>0</v>
      </c>
      <c r="C23" s="212"/>
      <c r="D23" s="212"/>
      <c r="E23" s="212"/>
      <c r="F23" s="212"/>
      <c r="G23" s="212"/>
      <c r="H23" s="212"/>
      <c r="I23" s="592"/>
      <c r="J23" s="592"/>
      <c r="K23" s="592"/>
      <c r="L23" s="592"/>
      <c r="M23" s="592"/>
      <c r="N23" s="662">
        <f t="shared" ref="N23:N35" si="3">SUM(B23:M23)</f>
        <v>0</v>
      </c>
      <c r="O23" s="662">
        <f t="shared" ref="O23:O36" si="4">AVERAGE(B23:M23)</f>
        <v>0</v>
      </c>
      <c r="P23" s="37"/>
    </row>
    <row r="24" spans="1:16" ht="15.75" customHeight="1">
      <c r="A24" s="208" t="s">
        <v>615</v>
      </c>
      <c r="B24" s="213">
        <v>0</v>
      </c>
      <c r="C24" s="213"/>
      <c r="D24" s="213"/>
      <c r="E24" s="213"/>
      <c r="F24" s="213"/>
      <c r="G24" s="213"/>
      <c r="H24" s="213"/>
      <c r="I24" s="586"/>
      <c r="J24" s="586"/>
      <c r="K24" s="586"/>
      <c r="L24" s="586"/>
      <c r="M24" s="586"/>
      <c r="N24" s="655">
        <f t="shared" si="3"/>
        <v>0</v>
      </c>
      <c r="O24" s="655">
        <f t="shared" si="4"/>
        <v>0</v>
      </c>
      <c r="P24" s="37"/>
    </row>
    <row r="25" spans="1:16" ht="15.75" customHeight="1">
      <c r="A25" s="208" t="s">
        <v>616</v>
      </c>
      <c r="B25" s="213">
        <v>4</v>
      </c>
      <c r="C25" s="213"/>
      <c r="D25" s="213"/>
      <c r="E25" s="213"/>
      <c r="F25" s="213"/>
      <c r="G25" s="213"/>
      <c r="H25" s="213"/>
      <c r="I25" s="586"/>
      <c r="J25" s="586"/>
      <c r="K25" s="586"/>
      <c r="L25" s="586"/>
      <c r="M25" s="586"/>
      <c r="N25" s="655">
        <f t="shared" si="3"/>
        <v>4</v>
      </c>
      <c r="O25" s="655">
        <f t="shared" si="4"/>
        <v>4</v>
      </c>
      <c r="P25" s="37"/>
    </row>
    <row r="26" spans="1:16" ht="15.75" customHeight="1">
      <c r="A26" s="208" t="s">
        <v>617</v>
      </c>
      <c r="B26" s="213">
        <v>63</v>
      </c>
      <c r="C26" s="213"/>
      <c r="D26" s="213"/>
      <c r="E26" s="213"/>
      <c r="F26" s="213"/>
      <c r="G26" s="213"/>
      <c r="H26" s="213"/>
      <c r="I26" s="586"/>
      <c r="J26" s="586"/>
      <c r="K26" s="586"/>
      <c r="L26" s="586"/>
      <c r="M26" s="586"/>
      <c r="N26" s="655">
        <f t="shared" si="3"/>
        <v>63</v>
      </c>
      <c r="O26" s="655">
        <f t="shared" si="4"/>
        <v>63</v>
      </c>
      <c r="P26" s="37"/>
    </row>
    <row r="27" spans="1:16" ht="15.75" customHeight="1">
      <c r="A27" s="208" t="s">
        <v>618</v>
      </c>
      <c r="B27" s="213">
        <v>0</v>
      </c>
      <c r="C27" s="213"/>
      <c r="D27" s="213"/>
      <c r="E27" s="213"/>
      <c r="F27" s="213"/>
      <c r="G27" s="213"/>
      <c r="H27" s="213"/>
      <c r="I27" s="586"/>
      <c r="J27" s="586"/>
      <c r="K27" s="586"/>
      <c r="L27" s="586"/>
      <c r="M27" s="586"/>
      <c r="N27" s="655">
        <f t="shared" si="3"/>
        <v>0</v>
      </c>
      <c r="O27" s="655">
        <f t="shared" si="4"/>
        <v>0</v>
      </c>
      <c r="P27" s="37"/>
    </row>
    <row r="28" spans="1:16" ht="15.75" customHeight="1">
      <c r="A28" s="208" t="s">
        <v>619</v>
      </c>
      <c r="B28" s="213">
        <v>0</v>
      </c>
      <c r="C28" s="213"/>
      <c r="D28" s="213"/>
      <c r="E28" s="213"/>
      <c r="F28" s="213"/>
      <c r="G28" s="213"/>
      <c r="H28" s="213"/>
      <c r="I28" s="586"/>
      <c r="J28" s="586"/>
      <c r="K28" s="586"/>
      <c r="L28" s="586"/>
      <c r="M28" s="586"/>
      <c r="N28" s="655">
        <f t="shared" si="3"/>
        <v>0</v>
      </c>
      <c r="O28" s="655">
        <f t="shared" si="4"/>
        <v>0</v>
      </c>
      <c r="P28" s="37"/>
    </row>
    <row r="29" spans="1:16" ht="15.75" customHeight="1">
      <c r="A29" s="208" t="s">
        <v>1735</v>
      </c>
      <c r="B29" s="213">
        <v>3</v>
      </c>
      <c r="C29" s="213"/>
      <c r="D29" s="213"/>
      <c r="E29" s="213"/>
      <c r="F29" s="213"/>
      <c r="G29" s="213"/>
      <c r="H29" s="213"/>
      <c r="I29" s="586"/>
      <c r="J29" s="586"/>
      <c r="K29" s="586"/>
      <c r="L29" s="586"/>
      <c r="M29" s="586"/>
      <c r="N29" s="655">
        <f t="shared" si="3"/>
        <v>3</v>
      </c>
      <c r="O29" s="655">
        <f t="shared" si="4"/>
        <v>3</v>
      </c>
      <c r="P29" s="37"/>
    </row>
    <row r="30" spans="1:16" ht="15.75" customHeight="1">
      <c r="A30" s="208" t="s">
        <v>1736</v>
      </c>
      <c r="B30" s="213">
        <v>15</v>
      </c>
      <c r="C30" s="213"/>
      <c r="D30" s="213"/>
      <c r="E30" s="213"/>
      <c r="F30" s="213"/>
      <c r="G30" s="213"/>
      <c r="H30" s="213"/>
      <c r="I30" s="586"/>
      <c r="J30" s="586"/>
      <c r="K30" s="586"/>
      <c r="L30" s="586"/>
      <c r="M30" s="586"/>
      <c r="N30" s="655">
        <f t="shared" si="3"/>
        <v>15</v>
      </c>
      <c r="O30" s="655">
        <f t="shared" si="4"/>
        <v>15</v>
      </c>
      <c r="P30" s="37"/>
    </row>
    <row r="31" spans="1:16" ht="15.75" customHeight="1">
      <c r="A31" s="208" t="s">
        <v>620</v>
      </c>
      <c r="B31" s="216">
        <v>0</v>
      </c>
      <c r="C31" s="216"/>
      <c r="D31" s="216"/>
      <c r="E31" s="216"/>
      <c r="F31" s="216"/>
      <c r="G31" s="216"/>
      <c r="H31" s="216"/>
      <c r="I31" s="586"/>
      <c r="J31" s="586"/>
      <c r="K31" s="586"/>
      <c r="L31" s="586"/>
      <c r="M31" s="586"/>
      <c r="N31" s="655">
        <f t="shared" si="3"/>
        <v>0</v>
      </c>
      <c r="O31" s="655">
        <f t="shared" si="4"/>
        <v>0</v>
      </c>
      <c r="P31" s="37"/>
    </row>
    <row r="32" spans="1:16" ht="15.75" customHeight="1">
      <c r="A32" s="208" t="s">
        <v>621</v>
      </c>
      <c r="B32" s="216">
        <v>90240</v>
      </c>
      <c r="C32" s="216"/>
      <c r="D32" s="216"/>
      <c r="E32" s="216"/>
      <c r="F32" s="216"/>
      <c r="G32" s="216"/>
      <c r="H32" s="216"/>
      <c r="I32" s="216"/>
      <c r="J32" s="586"/>
      <c r="K32" s="586"/>
      <c r="L32" s="586"/>
      <c r="M32" s="586"/>
      <c r="N32" s="655">
        <f t="shared" si="3"/>
        <v>90240</v>
      </c>
      <c r="O32" s="655">
        <f t="shared" si="4"/>
        <v>90240</v>
      </c>
      <c r="P32" s="37"/>
    </row>
    <row r="33" spans="1:16" ht="15.75" customHeight="1">
      <c r="A33" s="208" t="s">
        <v>622</v>
      </c>
      <c r="B33" s="216">
        <v>1100</v>
      </c>
      <c r="C33" s="216"/>
      <c r="D33" s="216"/>
      <c r="E33" s="216"/>
      <c r="F33" s="216"/>
      <c r="G33" s="216"/>
      <c r="H33" s="216"/>
      <c r="I33" s="216"/>
      <c r="J33" s="586"/>
      <c r="K33" s="586"/>
      <c r="L33" s="586"/>
      <c r="M33" s="586"/>
      <c r="N33" s="655">
        <f t="shared" si="3"/>
        <v>1100</v>
      </c>
      <c r="O33" s="655">
        <f t="shared" si="4"/>
        <v>1100</v>
      </c>
      <c r="P33" s="37"/>
    </row>
    <row r="34" spans="1:16" ht="15.75" customHeight="1">
      <c r="A34" s="208" t="s">
        <v>623</v>
      </c>
      <c r="B34" s="216">
        <v>0</v>
      </c>
      <c r="C34" s="216"/>
      <c r="D34" s="216"/>
      <c r="E34" s="216"/>
      <c r="F34" s="216"/>
      <c r="G34" s="216"/>
      <c r="H34" s="216"/>
      <c r="I34" s="586"/>
      <c r="J34" s="586"/>
      <c r="K34" s="586"/>
      <c r="L34" s="586"/>
      <c r="M34" s="586"/>
      <c r="N34" s="655">
        <f t="shared" si="3"/>
        <v>0</v>
      </c>
      <c r="O34" s="655">
        <f t="shared" si="4"/>
        <v>0</v>
      </c>
      <c r="P34" s="37"/>
    </row>
    <row r="35" spans="1:16" ht="15.75" customHeight="1">
      <c r="A35" s="210" t="s">
        <v>128</v>
      </c>
      <c r="B35" s="217" t="s">
        <v>2762</v>
      </c>
      <c r="C35" s="217"/>
      <c r="D35" s="217"/>
      <c r="E35" s="217"/>
      <c r="F35" s="217"/>
      <c r="G35" s="217"/>
      <c r="H35" s="217"/>
      <c r="I35" s="586"/>
      <c r="J35" s="586"/>
      <c r="K35" s="586"/>
      <c r="L35" s="586"/>
      <c r="M35" s="586"/>
      <c r="N35" s="656">
        <f t="shared" si="3"/>
        <v>0</v>
      </c>
      <c r="O35" s="656" t="e">
        <f t="shared" si="4"/>
        <v>#DIV/0!</v>
      </c>
      <c r="P35" s="37"/>
    </row>
    <row r="36" spans="1:16" ht="16.5" thickBot="1">
      <c r="A36" s="201" t="s">
        <v>55</v>
      </c>
      <c r="B36" s="591">
        <f t="shared" ref="B36" si="5">SUM(B23:B35)</f>
        <v>91425</v>
      </c>
      <c r="C36" s="591"/>
      <c r="D36" s="591"/>
      <c r="E36" s="591"/>
      <c r="F36" s="591"/>
      <c r="G36" s="591"/>
      <c r="H36" s="591"/>
      <c r="I36" s="591"/>
      <c r="J36" s="591"/>
      <c r="K36" s="591"/>
      <c r="L36" s="591"/>
      <c r="M36" s="591"/>
      <c r="N36" s="593">
        <f>SUM(N23:N35)</f>
        <v>91425</v>
      </c>
      <c r="O36" s="593">
        <f t="shared" si="4"/>
        <v>91425</v>
      </c>
      <c r="P36" s="37"/>
    </row>
    <row r="37" spans="1:16">
      <c r="A37" s="1376" t="s">
        <v>1530</v>
      </c>
    </row>
    <row r="48" spans="1:16" ht="19.5">
      <c r="A48" s="556"/>
    </row>
  </sheetData>
  <sheetProtection algorithmName="SHA-512" hashValue="n3UFLGjQv1IDV5BsNgWa6p8zVBREp4z6AAb50tavptcDVT736CFobj2NKuzq8dgdQ/x7f2wU5E8+qWFGAn5r4A==" saltValue="GTqu0gGWXWM0HNqYlHiJ9w==" spinCount="100000" sheet="1" objects="1" scenarios="1"/>
  <mergeCells count="2">
    <mergeCell ref="B1:Y1"/>
    <mergeCell ref="A2:N2"/>
  </mergeCell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C15"/>
  <sheetViews>
    <sheetView showGridLines="0" zoomScale="115" zoomScaleNormal="115" workbookViewId="0">
      <pane xSplit="1" ySplit="3" topLeftCell="B4" activePane="bottomRight" state="frozen"/>
      <selection activeCell="A24" sqref="A24:D25"/>
      <selection pane="topRight" activeCell="A24" sqref="A24:D25"/>
      <selection pane="bottomLeft" activeCell="A24" sqref="A24:D25"/>
      <selection pane="bottomRight" activeCell="E4" sqref="E4"/>
    </sheetView>
  </sheetViews>
  <sheetFormatPr defaultRowHeight="15.75"/>
  <cols>
    <col min="1" max="1" width="44.7109375" style="42" customWidth="1"/>
    <col min="2" max="13" width="11.42578125" style="42" customWidth="1"/>
    <col min="14" max="15" width="14.140625" style="42" customWidth="1"/>
    <col min="16" max="16384" width="9.140625" style="42"/>
  </cols>
  <sheetData>
    <row r="1" spans="1:29" ht="41.25" customHeight="1">
      <c r="B1" s="2366" t="s">
        <v>737</v>
      </c>
      <c r="C1" s="2366"/>
      <c r="D1" s="2366"/>
      <c r="E1" s="2366"/>
      <c r="F1" s="2366"/>
      <c r="G1" s="2366"/>
      <c r="H1" s="2366"/>
      <c r="I1" s="2366"/>
      <c r="J1" s="2366"/>
      <c r="K1" s="2366"/>
      <c r="L1" s="2366"/>
      <c r="M1" s="2366"/>
      <c r="N1" s="2366"/>
      <c r="O1" s="93"/>
      <c r="P1" s="93"/>
      <c r="Q1" s="93"/>
      <c r="R1" s="93"/>
      <c r="S1" s="93"/>
      <c r="T1" s="93"/>
      <c r="U1" s="93"/>
      <c r="V1" s="93"/>
      <c r="W1" s="93"/>
      <c r="X1" s="93"/>
      <c r="Y1" s="93"/>
      <c r="Z1" s="93"/>
      <c r="AA1" s="93"/>
      <c r="AB1" s="93"/>
      <c r="AC1" s="93"/>
    </row>
    <row r="2" spans="1:29" ht="35.25" customHeight="1" thickBot="1">
      <c r="A2" s="2241" t="s">
        <v>330</v>
      </c>
      <c r="B2" s="2241"/>
      <c r="C2" s="2241"/>
      <c r="D2" s="2241"/>
      <c r="E2" s="2241"/>
      <c r="F2" s="2241"/>
      <c r="G2" s="2241"/>
      <c r="H2" s="2241"/>
      <c r="I2" s="2241"/>
      <c r="J2" s="2241"/>
      <c r="K2" s="2241"/>
      <c r="L2" s="2241"/>
      <c r="M2" s="2241"/>
      <c r="N2" s="2241"/>
      <c r="O2" s="2241"/>
      <c r="P2" s="37"/>
    </row>
    <row r="3" spans="1:29" ht="18.75" customHeight="1" thickBot="1">
      <c r="A3" s="74" t="s">
        <v>123</v>
      </c>
      <c r="B3" s="41" t="s">
        <v>2</v>
      </c>
      <c r="C3" s="41" t="s">
        <v>3</v>
      </c>
      <c r="D3" s="41" t="s">
        <v>4</v>
      </c>
      <c r="E3" s="41" t="s">
        <v>121</v>
      </c>
      <c r="F3" s="41" t="s">
        <v>6</v>
      </c>
      <c r="G3" s="41" t="s">
        <v>7</v>
      </c>
      <c r="H3" s="41" t="s">
        <v>8</v>
      </c>
      <c r="I3" s="41" t="s">
        <v>9</v>
      </c>
      <c r="J3" s="41" t="s">
        <v>10</v>
      </c>
      <c r="K3" s="41" t="s">
        <v>1370</v>
      </c>
      <c r="L3" s="41" t="s">
        <v>1391</v>
      </c>
      <c r="M3" s="41" t="s">
        <v>13</v>
      </c>
      <c r="N3" s="53" t="s">
        <v>122</v>
      </c>
      <c r="O3" s="707" t="s">
        <v>657</v>
      </c>
      <c r="P3" s="37"/>
    </row>
    <row r="4" spans="1:29" ht="23.25" customHeight="1" thickBot="1">
      <c r="A4" s="64" t="s">
        <v>124</v>
      </c>
      <c r="B4" s="889"/>
      <c r="C4" s="1087"/>
      <c r="D4" s="95"/>
      <c r="E4" s="889"/>
      <c r="F4" s="1087"/>
      <c r="G4" s="889"/>
      <c r="H4" s="889"/>
      <c r="I4" s="889"/>
      <c r="J4" s="1158"/>
      <c r="K4" s="889"/>
      <c r="L4" s="889"/>
      <c r="M4" s="889"/>
      <c r="N4" s="890">
        <f>SUM(B4:M4)</f>
        <v>0</v>
      </c>
      <c r="O4" s="891" t="e">
        <f>AVERAGE(B4:M4)</f>
        <v>#DIV/0!</v>
      </c>
      <c r="P4" s="37"/>
    </row>
    <row r="5" spans="1:29">
      <c r="A5" s="1139"/>
      <c r="B5" s="387"/>
      <c r="C5" s="387"/>
      <c r="P5" s="37"/>
    </row>
    <row r="14" spans="1:29">
      <c r="A14" s="1172"/>
      <c r="B14" s="1172"/>
      <c r="C14" s="1172"/>
      <c r="D14" s="1172"/>
      <c r="E14" s="1172"/>
      <c r="F14" s="1172"/>
      <c r="G14" s="1172"/>
      <c r="H14" s="1172"/>
    </row>
    <row r="15" spans="1:29">
      <c r="A15" s="1162" t="s">
        <v>1371</v>
      </c>
      <c r="B15" s="1157"/>
      <c r="C15" s="1157"/>
      <c r="D15" s="1157"/>
      <c r="E15" s="1157"/>
      <c r="F15" s="1157"/>
      <c r="G15" s="1157"/>
      <c r="H15" s="1157"/>
      <c r="I15" s="1157"/>
    </row>
  </sheetData>
  <mergeCells count="2">
    <mergeCell ref="A2:O2"/>
    <mergeCell ref="B1:N1"/>
  </mergeCell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Q27"/>
  <sheetViews>
    <sheetView showGridLines="0" showRowColHeaders="0" zoomScaleNormal="100" workbookViewId="0">
      <pane xSplit="1" ySplit="3" topLeftCell="B4" activePane="bottomRight" state="frozen"/>
      <selection activeCell="A8" sqref="A9:E9"/>
      <selection pane="topRight" activeCell="A8" sqref="A9:E9"/>
      <selection pane="bottomLeft" activeCell="A8" sqref="A9:E9"/>
      <selection pane="bottomRight" activeCell="B4" sqref="B4"/>
    </sheetView>
  </sheetViews>
  <sheetFormatPr defaultRowHeight="15"/>
  <cols>
    <col min="1" max="1" width="37.140625" style="6" customWidth="1"/>
    <col min="2" max="19" width="6.5703125" style="6" customWidth="1"/>
    <col min="20" max="37" width="6.5703125" style="6" hidden="1" customWidth="1"/>
    <col min="38" max="39" width="13.7109375" style="6" customWidth="1"/>
    <col min="40" max="16384" width="9.140625" style="6"/>
  </cols>
  <sheetData>
    <row r="1" spans="1:43" ht="59.25" customHeight="1" thickBot="1">
      <c r="H1" s="2457" t="s">
        <v>638</v>
      </c>
      <c r="I1" s="2457"/>
      <c r="J1" s="2457"/>
      <c r="K1" s="2457"/>
      <c r="L1" s="2457"/>
      <c r="M1" s="2457"/>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c r="AL1" s="2457"/>
      <c r="AM1" s="619"/>
      <c r="AN1" s="619"/>
      <c r="AO1" s="619"/>
      <c r="AP1" s="619"/>
    </row>
    <row r="2" spans="1:43" ht="17.25" customHeight="1" thickBot="1">
      <c r="A2" s="2462" t="s">
        <v>639</v>
      </c>
      <c r="B2" s="2450" t="s">
        <v>639</v>
      </c>
      <c r="C2" s="2451"/>
      <c r="D2" s="2451"/>
      <c r="E2" s="2451"/>
      <c r="F2" s="2451"/>
      <c r="G2" s="2451"/>
      <c r="H2" s="2451"/>
      <c r="I2" s="2451"/>
      <c r="J2" s="2451"/>
      <c r="K2" s="2451"/>
      <c r="L2" s="2451"/>
      <c r="M2" s="2451"/>
      <c r="N2" s="2451"/>
      <c r="O2" s="2451"/>
      <c r="P2" s="2451"/>
      <c r="Q2" s="2451"/>
      <c r="R2" s="2451"/>
      <c r="S2" s="2451"/>
      <c r="T2" s="2451"/>
      <c r="U2" s="2451"/>
      <c r="V2" s="2451"/>
      <c r="W2" s="2451"/>
      <c r="X2" s="2451"/>
      <c r="Y2" s="2451"/>
      <c r="Z2" s="2451"/>
      <c r="AA2" s="2451"/>
      <c r="AB2" s="2451"/>
      <c r="AC2" s="2451"/>
      <c r="AD2" s="2451"/>
      <c r="AE2" s="2451"/>
      <c r="AF2" s="2451"/>
      <c r="AG2" s="2451"/>
      <c r="AH2" s="2451"/>
      <c r="AI2" s="2451"/>
      <c r="AJ2" s="2451"/>
      <c r="AK2" s="2451"/>
      <c r="AL2" s="2451"/>
      <c r="AM2" s="2451"/>
    </row>
    <row r="3" spans="1:43" ht="13.5" customHeight="1">
      <c r="A3" s="2461"/>
      <c r="B3" s="2444" t="s">
        <v>2</v>
      </c>
      <c r="C3" s="2445"/>
      <c r="D3" s="2446"/>
      <c r="E3" s="2444" t="s">
        <v>3</v>
      </c>
      <c r="F3" s="2445"/>
      <c r="G3" s="2446"/>
      <c r="H3" s="2444" t="s">
        <v>4</v>
      </c>
      <c r="I3" s="2445"/>
      <c r="J3" s="2446"/>
      <c r="K3" s="2444" t="s">
        <v>5</v>
      </c>
      <c r="L3" s="2445"/>
      <c r="M3" s="2446"/>
      <c r="N3" s="2444" t="s">
        <v>6</v>
      </c>
      <c r="O3" s="2445"/>
      <c r="P3" s="2446"/>
      <c r="Q3" s="2444" t="s">
        <v>7</v>
      </c>
      <c r="R3" s="2445"/>
      <c r="S3" s="2446"/>
      <c r="T3" s="2444" t="s">
        <v>8</v>
      </c>
      <c r="U3" s="2445"/>
      <c r="V3" s="2446"/>
      <c r="W3" s="2444" t="s">
        <v>9</v>
      </c>
      <c r="X3" s="2445"/>
      <c r="Y3" s="2446"/>
      <c r="Z3" s="2444" t="s">
        <v>10</v>
      </c>
      <c r="AA3" s="2445"/>
      <c r="AB3" s="2446"/>
      <c r="AC3" s="2458" t="s">
        <v>11</v>
      </c>
      <c r="AD3" s="2458"/>
      <c r="AE3" s="2458"/>
      <c r="AF3" s="2458" t="s">
        <v>12</v>
      </c>
      <c r="AG3" s="2458"/>
      <c r="AH3" s="2458"/>
      <c r="AI3" s="2458" t="s">
        <v>13</v>
      </c>
      <c r="AJ3" s="2458"/>
      <c r="AK3" s="2458"/>
      <c r="AL3" s="2459" t="s">
        <v>640</v>
      </c>
      <c r="AM3" s="2448" t="s">
        <v>657</v>
      </c>
    </row>
    <row r="4" spans="1:43" ht="38.25" customHeight="1">
      <c r="A4" s="2461"/>
      <c r="B4" s="1048" t="s">
        <v>652</v>
      </c>
      <c r="C4" s="1049" t="s">
        <v>643</v>
      </c>
      <c r="D4" s="1050" t="s">
        <v>696</v>
      </c>
      <c r="E4" s="1048" t="s">
        <v>652</v>
      </c>
      <c r="F4" s="1049" t="s">
        <v>643</v>
      </c>
      <c r="G4" s="1050" t="s">
        <v>696</v>
      </c>
      <c r="H4" s="1048" t="s">
        <v>652</v>
      </c>
      <c r="I4" s="1049" t="s">
        <v>643</v>
      </c>
      <c r="J4" s="1050" t="s">
        <v>696</v>
      </c>
      <c r="K4" s="1048" t="s">
        <v>652</v>
      </c>
      <c r="L4" s="1049" t="s">
        <v>643</v>
      </c>
      <c r="M4" s="1050" t="s">
        <v>696</v>
      </c>
      <c r="N4" s="1048" t="s">
        <v>652</v>
      </c>
      <c r="O4" s="1049" t="s">
        <v>643</v>
      </c>
      <c r="P4" s="1050" t="s">
        <v>696</v>
      </c>
      <c r="Q4" s="1048" t="s">
        <v>652</v>
      </c>
      <c r="R4" s="1049" t="s">
        <v>643</v>
      </c>
      <c r="S4" s="1050" t="s">
        <v>696</v>
      </c>
      <c r="T4" s="1048" t="s">
        <v>652</v>
      </c>
      <c r="U4" s="1049" t="s">
        <v>643</v>
      </c>
      <c r="V4" s="1050" t="s">
        <v>696</v>
      </c>
      <c r="W4" s="1048" t="s">
        <v>652</v>
      </c>
      <c r="X4" s="1049" t="s">
        <v>643</v>
      </c>
      <c r="Y4" s="1050" t="s">
        <v>696</v>
      </c>
      <c r="Z4" s="1048" t="s">
        <v>652</v>
      </c>
      <c r="AA4" s="1049" t="s">
        <v>643</v>
      </c>
      <c r="AB4" s="1050" t="s">
        <v>696</v>
      </c>
      <c r="AC4" s="1048" t="s">
        <v>652</v>
      </c>
      <c r="AD4" s="1049" t="s">
        <v>643</v>
      </c>
      <c r="AE4" s="1050" t="s">
        <v>696</v>
      </c>
      <c r="AF4" s="1048" t="s">
        <v>652</v>
      </c>
      <c r="AG4" s="1049" t="s">
        <v>643</v>
      </c>
      <c r="AH4" s="1050" t="s">
        <v>696</v>
      </c>
      <c r="AI4" s="1048" t="s">
        <v>652</v>
      </c>
      <c r="AJ4" s="1049" t="s">
        <v>643</v>
      </c>
      <c r="AK4" s="1050" t="s">
        <v>696</v>
      </c>
      <c r="AL4" s="2460"/>
      <c r="AM4" s="2449"/>
    </row>
    <row r="5" spans="1:43">
      <c r="A5" s="622" t="s">
        <v>644</v>
      </c>
      <c r="B5" s="1051">
        <v>0</v>
      </c>
      <c r="C5" s="1052">
        <v>2</v>
      </c>
      <c r="D5" s="1062">
        <f>SUM(B5:C5)</f>
        <v>2</v>
      </c>
      <c r="E5" s="1051"/>
      <c r="F5" s="1052"/>
      <c r="G5" s="1062"/>
      <c r="H5" s="1051"/>
      <c r="I5" s="1052"/>
      <c r="J5" s="1062"/>
      <c r="K5" s="1051"/>
      <c r="L5" s="1052"/>
      <c r="M5" s="1062"/>
      <c r="N5" s="1051"/>
      <c r="O5" s="1052"/>
      <c r="P5" s="1062"/>
      <c r="Q5" s="1051"/>
      <c r="R5" s="1052"/>
      <c r="S5" s="1062"/>
      <c r="T5" s="1051"/>
      <c r="U5" s="1052"/>
      <c r="V5" s="1062"/>
      <c r="W5" s="1051"/>
      <c r="X5" s="1052"/>
      <c r="Y5" s="1062"/>
      <c r="Z5" s="1051"/>
      <c r="AA5" s="1052"/>
      <c r="AB5" s="1062"/>
      <c r="AC5" s="1051"/>
      <c r="AD5" s="1052"/>
      <c r="AE5" s="1062"/>
      <c r="AF5" s="1051"/>
      <c r="AG5" s="1052"/>
      <c r="AH5" s="1062"/>
      <c r="AI5" s="1051"/>
      <c r="AJ5" s="1052"/>
      <c r="AK5" s="1062"/>
      <c r="AL5" s="623">
        <f>D5+G5+J5+M5+P5+S5+V5+Y5+AB5+AE5+AH5+AK5</f>
        <v>2</v>
      </c>
      <c r="AM5" s="623">
        <f>AVERAGE(D5,G5,J5,M5,P5,S5,V5,Y5,AB5,AE5,AH5,AK5)</f>
        <v>2</v>
      </c>
    </row>
    <row r="6" spans="1:43">
      <c r="A6" s="624" t="s">
        <v>645</v>
      </c>
      <c r="B6" s="1053">
        <v>0</v>
      </c>
      <c r="C6" s="1054">
        <v>0</v>
      </c>
      <c r="D6" s="1063">
        <f t="shared" ref="D6:D13" si="0">SUM(B6:C6)</f>
        <v>0</v>
      </c>
      <c r="E6" s="1053"/>
      <c r="F6" s="1054"/>
      <c r="G6" s="1063"/>
      <c r="H6" s="1053"/>
      <c r="I6" s="1054"/>
      <c r="J6" s="1063"/>
      <c r="K6" s="1053"/>
      <c r="L6" s="1054"/>
      <c r="M6" s="1063"/>
      <c r="N6" s="1053"/>
      <c r="O6" s="1054"/>
      <c r="P6" s="1063"/>
      <c r="Q6" s="1053"/>
      <c r="R6" s="1054"/>
      <c r="S6" s="1063"/>
      <c r="T6" s="1053"/>
      <c r="U6" s="1054"/>
      <c r="V6" s="1063"/>
      <c r="W6" s="1053"/>
      <c r="X6" s="1054"/>
      <c r="Y6" s="1063"/>
      <c r="Z6" s="1053"/>
      <c r="AA6" s="1054"/>
      <c r="AB6" s="1063"/>
      <c r="AC6" s="1053"/>
      <c r="AD6" s="1054"/>
      <c r="AE6" s="1063"/>
      <c r="AF6" s="1053"/>
      <c r="AG6" s="1054"/>
      <c r="AH6" s="1063"/>
      <c r="AI6" s="1053"/>
      <c r="AJ6" s="1054"/>
      <c r="AK6" s="1063"/>
      <c r="AL6" s="625">
        <f t="shared" ref="AL6:AL13" si="1">D6+G6+J6+M6+P6+S6+V6+Y6+AB6+AE6+AH6+AK6</f>
        <v>0</v>
      </c>
      <c r="AM6" s="625">
        <f t="shared" ref="AM6:AM13" si="2">AVERAGE(D6,G6,J6,M6,P6,S6,V6,Y6,AB6,AE6,AH6,AK6)</f>
        <v>0</v>
      </c>
    </row>
    <row r="7" spans="1:43">
      <c r="A7" s="624" t="s">
        <v>646</v>
      </c>
      <c r="B7" s="1053">
        <v>0</v>
      </c>
      <c r="C7" s="1054">
        <v>0</v>
      </c>
      <c r="D7" s="1063">
        <f t="shared" si="0"/>
        <v>0</v>
      </c>
      <c r="E7" s="1053"/>
      <c r="F7" s="1054"/>
      <c r="G7" s="1063"/>
      <c r="H7" s="1053"/>
      <c r="I7" s="1054"/>
      <c r="J7" s="1063"/>
      <c r="K7" s="1053"/>
      <c r="L7" s="1054"/>
      <c r="M7" s="1063"/>
      <c r="N7" s="1053"/>
      <c r="O7" s="1054"/>
      <c r="P7" s="1063"/>
      <c r="Q7" s="1053"/>
      <c r="R7" s="1054"/>
      <c r="S7" s="1063"/>
      <c r="T7" s="1053"/>
      <c r="U7" s="1054"/>
      <c r="V7" s="1063"/>
      <c r="W7" s="1053"/>
      <c r="X7" s="1054"/>
      <c r="Y7" s="1063"/>
      <c r="Z7" s="1053"/>
      <c r="AA7" s="1054"/>
      <c r="AB7" s="1063"/>
      <c r="AC7" s="1053"/>
      <c r="AD7" s="1054"/>
      <c r="AE7" s="1063"/>
      <c r="AF7" s="1053"/>
      <c r="AG7" s="1054"/>
      <c r="AH7" s="1063"/>
      <c r="AI7" s="1053"/>
      <c r="AJ7" s="1054"/>
      <c r="AK7" s="1063"/>
      <c r="AL7" s="625">
        <f t="shared" si="1"/>
        <v>0</v>
      </c>
      <c r="AM7" s="625">
        <f t="shared" si="2"/>
        <v>0</v>
      </c>
    </row>
    <row r="8" spans="1:43">
      <c r="A8" s="624" t="s">
        <v>647</v>
      </c>
      <c r="B8" s="1053">
        <v>8</v>
      </c>
      <c r="C8" s="1054">
        <v>5</v>
      </c>
      <c r="D8" s="1063">
        <f t="shared" si="0"/>
        <v>13</v>
      </c>
      <c r="E8" s="1053"/>
      <c r="F8" s="1054"/>
      <c r="G8" s="1063"/>
      <c r="H8" s="1053"/>
      <c r="I8" s="1054"/>
      <c r="J8" s="1063"/>
      <c r="K8" s="1053"/>
      <c r="L8" s="1054"/>
      <c r="M8" s="1063"/>
      <c r="N8" s="1053"/>
      <c r="O8" s="1054"/>
      <c r="P8" s="1063"/>
      <c r="Q8" s="1053"/>
      <c r="R8" s="1054"/>
      <c r="S8" s="1063"/>
      <c r="T8" s="1053"/>
      <c r="U8" s="1054"/>
      <c r="V8" s="1063"/>
      <c r="W8" s="1053"/>
      <c r="X8" s="1054"/>
      <c r="Y8" s="1063"/>
      <c r="Z8" s="1053"/>
      <c r="AA8" s="1054"/>
      <c r="AB8" s="1063"/>
      <c r="AC8" s="1053"/>
      <c r="AD8" s="1054"/>
      <c r="AE8" s="1063"/>
      <c r="AF8" s="1053"/>
      <c r="AG8" s="1054"/>
      <c r="AH8" s="1063"/>
      <c r="AI8" s="1053"/>
      <c r="AJ8" s="1054"/>
      <c r="AK8" s="1063"/>
      <c r="AL8" s="625">
        <f t="shared" si="1"/>
        <v>13</v>
      </c>
      <c r="AM8" s="625">
        <f t="shared" si="2"/>
        <v>13</v>
      </c>
    </row>
    <row r="9" spans="1:43">
      <c r="A9" s="624" t="s">
        <v>648</v>
      </c>
      <c r="B9" s="1053">
        <v>3</v>
      </c>
      <c r="C9" s="1054">
        <v>4</v>
      </c>
      <c r="D9" s="1063">
        <f t="shared" si="0"/>
        <v>7</v>
      </c>
      <c r="E9" s="1053"/>
      <c r="F9" s="1054"/>
      <c r="G9" s="1063"/>
      <c r="H9" s="1053"/>
      <c r="I9" s="1054"/>
      <c r="J9" s="1063"/>
      <c r="K9" s="1053"/>
      <c r="L9" s="1054"/>
      <c r="M9" s="1063"/>
      <c r="N9" s="1053"/>
      <c r="O9" s="1054"/>
      <c r="P9" s="1063"/>
      <c r="Q9" s="1053"/>
      <c r="R9" s="1054"/>
      <c r="S9" s="1063"/>
      <c r="T9" s="1053"/>
      <c r="U9" s="1054"/>
      <c r="V9" s="1063"/>
      <c r="W9" s="1053"/>
      <c r="X9" s="1054"/>
      <c r="Y9" s="1063"/>
      <c r="Z9" s="1053"/>
      <c r="AA9" s="1054"/>
      <c r="AB9" s="1063"/>
      <c r="AC9" s="1053"/>
      <c r="AD9" s="1054"/>
      <c r="AE9" s="1063"/>
      <c r="AF9" s="1053"/>
      <c r="AG9" s="1054"/>
      <c r="AH9" s="1063"/>
      <c r="AI9" s="1053"/>
      <c r="AJ9" s="1054"/>
      <c r="AK9" s="1063"/>
      <c r="AL9" s="625">
        <f t="shared" si="1"/>
        <v>7</v>
      </c>
      <c r="AM9" s="625">
        <f t="shared" si="2"/>
        <v>7</v>
      </c>
    </row>
    <row r="10" spans="1:43">
      <c r="A10" s="626" t="s">
        <v>649</v>
      </c>
      <c r="B10" s="1055">
        <v>0</v>
      </c>
      <c r="C10" s="1056">
        <v>0</v>
      </c>
      <c r="D10" s="1064">
        <f t="shared" si="0"/>
        <v>0</v>
      </c>
      <c r="E10" s="1055"/>
      <c r="F10" s="1056"/>
      <c r="G10" s="1064"/>
      <c r="H10" s="1055"/>
      <c r="I10" s="1056"/>
      <c r="J10" s="1064"/>
      <c r="K10" s="1055"/>
      <c r="L10" s="1056"/>
      <c r="M10" s="1064"/>
      <c r="N10" s="1055"/>
      <c r="O10" s="1056"/>
      <c r="P10" s="1064"/>
      <c r="Q10" s="1055"/>
      <c r="R10" s="1056"/>
      <c r="S10" s="1064"/>
      <c r="T10" s="1055"/>
      <c r="U10" s="1056"/>
      <c r="V10" s="1064"/>
      <c r="W10" s="1055"/>
      <c r="X10" s="1056"/>
      <c r="Y10" s="1064"/>
      <c r="Z10" s="1055"/>
      <c r="AA10" s="1056"/>
      <c r="AB10" s="1064"/>
      <c r="AC10" s="1055"/>
      <c r="AD10" s="1056"/>
      <c r="AE10" s="1064"/>
      <c r="AF10" s="1055"/>
      <c r="AG10" s="1056"/>
      <c r="AH10" s="1064"/>
      <c r="AI10" s="1055"/>
      <c r="AJ10" s="1056"/>
      <c r="AK10" s="1064"/>
      <c r="AL10" s="625">
        <f t="shared" si="1"/>
        <v>0</v>
      </c>
      <c r="AM10" s="625">
        <f t="shared" si="2"/>
        <v>0</v>
      </c>
    </row>
    <row r="11" spans="1:43">
      <c r="A11" s="626" t="s">
        <v>650</v>
      </c>
      <c r="B11" s="1055">
        <v>0</v>
      </c>
      <c r="C11" s="1056">
        <v>0</v>
      </c>
      <c r="D11" s="1064">
        <f t="shared" si="0"/>
        <v>0</v>
      </c>
      <c r="E11" s="1055"/>
      <c r="F11" s="1056"/>
      <c r="G11" s="1064"/>
      <c r="H11" s="1055"/>
      <c r="I11" s="1056"/>
      <c r="J11" s="1064"/>
      <c r="K11" s="1055"/>
      <c r="L11" s="1056"/>
      <c r="M11" s="1064"/>
      <c r="N11" s="1055"/>
      <c r="O11" s="1056"/>
      <c r="P11" s="1064"/>
      <c r="Q11" s="1055"/>
      <c r="R11" s="1056"/>
      <c r="S11" s="1064"/>
      <c r="T11" s="1055"/>
      <c r="U11" s="1056"/>
      <c r="V11" s="1064"/>
      <c r="W11" s="1055"/>
      <c r="X11" s="1056"/>
      <c r="Y11" s="1064"/>
      <c r="Z11" s="1055"/>
      <c r="AA11" s="1056"/>
      <c r="AB11" s="1064"/>
      <c r="AC11" s="1055"/>
      <c r="AD11" s="1056"/>
      <c r="AE11" s="1064"/>
      <c r="AF11" s="1055"/>
      <c r="AG11" s="1056"/>
      <c r="AH11" s="1064"/>
      <c r="AI11" s="1055"/>
      <c r="AJ11" s="1056"/>
      <c r="AK11" s="1064"/>
      <c r="AL11" s="625">
        <f t="shared" si="1"/>
        <v>0</v>
      </c>
      <c r="AM11" s="625">
        <f t="shared" si="2"/>
        <v>0</v>
      </c>
    </row>
    <row r="12" spans="1:43" ht="30">
      <c r="A12" s="627" t="s">
        <v>651</v>
      </c>
      <c r="B12" s="1057">
        <v>0</v>
      </c>
      <c r="C12" s="1058">
        <v>0</v>
      </c>
      <c r="D12" s="1065">
        <f t="shared" si="0"/>
        <v>0</v>
      </c>
      <c r="E12" s="1057"/>
      <c r="F12" s="1058"/>
      <c r="G12" s="1065"/>
      <c r="H12" s="1057"/>
      <c r="I12" s="1058"/>
      <c r="J12" s="1065"/>
      <c r="K12" s="1057"/>
      <c r="L12" s="1058"/>
      <c r="M12" s="1065"/>
      <c r="N12" s="1057"/>
      <c r="O12" s="1058"/>
      <c r="P12" s="1065"/>
      <c r="Q12" s="1057"/>
      <c r="R12" s="1058"/>
      <c r="S12" s="1065"/>
      <c r="T12" s="1057"/>
      <c r="U12" s="1058"/>
      <c r="V12" s="1065"/>
      <c r="W12" s="1057"/>
      <c r="X12" s="1058"/>
      <c r="Y12" s="1065"/>
      <c r="Z12" s="1057"/>
      <c r="AA12" s="1058"/>
      <c r="AB12" s="1065"/>
      <c r="AC12" s="1057"/>
      <c r="AD12" s="1058"/>
      <c r="AE12" s="1065"/>
      <c r="AF12" s="1057"/>
      <c r="AG12" s="1058"/>
      <c r="AH12" s="1065"/>
      <c r="AI12" s="1057"/>
      <c r="AJ12" s="1058"/>
      <c r="AK12" s="1065"/>
      <c r="AL12" s="628">
        <f t="shared" si="1"/>
        <v>0</v>
      </c>
      <c r="AM12" s="628">
        <f t="shared" si="2"/>
        <v>0</v>
      </c>
    </row>
    <row r="13" spans="1:43" s="617" customFormat="1">
      <c r="A13" s="620" t="s">
        <v>55</v>
      </c>
      <c r="B13" s="1059">
        <f>SUM(B5:B12)</f>
        <v>11</v>
      </c>
      <c r="C13" s="1060">
        <f>SUM(C5:C12)</f>
        <v>11</v>
      </c>
      <c r="D13" s="1061">
        <f t="shared" si="0"/>
        <v>22</v>
      </c>
      <c r="E13" s="1059"/>
      <c r="F13" s="1060"/>
      <c r="G13" s="1061"/>
      <c r="H13" s="1059"/>
      <c r="I13" s="1060"/>
      <c r="J13" s="1061"/>
      <c r="K13" s="1059"/>
      <c r="L13" s="1060"/>
      <c r="M13" s="1061"/>
      <c r="N13" s="1059"/>
      <c r="O13" s="1060"/>
      <c r="P13" s="1061"/>
      <c r="Q13" s="1059"/>
      <c r="R13" s="1060"/>
      <c r="S13" s="1061"/>
      <c r="T13" s="1059"/>
      <c r="U13" s="1060"/>
      <c r="V13" s="1061"/>
      <c r="W13" s="1059"/>
      <c r="X13" s="1060"/>
      <c r="Y13" s="1061"/>
      <c r="Z13" s="1059"/>
      <c r="AA13" s="1060"/>
      <c r="AB13" s="1061"/>
      <c r="AC13" s="1059"/>
      <c r="AD13" s="1060"/>
      <c r="AE13" s="1061"/>
      <c r="AF13" s="1059"/>
      <c r="AG13" s="1060"/>
      <c r="AH13" s="1061"/>
      <c r="AI13" s="1059"/>
      <c r="AJ13" s="1060"/>
      <c r="AK13" s="1061"/>
      <c r="AL13" s="621">
        <f t="shared" si="1"/>
        <v>22</v>
      </c>
      <c r="AM13" s="621">
        <f t="shared" si="2"/>
        <v>22</v>
      </c>
    </row>
    <row r="14" spans="1:43">
      <c r="A14" s="1445"/>
      <c r="B14" s="1171"/>
      <c r="C14" s="1171"/>
      <c r="D14" s="1171"/>
      <c r="E14" s="1171"/>
      <c r="F14" s="1171"/>
      <c r="G14" s="1171"/>
      <c r="H14" s="1171"/>
      <c r="I14" s="1171"/>
      <c r="J14" s="1171"/>
      <c r="K14" s="1171"/>
      <c r="L14" s="1171"/>
      <c r="M14" s="1171"/>
      <c r="N14" s="1171"/>
      <c r="O14" s="1171"/>
      <c r="P14" s="1171"/>
      <c r="Q14" s="1171"/>
      <c r="R14" s="1171"/>
      <c r="S14" s="1171"/>
      <c r="T14" s="1171"/>
      <c r="U14" s="1171"/>
      <c r="V14" s="1171"/>
      <c r="W14" s="1171"/>
      <c r="X14" s="1171"/>
      <c r="Y14" s="1171"/>
      <c r="Z14" s="1171"/>
      <c r="AA14" s="1171"/>
      <c r="AB14" s="1171"/>
      <c r="AC14" s="1597"/>
      <c r="AD14" s="1597"/>
      <c r="AE14" s="1597"/>
      <c r="AF14" s="1597"/>
      <c r="AG14" s="1597"/>
      <c r="AH14" s="1597"/>
      <c r="AI14" s="1597"/>
      <c r="AJ14" s="1597"/>
      <c r="AK14" s="1597"/>
      <c r="AL14" s="1597"/>
      <c r="AM14" s="1598"/>
      <c r="AN14" s="452"/>
      <c r="AO14" s="452"/>
      <c r="AP14" s="452"/>
      <c r="AQ14" s="452"/>
    </row>
    <row r="15" spans="1:43" ht="15.75" thickBot="1">
      <c r="A15" s="7"/>
      <c r="AC15" s="618"/>
      <c r="AD15" s="618"/>
      <c r="AE15" s="618"/>
      <c r="AF15" s="618"/>
      <c r="AG15" s="618"/>
      <c r="AH15" s="618"/>
      <c r="AI15" s="618"/>
      <c r="AJ15" s="618"/>
      <c r="AK15" s="618"/>
      <c r="AL15" s="618"/>
      <c r="AM15" s="7"/>
    </row>
    <row r="16" spans="1:43">
      <c r="A16" s="2445" t="s">
        <v>639</v>
      </c>
      <c r="B16" s="2452" t="s">
        <v>641</v>
      </c>
      <c r="C16" s="2453"/>
      <c r="D16" s="2453"/>
      <c r="E16" s="2453"/>
      <c r="F16" s="2453"/>
      <c r="G16" s="2453"/>
      <c r="H16" s="2453"/>
      <c r="I16" s="2453"/>
      <c r="J16" s="2453"/>
      <c r="K16" s="2453"/>
      <c r="L16" s="2453"/>
      <c r="M16" s="2453"/>
      <c r="N16" s="2453"/>
      <c r="O16" s="2453"/>
      <c r="P16" s="2453"/>
      <c r="Q16" s="2453"/>
      <c r="R16" s="2453"/>
      <c r="S16" s="2453"/>
      <c r="T16" s="2453"/>
      <c r="U16" s="2453"/>
      <c r="V16" s="2453"/>
      <c r="W16" s="2453"/>
      <c r="X16" s="2453"/>
      <c r="Y16" s="2453"/>
      <c r="Z16" s="2453"/>
      <c r="AA16" s="2453"/>
      <c r="AB16" s="2453"/>
      <c r="AC16" s="2453"/>
      <c r="AD16" s="2453"/>
      <c r="AE16" s="2453"/>
      <c r="AF16" s="2453"/>
      <c r="AG16" s="2453"/>
      <c r="AH16" s="2453"/>
      <c r="AI16" s="2453"/>
      <c r="AJ16" s="2453"/>
      <c r="AK16" s="2453"/>
      <c r="AL16" s="2453"/>
      <c r="AM16" s="2453"/>
    </row>
    <row r="17" spans="1:39" ht="30" customHeight="1">
      <c r="A17" s="2461"/>
      <c r="B17" s="2454" t="s">
        <v>2</v>
      </c>
      <c r="C17" s="2455"/>
      <c r="D17" s="2456"/>
      <c r="E17" s="2454" t="s">
        <v>3</v>
      </c>
      <c r="F17" s="2455"/>
      <c r="G17" s="2456"/>
      <c r="H17" s="2454" t="s">
        <v>4</v>
      </c>
      <c r="I17" s="2455"/>
      <c r="J17" s="2456"/>
      <c r="K17" s="2454" t="s">
        <v>5</v>
      </c>
      <c r="L17" s="2455"/>
      <c r="M17" s="2456"/>
      <c r="N17" s="2454" t="s">
        <v>6</v>
      </c>
      <c r="O17" s="2455"/>
      <c r="P17" s="2456"/>
      <c r="Q17" s="2454" t="s">
        <v>7</v>
      </c>
      <c r="R17" s="2455"/>
      <c r="S17" s="2456"/>
      <c r="T17" s="2454" t="s">
        <v>8</v>
      </c>
      <c r="U17" s="2455"/>
      <c r="V17" s="2456"/>
      <c r="W17" s="2454" t="s">
        <v>9</v>
      </c>
      <c r="X17" s="2455"/>
      <c r="Y17" s="2456"/>
      <c r="Z17" s="2454" t="s">
        <v>10</v>
      </c>
      <c r="AA17" s="2455"/>
      <c r="AB17" s="2456"/>
      <c r="AC17" s="2458" t="s">
        <v>11</v>
      </c>
      <c r="AD17" s="2458"/>
      <c r="AE17" s="2458"/>
      <c r="AF17" s="2458" t="s">
        <v>12</v>
      </c>
      <c r="AG17" s="2458"/>
      <c r="AH17" s="2458"/>
      <c r="AI17" s="2458" t="s">
        <v>13</v>
      </c>
      <c r="AJ17" s="2458"/>
      <c r="AK17" s="2458"/>
      <c r="AL17" s="1572" t="s">
        <v>642</v>
      </c>
      <c r="AM17" s="718" t="s">
        <v>657</v>
      </c>
    </row>
    <row r="18" spans="1:39">
      <c r="A18" s="629" t="s">
        <v>644</v>
      </c>
      <c r="B18" s="2447">
        <v>0</v>
      </c>
      <c r="C18" s="2447"/>
      <c r="D18" s="2447"/>
      <c r="E18" s="2447"/>
      <c r="F18" s="2447"/>
      <c r="G18" s="2447"/>
      <c r="H18" s="2447"/>
      <c r="I18" s="2447"/>
      <c r="J18" s="2447"/>
      <c r="K18" s="2447"/>
      <c r="L18" s="2447"/>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1573">
        <f>SUM(B18:AK18)</f>
        <v>0</v>
      </c>
      <c r="AM18" s="715">
        <f>AVERAGE(B18:AK18)</f>
        <v>0</v>
      </c>
    </row>
    <row r="19" spans="1:39">
      <c r="A19" s="630" t="s">
        <v>645</v>
      </c>
      <c r="B19" s="2441">
        <v>0</v>
      </c>
      <c r="C19" s="2441"/>
      <c r="D19" s="2441"/>
      <c r="E19" s="2441"/>
      <c r="F19" s="2441"/>
      <c r="G19" s="2441"/>
      <c r="H19" s="2441"/>
      <c r="I19" s="2441"/>
      <c r="J19" s="2441"/>
      <c r="K19" s="2441"/>
      <c r="L19" s="2441"/>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1574">
        <f t="shared" ref="AL19:AL26" si="3">SUM(B19:AK19)</f>
        <v>0</v>
      </c>
      <c r="AM19" s="716">
        <f t="shared" ref="AM19:AM26" si="4">AVERAGE(B19:AK19)</f>
        <v>0</v>
      </c>
    </row>
    <row r="20" spans="1:39">
      <c r="A20" s="630" t="s">
        <v>646</v>
      </c>
      <c r="B20" s="2441">
        <v>0</v>
      </c>
      <c r="C20" s="2441"/>
      <c r="D20" s="2441"/>
      <c r="E20" s="2441"/>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1574">
        <f t="shared" si="3"/>
        <v>0</v>
      </c>
      <c r="AM20" s="716">
        <f t="shared" si="4"/>
        <v>0</v>
      </c>
    </row>
    <row r="21" spans="1:39">
      <c r="A21" s="630" t="s">
        <v>647</v>
      </c>
      <c r="B21" s="2441">
        <v>0</v>
      </c>
      <c r="C21" s="2441"/>
      <c r="D21" s="2441"/>
      <c r="E21" s="2441"/>
      <c r="F21" s="2441"/>
      <c r="G21" s="2441"/>
      <c r="H21" s="2441"/>
      <c r="I21" s="2441"/>
      <c r="J21" s="2441"/>
      <c r="K21" s="2441"/>
      <c r="L21" s="2441"/>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1574">
        <f t="shared" si="3"/>
        <v>0</v>
      </c>
      <c r="AM21" s="716">
        <f t="shared" si="4"/>
        <v>0</v>
      </c>
    </row>
    <row r="22" spans="1:39">
      <c r="A22" s="630" t="s">
        <v>648</v>
      </c>
      <c r="B22" s="2441">
        <v>2</v>
      </c>
      <c r="C22" s="2441"/>
      <c r="D22" s="2441"/>
      <c r="E22" s="2441"/>
      <c r="F22" s="2441"/>
      <c r="G22" s="2441"/>
      <c r="H22" s="2441"/>
      <c r="I22" s="2441"/>
      <c r="J22" s="2441"/>
      <c r="K22" s="2441"/>
      <c r="L22" s="2441"/>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1574">
        <f t="shared" si="3"/>
        <v>2</v>
      </c>
      <c r="AM22" s="716">
        <f t="shared" si="4"/>
        <v>2</v>
      </c>
    </row>
    <row r="23" spans="1:39">
      <c r="A23" s="631" t="s">
        <v>649</v>
      </c>
      <c r="B23" s="2441">
        <v>0</v>
      </c>
      <c r="C23" s="2441"/>
      <c r="D23" s="2441"/>
      <c r="E23" s="2441"/>
      <c r="F23" s="2441"/>
      <c r="G23" s="2441"/>
      <c r="H23" s="2441"/>
      <c r="I23" s="2441"/>
      <c r="J23" s="2441"/>
      <c r="K23" s="2441"/>
      <c r="L23" s="2441"/>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1574">
        <f t="shared" si="3"/>
        <v>0</v>
      </c>
      <c r="AM23" s="716">
        <f t="shared" si="4"/>
        <v>0</v>
      </c>
    </row>
    <row r="24" spans="1:39">
      <c r="A24" s="631" t="s">
        <v>650</v>
      </c>
      <c r="B24" s="2441">
        <v>0</v>
      </c>
      <c r="C24" s="2441"/>
      <c r="D24" s="2441"/>
      <c r="E24" s="2441"/>
      <c r="F24" s="2441"/>
      <c r="G24" s="2441"/>
      <c r="H24" s="2441"/>
      <c r="I24" s="2441"/>
      <c r="J24" s="2441"/>
      <c r="K24" s="2441"/>
      <c r="L24" s="2441"/>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1574">
        <f t="shared" si="3"/>
        <v>0</v>
      </c>
      <c r="AM24" s="716">
        <f t="shared" si="4"/>
        <v>0</v>
      </c>
    </row>
    <row r="25" spans="1:39" ht="30">
      <c r="A25" s="632" t="s">
        <v>651</v>
      </c>
      <c r="B25" s="2442">
        <v>0</v>
      </c>
      <c r="C25" s="2442"/>
      <c r="D25" s="2442"/>
      <c r="E25" s="2442"/>
      <c r="F25" s="2442"/>
      <c r="G25" s="2442"/>
      <c r="H25" s="2442"/>
      <c r="I25" s="2442"/>
      <c r="J25" s="2442"/>
      <c r="K25" s="2442"/>
      <c r="L25" s="2442"/>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1575">
        <f t="shared" si="3"/>
        <v>0</v>
      </c>
      <c r="AM25" s="717">
        <f t="shared" si="4"/>
        <v>0</v>
      </c>
    </row>
    <row r="26" spans="1:39">
      <c r="A26" s="620" t="s">
        <v>120</v>
      </c>
      <c r="B26" s="2443">
        <f>SUM(B18:B25)</f>
        <v>2</v>
      </c>
      <c r="C26" s="2443"/>
      <c r="D26" s="2443"/>
      <c r="E26" s="2443"/>
      <c r="F26" s="2443"/>
      <c r="G26" s="2443"/>
      <c r="H26" s="2443"/>
      <c r="I26" s="2443"/>
      <c r="J26" s="2443"/>
      <c r="K26" s="2443"/>
      <c r="L26" s="2443"/>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1576">
        <f t="shared" si="3"/>
        <v>2</v>
      </c>
      <c r="AM26" s="621">
        <f t="shared" si="4"/>
        <v>2</v>
      </c>
    </row>
    <row r="27" spans="1:39">
      <c r="A27" s="1445"/>
    </row>
  </sheetData>
  <sheetProtection algorithmName="SHA-512" hashValue="Kyge/B8VazjxVvswOKFyrDZ1XL1imU3qBKyk3WNkuO0ZpO+efNk2HgW0gqJCcVR2Oemud2PAiHtDsyzUvQlsrw==" saltValue="uoKnDaPxA2rM5OoAUYwAaw==" spinCount="100000" sheet="1" objects="1" scenarios="1"/>
  <protectedRanges>
    <protectedRange algorithmName="SHA-512" hashValue="zOeq/KuXRk7JJl81UGJJwnGeUOud1ml61bgjDdVWN3KH1Y0EAXvrt4QZ498p6gemuFJTLiCS1zhjBiE66YbZaw==" saltValue="vZ5sQLDWp8pVdJG8weCU3Q==" spinCount="100000" sqref="AL5:AL12 AC18:AC25 AL18:AL26 AF18:AF25 AI18:AI25 B26:C26 B18:B25 E18:E25 H18:H25 K18:K25 Z18:Z25 N18:N25 Q18:Q25 T18:T25 W18:W25 E26:F26 H26:I26 K26:L26 N26:O26 Q26:R26 T26:U26 W26:X26 Z26:AA26 AC26:AD26 AF26:AG26 B13:AL13 AI26:AJ26" name="Intervalo1"/>
  </protectedRanges>
  <mergeCells count="139">
    <mergeCell ref="A16:A17"/>
    <mergeCell ref="AC17:AE17"/>
    <mergeCell ref="AC3:AE3"/>
    <mergeCell ref="AF3:AH3"/>
    <mergeCell ref="A2:A4"/>
    <mergeCell ref="B17:D17"/>
    <mergeCell ref="E17:G17"/>
    <mergeCell ref="H17:J17"/>
    <mergeCell ref="K17:M17"/>
    <mergeCell ref="N17:P17"/>
    <mergeCell ref="Q17:S17"/>
    <mergeCell ref="T17:V17"/>
    <mergeCell ref="H1:AL1"/>
    <mergeCell ref="AF24:AH24"/>
    <mergeCell ref="AF25:AH25"/>
    <mergeCell ref="AF26:AH26"/>
    <mergeCell ref="AI17:AK17"/>
    <mergeCell ref="AI19:AK19"/>
    <mergeCell ref="AI20:AK20"/>
    <mergeCell ref="AI21:AK21"/>
    <mergeCell ref="AI22:AK22"/>
    <mergeCell ref="AI23:AK23"/>
    <mergeCell ref="AI24:AK24"/>
    <mergeCell ref="AF17:AH17"/>
    <mergeCell ref="AC26:AE26"/>
    <mergeCell ref="AF18:AH18"/>
    <mergeCell ref="AI18:AK18"/>
    <mergeCell ref="AC18:AE18"/>
    <mergeCell ref="AF23:AH23"/>
    <mergeCell ref="AI3:AK3"/>
    <mergeCell ref="AL3:AL4"/>
    <mergeCell ref="N18:P18"/>
    <mergeCell ref="N19:P19"/>
    <mergeCell ref="N20:P20"/>
    <mergeCell ref="T18:V18"/>
    <mergeCell ref="T19:V19"/>
    <mergeCell ref="AM3:AM4"/>
    <mergeCell ref="B2:AM2"/>
    <mergeCell ref="B16:AM16"/>
    <mergeCell ref="AI25:AK25"/>
    <mergeCell ref="AI26:AK26"/>
    <mergeCell ref="AC19:AE19"/>
    <mergeCell ref="AC20:AE20"/>
    <mergeCell ref="AC21:AE21"/>
    <mergeCell ref="AC22:AE22"/>
    <mergeCell ref="AC23:AE23"/>
    <mergeCell ref="AC24:AE24"/>
    <mergeCell ref="AC25:AE25"/>
    <mergeCell ref="AF19:AH19"/>
    <mergeCell ref="AF20:AH20"/>
    <mergeCell ref="AF21:AH21"/>
    <mergeCell ref="AF22:AH22"/>
    <mergeCell ref="W17:Y17"/>
    <mergeCell ref="Z17:AB17"/>
    <mergeCell ref="B18:D18"/>
    <mergeCell ref="B19:D19"/>
    <mergeCell ref="B20:D20"/>
    <mergeCell ref="H18:J18"/>
    <mergeCell ref="H19:J19"/>
    <mergeCell ref="H20:J20"/>
    <mergeCell ref="Z18:AB18"/>
    <mergeCell ref="Z19:AB19"/>
    <mergeCell ref="B26:D26"/>
    <mergeCell ref="E18:G18"/>
    <mergeCell ref="E19:G19"/>
    <mergeCell ref="E20:G20"/>
    <mergeCell ref="E21:G21"/>
    <mergeCell ref="E22:G22"/>
    <mergeCell ref="E23:G23"/>
    <mergeCell ref="E24:G24"/>
    <mergeCell ref="E25:G25"/>
    <mergeCell ref="E26:G26"/>
    <mergeCell ref="B21:D21"/>
    <mergeCell ref="B22:D22"/>
    <mergeCell ref="B23:D23"/>
    <mergeCell ref="B24:D24"/>
    <mergeCell ref="B25:D25"/>
    <mergeCell ref="H26:J26"/>
    <mergeCell ref="K18:M18"/>
    <mergeCell ref="K19:M19"/>
    <mergeCell ref="K20:M20"/>
    <mergeCell ref="K21:M21"/>
    <mergeCell ref="K22:M22"/>
    <mergeCell ref="K23:M23"/>
    <mergeCell ref="K24:M24"/>
    <mergeCell ref="K25:M25"/>
    <mergeCell ref="K26:M26"/>
    <mergeCell ref="H21:J21"/>
    <mergeCell ref="H22:J22"/>
    <mergeCell ref="H23:J23"/>
    <mergeCell ref="H24:J24"/>
    <mergeCell ref="H25:J25"/>
    <mergeCell ref="W25:Y25"/>
    <mergeCell ref="W26:Y26"/>
    <mergeCell ref="T21:V21"/>
    <mergeCell ref="T22:V22"/>
    <mergeCell ref="T23:V23"/>
    <mergeCell ref="T24:V24"/>
    <mergeCell ref="T25:V25"/>
    <mergeCell ref="N26:P26"/>
    <mergeCell ref="N21:P21"/>
    <mergeCell ref="N22:P22"/>
    <mergeCell ref="N23:P23"/>
    <mergeCell ref="N24:P24"/>
    <mergeCell ref="N25:P25"/>
    <mergeCell ref="W24:Y24"/>
    <mergeCell ref="Q18:S18"/>
    <mergeCell ref="Q19:S19"/>
    <mergeCell ref="Q20:S20"/>
    <mergeCell ref="Q21:S21"/>
    <mergeCell ref="Q22:S22"/>
    <mergeCell ref="Q23:S23"/>
    <mergeCell ref="Q24:S24"/>
    <mergeCell ref="Q25:S25"/>
    <mergeCell ref="Q26:S26"/>
    <mergeCell ref="T20:V20"/>
    <mergeCell ref="Z25:AB25"/>
    <mergeCell ref="Z26:AB26"/>
    <mergeCell ref="B3:D3"/>
    <mergeCell ref="E3:G3"/>
    <mergeCell ref="H3:J3"/>
    <mergeCell ref="K3:M3"/>
    <mergeCell ref="N3:P3"/>
    <mergeCell ref="Q3:S3"/>
    <mergeCell ref="T3:V3"/>
    <mergeCell ref="W3:Y3"/>
    <mergeCell ref="Z3:AB3"/>
    <mergeCell ref="Z20:AB20"/>
    <mergeCell ref="Z21:AB21"/>
    <mergeCell ref="Z22:AB22"/>
    <mergeCell ref="Z23:AB23"/>
    <mergeCell ref="Z24:AB24"/>
    <mergeCell ref="T26:V26"/>
    <mergeCell ref="W18:Y18"/>
    <mergeCell ref="W19:Y19"/>
    <mergeCell ref="W20:Y20"/>
    <mergeCell ref="W21:Y21"/>
    <mergeCell ref="W22:Y22"/>
    <mergeCell ref="W23:Y23"/>
  </mergeCell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BO44"/>
  <sheetViews>
    <sheetView showGridLines="0" showRowColHeaders="0" zoomScale="90" zoomScaleNormal="90" workbookViewId="0">
      <pane xSplit="1" ySplit="3" topLeftCell="B4" activePane="bottomRight" state="frozen"/>
      <selection activeCell="A8" sqref="A9:E9"/>
      <selection pane="topRight" activeCell="A8" sqref="A9:E9"/>
      <selection pane="bottomLeft" activeCell="A8" sqref="A9:E9"/>
      <selection pane="bottomRight" activeCell="B4" sqref="B4:F4"/>
    </sheetView>
  </sheetViews>
  <sheetFormatPr defaultRowHeight="15"/>
  <cols>
    <col min="1" max="1" width="28.7109375" style="519" customWidth="1"/>
    <col min="2" max="22" width="6.85546875" style="519" customWidth="1"/>
    <col min="23" max="23" width="9.85546875" style="519" customWidth="1"/>
    <col min="24" max="24" width="9.42578125" style="519" customWidth="1"/>
    <col min="25" max="26" width="6.85546875" style="519" customWidth="1"/>
    <col min="27" max="27" width="6.85546875" style="519" hidden="1" customWidth="1"/>
    <col min="28" max="28" width="7.7109375" style="519" hidden="1" customWidth="1"/>
    <col min="29" max="61" width="6.85546875" style="519" hidden="1" customWidth="1"/>
    <col min="62" max="66" width="8.42578125" style="519" customWidth="1"/>
    <col min="67" max="67" width="9.140625" style="519"/>
    <col min="68" max="68" width="19" style="519" customWidth="1"/>
    <col min="69" max="16384" width="9.140625" style="519"/>
  </cols>
  <sheetData>
    <row r="1" spans="1:67" ht="49.5" customHeight="1">
      <c r="E1" s="2463" t="s">
        <v>735</v>
      </c>
      <c r="F1" s="2463"/>
      <c r="G1" s="2463"/>
      <c r="H1" s="2463"/>
      <c r="I1" s="2463"/>
      <c r="J1" s="2463"/>
      <c r="K1" s="2463"/>
      <c r="L1" s="2463"/>
      <c r="M1" s="2463"/>
      <c r="N1" s="2463"/>
      <c r="O1" s="2463"/>
      <c r="P1" s="2463"/>
      <c r="Q1" s="2463"/>
      <c r="R1" s="2463"/>
      <c r="S1" s="2463"/>
      <c r="T1" s="2463"/>
      <c r="U1" s="2463"/>
      <c r="V1" s="2463"/>
      <c r="W1" s="2463"/>
      <c r="X1" s="2463"/>
      <c r="Y1" s="2463"/>
      <c r="Z1" s="2463"/>
      <c r="AA1" s="2463"/>
      <c r="AB1" s="2463"/>
      <c r="AC1" s="2463"/>
      <c r="AD1" s="2463"/>
      <c r="AE1" s="2463"/>
      <c r="BO1" s="1315"/>
    </row>
    <row r="2" spans="1:67" ht="30" customHeight="1" thickBot="1">
      <c r="A2" s="2475" t="s">
        <v>591</v>
      </c>
      <c r="B2" s="2475"/>
      <c r="C2" s="2475"/>
      <c r="D2" s="2475"/>
      <c r="E2" s="2475"/>
      <c r="F2" s="2475"/>
      <c r="G2" s="2475"/>
      <c r="H2" s="2475"/>
      <c r="I2" s="2475"/>
      <c r="J2" s="2475"/>
      <c r="K2" s="2475"/>
      <c r="L2" s="2475"/>
      <c r="M2" s="2475"/>
      <c r="N2" s="2475"/>
      <c r="O2" s="2475"/>
      <c r="P2" s="2475"/>
      <c r="Q2" s="2475"/>
      <c r="R2" s="2475"/>
      <c r="S2" s="2475"/>
      <c r="T2" s="2475"/>
      <c r="U2" s="2475"/>
      <c r="V2" s="2475"/>
      <c r="W2" s="2475"/>
      <c r="X2" s="2475"/>
      <c r="Y2" s="2475"/>
      <c r="Z2" s="2475"/>
      <c r="AA2" s="2475"/>
      <c r="AB2" s="2475"/>
      <c r="AC2" s="2475"/>
      <c r="AD2" s="2475"/>
      <c r="AE2" s="2475"/>
      <c r="AF2" s="2475"/>
      <c r="AG2" s="2475"/>
      <c r="AH2" s="2475"/>
      <c r="AI2" s="2475"/>
      <c r="AJ2" s="2475"/>
      <c r="AK2" s="2475"/>
      <c r="AL2" s="2475"/>
      <c r="AM2" s="2475"/>
      <c r="AN2" s="2475"/>
      <c r="AO2" s="2475"/>
      <c r="BO2" s="1315"/>
    </row>
    <row r="3" spans="1:67" ht="18.75" customHeight="1" thickBot="1">
      <c r="A3" s="1942" t="s">
        <v>695</v>
      </c>
      <c r="B3" s="2470" t="s">
        <v>293</v>
      </c>
      <c r="C3" s="2470"/>
      <c r="D3" s="2470"/>
      <c r="E3" s="2470"/>
      <c r="F3" s="2470"/>
      <c r="G3" s="2470" t="s">
        <v>294</v>
      </c>
      <c r="H3" s="2470"/>
      <c r="I3" s="2470"/>
      <c r="J3" s="2470"/>
      <c r="K3" s="2470"/>
      <c r="L3" s="2470" t="s">
        <v>295</v>
      </c>
      <c r="M3" s="2470"/>
      <c r="N3" s="2470"/>
      <c r="O3" s="2470"/>
      <c r="P3" s="2470"/>
      <c r="Q3" s="2470" t="s">
        <v>296</v>
      </c>
      <c r="R3" s="2470"/>
      <c r="S3" s="2470"/>
      <c r="T3" s="2470"/>
      <c r="U3" s="2470"/>
      <c r="V3" s="2470" t="s">
        <v>297</v>
      </c>
      <c r="W3" s="2470"/>
      <c r="X3" s="2470"/>
      <c r="Y3" s="2470"/>
      <c r="Z3" s="2470"/>
      <c r="AA3" s="2470" t="s">
        <v>298</v>
      </c>
      <c r="AB3" s="2470"/>
      <c r="AC3" s="2470"/>
      <c r="AD3" s="2470"/>
      <c r="AE3" s="2470"/>
      <c r="AF3" s="2470" t="s">
        <v>299</v>
      </c>
      <c r="AG3" s="2470"/>
      <c r="AH3" s="2470"/>
      <c r="AI3" s="2470"/>
      <c r="AJ3" s="2470"/>
      <c r="AK3" s="2470" t="s">
        <v>300</v>
      </c>
      <c r="AL3" s="2470"/>
      <c r="AM3" s="2470"/>
      <c r="AN3" s="2470"/>
      <c r="AO3" s="2470"/>
      <c r="AP3" s="2472" t="s">
        <v>354</v>
      </c>
      <c r="AQ3" s="2473"/>
      <c r="AR3" s="2473"/>
      <c r="AS3" s="2473"/>
      <c r="AT3" s="2474"/>
      <c r="AU3" s="2470" t="s">
        <v>301</v>
      </c>
      <c r="AV3" s="2470"/>
      <c r="AW3" s="2470"/>
      <c r="AX3" s="2470"/>
      <c r="AY3" s="2470"/>
      <c r="AZ3" s="2470" t="s">
        <v>302</v>
      </c>
      <c r="BA3" s="2470"/>
      <c r="BB3" s="2470"/>
      <c r="BC3" s="2470"/>
      <c r="BD3" s="2470"/>
      <c r="BE3" s="2470" t="s">
        <v>303</v>
      </c>
      <c r="BF3" s="2470"/>
      <c r="BG3" s="2470"/>
      <c r="BH3" s="2470"/>
      <c r="BI3" s="2470"/>
      <c r="BJ3" s="2477" t="s">
        <v>304</v>
      </c>
      <c r="BK3" s="2478"/>
      <c r="BL3" s="2477" t="s">
        <v>663</v>
      </c>
      <c r="BM3" s="2479"/>
      <c r="BN3" s="2479"/>
      <c r="BO3" s="1315"/>
    </row>
    <row r="4" spans="1:67" ht="16.5" thickBot="1">
      <c r="A4" s="2467"/>
      <c r="B4" s="2469">
        <v>1517</v>
      </c>
      <c r="C4" s="2469"/>
      <c r="D4" s="2469"/>
      <c r="E4" s="2469"/>
      <c r="F4" s="2469"/>
      <c r="G4" s="2471"/>
      <c r="H4" s="2471"/>
      <c r="I4" s="2471"/>
      <c r="J4" s="2471"/>
      <c r="K4" s="2471"/>
      <c r="L4" s="2476"/>
      <c r="M4" s="2476"/>
      <c r="N4" s="2476"/>
      <c r="O4" s="2476"/>
      <c r="P4" s="2476"/>
      <c r="Q4" s="2468"/>
      <c r="R4" s="2468"/>
      <c r="S4" s="2468"/>
      <c r="T4" s="2468"/>
      <c r="U4" s="2468"/>
      <c r="V4" s="2468"/>
      <c r="W4" s="2468"/>
      <c r="X4" s="2468"/>
      <c r="Y4" s="2468"/>
      <c r="Z4" s="2468"/>
      <c r="AA4" s="2468"/>
      <c r="AB4" s="2468"/>
      <c r="AC4" s="2468"/>
      <c r="AD4" s="2468"/>
      <c r="AE4" s="2468"/>
      <c r="AF4" s="2468"/>
      <c r="AG4" s="2468"/>
      <c r="AH4" s="2468"/>
      <c r="AI4" s="2468"/>
      <c r="AJ4" s="2468"/>
      <c r="AK4" s="2468"/>
      <c r="AL4" s="2468"/>
      <c r="AM4" s="2468"/>
      <c r="AN4" s="2468"/>
      <c r="AO4" s="2468"/>
      <c r="AP4" s="2468"/>
      <c r="AQ4" s="2468"/>
      <c r="AR4" s="2468"/>
      <c r="AS4" s="2468"/>
      <c r="AT4" s="2468"/>
      <c r="AU4" s="2468"/>
      <c r="AV4" s="2468"/>
      <c r="AW4" s="2468"/>
      <c r="AX4" s="2468"/>
      <c r="AY4" s="2468"/>
      <c r="AZ4" s="2468"/>
      <c r="BA4" s="2468"/>
      <c r="BB4" s="2468"/>
      <c r="BC4" s="2468"/>
      <c r="BD4" s="2468"/>
      <c r="BE4" s="2468"/>
      <c r="BF4" s="2468"/>
      <c r="BG4" s="2468"/>
      <c r="BH4" s="2468"/>
      <c r="BI4" s="2468"/>
      <c r="BJ4" s="2480">
        <f>SUM(B4:BI4)</f>
        <v>1517</v>
      </c>
      <c r="BK4" s="2481"/>
      <c r="BL4" s="2480">
        <f>AVERAGE(B4:BI4)</f>
        <v>1517</v>
      </c>
      <c r="BM4" s="2482"/>
      <c r="BN4" s="2482"/>
      <c r="BO4" s="1315"/>
    </row>
    <row r="5" spans="1:67" s="535" customFormat="1">
      <c r="A5" s="539"/>
      <c r="B5" s="539" t="str">
        <f>B3</f>
        <v>JANEIRO</v>
      </c>
      <c r="C5" s="540" t="str">
        <f>G3</f>
        <v>FEVEREIRO</v>
      </c>
      <c r="D5" s="539" t="str">
        <f>L3</f>
        <v>MARÇO</v>
      </c>
      <c r="E5" s="540" t="str">
        <f>Q3</f>
        <v>ABRIL</v>
      </c>
      <c r="F5" s="539" t="str">
        <f>V3</f>
        <v>MAIO</v>
      </c>
      <c r="G5" s="540" t="str">
        <f>AA3</f>
        <v>JUNHO</v>
      </c>
      <c r="H5" s="539" t="str">
        <f>AF3</f>
        <v>JULHO</v>
      </c>
      <c r="I5" s="540" t="str">
        <f>AK3</f>
        <v>AGOSTO</v>
      </c>
      <c r="J5" s="539" t="str">
        <f>AP3</f>
        <v>SETEMBRO</v>
      </c>
      <c r="K5" s="534" t="str">
        <f>AU3</f>
        <v>OUTUBRO</v>
      </c>
      <c r="L5" s="535" t="str">
        <f>AZ3</f>
        <v>NOVEMBRO</v>
      </c>
      <c r="M5" s="535" t="str">
        <f>BE3</f>
        <v>DEZEMBRO</v>
      </c>
      <c r="BO5" s="1316"/>
    </row>
    <row r="6" spans="1:67" s="535" customFormat="1">
      <c r="A6" s="539"/>
      <c r="B6" s="539">
        <f>B4</f>
        <v>1517</v>
      </c>
      <c r="C6" s="540">
        <f>G4</f>
        <v>0</v>
      </c>
      <c r="D6" s="539">
        <f>L4</f>
        <v>0</v>
      </c>
      <c r="E6" s="540">
        <f>Q4</f>
        <v>0</v>
      </c>
      <c r="F6" s="539">
        <f>V4</f>
        <v>0</v>
      </c>
      <c r="G6" s="540">
        <f>AA4</f>
        <v>0</v>
      </c>
      <c r="H6" s="539">
        <f>AF4</f>
        <v>0</v>
      </c>
      <c r="I6" s="540">
        <f>AK4</f>
        <v>0</v>
      </c>
      <c r="J6" s="607">
        <f>AP4</f>
        <v>0</v>
      </c>
      <c r="K6" s="536">
        <f>AU4</f>
        <v>0</v>
      </c>
      <c r="L6" s="537">
        <f>AZ4</f>
        <v>0</v>
      </c>
      <c r="M6" s="537">
        <f>BE4</f>
        <v>0</v>
      </c>
      <c r="BO6" s="1316"/>
    </row>
    <row r="7" spans="1:67">
      <c r="A7" s="403"/>
      <c r="B7" s="403"/>
      <c r="C7" s="404"/>
      <c r="D7" s="404"/>
      <c r="E7" s="404"/>
      <c r="F7" s="404"/>
      <c r="G7" s="404"/>
      <c r="H7" s="404"/>
      <c r="I7" s="50"/>
      <c r="J7" s="50"/>
      <c r="K7" s="50"/>
      <c r="BO7" s="1315"/>
    </row>
    <row r="8" spans="1:67">
      <c r="A8" s="403"/>
      <c r="B8" s="403"/>
      <c r="C8" s="404"/>
      <c r="D8" s="404"/>
      <c r="E8" s="404"/>
      <c r="F8" s="404"/>
      <c r="G8" s="404"/>
      <c r="H8" s="404"/>
      <c r="I8" s="50"/>
      <c r="J8" s="50"/>
      <c r="K8" s="50"/>
      <c r="BO8" s="1315"/>
    </row>
    <row r="9" spans="1:67">
      <c r="A9" s="403"/>
      <c r="B9" s="403"/>
      <c r="C9" s="404"/>
      <c r="D9" s="404"/>
      <c r="E9" s="404"/>
      <c r="F9" s="404"/>
      <c r="G9" s="404"/>
      <c r="H9" s="404"/>
      <c r="I9" s="50"/>
      <c r="J9" s="50"/>
      <c r="K9" s="50"/>
      <c r="BO9" s="1315"/>
    </row>
    <row r="10" spans="1:67">
      <c r="A10" s="403"/>
      <c r="B10" s="403"/>
      <c r="C10" s="404"/>
      <c r="D10" s="404"/>
      <c r="E10" s="404"/>
      <c r="F10" s="404"/>
      <c r="G10" s="404"/>
      <c r="H10" s="404"/>
      <c r="I10" s="50"/>
      <c r="J10" s="50"/>
      <c r="K10" s="50"/>
      <c r="BO10" s="1315"/>
    </row>
    <row r="11" spans="1:67">
      <c r="A11" s="1224"/>
      <c r="B11" s="403"/>
      <c r="C11" s="404"/>
      <c r="D11" s="404"/>
      <c r="E11" s="404"/>
      <c r="F11" s="404"/>
      <c r="G11" s="404"/>
      <c r="H11" s="404"/>
      <c r="I11" s="50"/>
      <c r="J11" s="50"/>
      <c r="K11" s="50"/>
      <c r="BO11" s="1315"/>
    </row>
    <row r="12" spans="1:67" ht="13.5" customHeight="1" thickBot="1">
      <c r="A12" s="2475" t="s">
        <v>305</v>
      </c>
      <c r="B12" s="2475"/>
      <c r="C12" s="2475"/>
      <c r="D12" s="2475"/>
      <c r="E12" s="2475"/>
      <c r="F12" s="2475"/>
      <c r="G12" s="2475"/>
      <c r="H12" s="2475"/>
      <c r="I12" s="2475"/>
      <c r="J12" s="2475"/>
      <c r="K12" s="2475"/>
      <c r="L12" s="2475"/>
      <c r="M12" s="2475"/>
      <c r="N12" s="2475"/>
      <c r="O12" s="2475"/>
      <c r="P12" s="2475"/>
      <c r="Q12" s="2475"/>
      <c r="R12" s="2475"/>
      <c r="S12" s="2475"/>
      <c r="T12" s="2475"/>
      <c r="U12" s="2475"/>
      <c r="V12" s="2475"/>
      <c r="W12" s="2475"/>
      <c r="X12" s="2475"/>
      <c r="Y12" s="2475"/>
      <c r="Z12" s="2475"/>
      <c r="AA12" s="2475"/>
      <c r="AB12" s="2475"/>
      <c r="AC12" s="2475"/>
      <c r="AD12" s="2475"/>
      <c r="AE12" s="2475"/>
      <c r="AF12" s="2475"/>
      <c r="AG12" s="2475"/>
      <c r="AH12" s="2475"/>
      <c r="AI12" s="2475"/>
      <c r="AJ12" s="2475"/>
      <c r="BO12" s="1315"/>
    </row>
    <row r="13" spans="1:67" ht="15.75" thickBot="1">
      <c r="A13" s="2220" t="s">
        <v>306</v>
      </c>
      <c r="B13" s="2464" t="s">
        <v>293</v>
      </c>
      <c r="C13" s="2464"/>
      <c r="D13" s="2464"/>
      <c r="E13" s="2464"/>
      <c r="F13" s="2464"/>
      <c r="G13" s="2464" t="s">
        <v>294</v>
      </c>
      <c r="H13" s="2464"/>
      <c r="I13" s="2464"/>
      <c r="J13" s="2464"/>
      <c r="K13" s="2464"/>
      <c r="L13" s="2464" t="s">
        <v>295</v>
      </c>
      <c r="M13" s="2464"/>
      <c r="N13" s="2464"/>
      <c r="O13" s="2464"/>
      <c r="P13" s="2464"/>
      <c r="Q13" s="2464" t="s">
        <v>296</v>
      </c>
      <c r="R13" s="2464"/>
      <c r="S13" s="2464"/>
      <c r="T13" s="2464"/>
      <c r="U13" s="2464"/>
      <c r="V13" s="2464" t="s">
        <v>297</v>
      </c>
      <c r="W13" s="2464"/>
      <c r="X13" s="2464"/>
      <c r="Y13" s="2464"/>
      <c r="Z13" s="2464"/>
      <c r="AA13" s="2464" t="s">
        <v>298</v>
      </c>
      <c r="AB13" s="2464"/>
      <c r="AC13" s="2464"/>
      <c r="AD13" s="2464"/>
      <c r="AE13" s="2464"/>
      <c r="AF13" s="2464" t="s">
        <v>299</v>
      </c>
      <c r="AG13" s="2464"/>
      <c r="AH13" s="2464"/>
      <c r="AI13" s="2464"/>
      <c r="AJ13" s="2464"/>
      <c r="AK13" s="2464" t="s">
        <v>300</v>
      </c>
      <c r="AL13" s="2464"/>
      <c r="AM13" s="2464"/>
      <c r="AN13" s="2464"/>
      <c r="AO13" s="2464"/>
      <c r="AP13" s="2472" t="s">
        <v>354</v>
      </c>
      <c r="AQ13" s="2473"/>
      <c r="AR13" s="2473"/>
      <c r="AS13" s="2473"/>
      <c r="AT13" s="2474"/>
      <c r="AU13" s="2464" t="s">
        <v>301</v>
      </c>
      <c r="AV13" s="2464"/>
      <c r="AW13" s="2464"/>
      <c r="AX13" s="2464"/>
      <c r="AY13" s="2464"/>
      <c r="AZ13" s="2464" t="s">
        <v>302</v>
      </c>
      <c r="BA13" s="2464"/>
      <c r="BB13" s="2464"/>
      <c r="BC13" s="2464"/>
      <c r="BD13" s="2464"/>
      <c r="BE13" s="2464" t="s">
        <v>303</v>
      </c>
      <c r="BF13" s="2464"/>
      <c r="BG13" s="2464"/>
      <c r="BH13" s="2464"/>
      <c r="BI13" s="2464"/>
      <c r="BJ13" s="2465" t="s">
        <v>304</v>
      </c>
      <c r="BK13" s="2465"/>
      <c r="BL13" s="2465"/>
      <c r="BM13" s="2465"/>
      <c r="BN13" s="2466"/>
      <c r="BO13" s="1315"/>
    </row>
    <row r="14" spans="1:67" ht="134.25">
      <c r="A14" s="2221"/>
      <c r="B14" s="227" t="s">
        <v>307</v>
      </c>
      <c r="C14" s="228" t="s">
        <v>308</v>
      </c>
      <c r="D14" s="228" t="s">
        <v>309</v>
      </c>
      <c r="E14" s="228" t="s">
        <v>310</v>
      </c>
      <c r="F14" s="229" t="s">
        <v>311</v>
      </c>
      <c r="G14" s="227" t="s">
        <v>307</v>
      </c>
      <c r="H14" s="228" t="s">
        <v>308</v>
      </c>
      <c r="I14" s="228" t="s">
        <v>309</v>
      </c>
      <c r="J14" s="228" t="s">
        <v>310</v>
      </c>
      <c r="K14" s="229" t="s">
        <v>311</v>
      </c>
      <c r="L14" s="227" t="s">
        <v>307</v>
      </c>
      <c r="M14" s="228" t="s">
        <v>308</v>
      </c>
      <c r="N14" s="228" t="s">
        <v>309</v>
      </c>
      <c r="O14" s="228" t="s">
        <v>310</v>
      </c>
      <c r="P14" s="229" t="s">
        <v>311</v>
      </c>
      <c r="Q14" s="227" t="s">
        <v>307</v>
      </c>
      <c r="R14" s="228" t="s">
        <v>308</v>
      </c>
      <c r="S14" s="228" t="s">
        <v>309</v>
      </c>
      <c r="T14" s="228" t="s">
        <v>310</v>
      </c>
      <c r="U14" s="229" t="s">
        <v>311</v>
      </c>
      <c r="V14" s="227" t="s">
        <v>307</v>
      </c>
      <c r="W14" s="228" t="s">
        <v>308</v>
      </c>
      <c r="X14" s="228" t="s">
        <v>309</v>
      </c>
      <c r="Y14" s="228" t="s">
        <v>310</v>
      </c>
      <c r="Z14" s="229" t="s">
        <v>311</v>
      </c>
      <c r="AA14" s="227" t="s">
        <v>307</v>
      </c>
      <c r="AB14" s="228" t="s">
        <v>308</v>
      </c>
      <c r="AC14" s="228" t="s">
        <v>309</v>
      </c>
      <c r="AD14" s="228" t="s">
        <v>310</v>
      </c>
      <c r="AE14" s="229" t="s">
        <v>311</v>
      </c>
      <c r="AF14" s="227" t="s">
        <v>307</v>
      </c>
      <c r="AG14" s="228" t="s">
        <v>308</v>
      </c>
      <c r="AH14" s="228" t="s">
        <v>309</v>
      </c>
      <c r="AI14" s="228" t="s">
        <v>310</v>
      </c>
      <c r="AJ14" s="229" t="s">
        <v>311</v>
      </c>
      <c r="AK14" s="227" t="s">
        <v>307</v>
      </c>
      <c r="AL14" s="228" t="s">
        <v>308</v>
      </c>
      <c r="AM14" s="228" t="s">
        <v>309</v>
      </c>
      <c r="AN14" s="228" t="s">
        <v>310</v>
      </c>
      <c r="AO14" s="229" t="s">
        <v>311</v>
      </c>
      <c r="AP14" s="227" t="s">
        <v>307</v>
      </c>
      <c r="AQ14" s="228" t="s">
        <v>308</v>
      </c>
      <c r="AR14" s="228" t="s">
        <v>309</v>
      </c>
      <c r="AS14" s="228" t="s">
        <v>310</v>
      </c>
      <c r="AT14" s="229" t="s">
        <v>311</v>
      </c>
      <c r="AU14" s="227" t="s">
        <v>307</v>
      </c>
      <c r="AV14" s="228" t="s">
        <v>308</v>
      </c>
      <c r="AW14" s="228" t="s">
        <v>309</v>
      </c>
      <c r="AX14" s="228" t="s">
        <v>310</v>
      </c>
      <c r="AY14" s="229" t="s">
        <v>311</v>
      </c>
      <c r="AZ14" s="227" t="s">
        <v>307</v>
      </c>
      <c r="BA14" s="228" t="s">
        <v>308</v>
      </c>
      <c r="BB14" s="228" t="s">
        <v>309</v>
      </c>
      <c r="BC14" s="228" t="s">
        <v>310</v>
      </c>
      <c r="BD14" s="229" t="s">
        <v>311</v>
      </c>
      <c r="BE14" s="227" t="s">
        <v>307</v>
      </c>
      <c r="BF14" s="228" t="s">
        <v>308</v>
      </c>
      <c r="BG14" s="228" t="s">
        <v>309</v>
      </c>
      <c r="BH14" s="228" t="s">
        <v>310</v>
      </c>
      <c r="BI14" s="229" t="s">
        <v>311</v>
      </c>
      <c r="BJ14" s="235" t="s">
        <v>307</v>
      </c>
      <c r="BK14" s="236" t="s">
        <v>308</v>
      </c>
      <c r="BL14" s="236" t="s">
        <v>309</v>
      </c>
      <c r="BM14" s="236" t="s">
        <v>310</v>
      </c>
      <c r="BN14" s="1310" t="s">
        <v>311</v>
      </c>
      <c r="BO14" s="1315"/>
    </row>
    <row r="15" spans="1:67" ht="15.75">
      <c r="A15" s="202" t="s">
        <v>312</v>
      </c>
      <c r="B15" s="602">
        <v>0</v>
      </c>
      <c r="C15" s="435">
        <v>118</v>
      </c>
      <c r="D15" s="435">
        <v>94</v>
      </c>
      <c r="E15" s="435">
        <v>0</v>
      </c>
      <c r="F15" s="603">
        <v>1058</v>
      </c>
      <c r="G15" s="602"/>
      <c r="H15" s="435"/>
      <c r="I15" s="435"/>
      <c r="J15" s="435"/>
      <c r="K15" s="603"/>
      <c r="L15" s="602"/>
      <c r="M15" s="435"/>
      <c r="N15" s="435"/>
      <c r="O15" s="435"/>
      <c r="P15" s="603"/>
      <c r="Q15" s="602"/>
      <c r="R15" s="435"/>
      <c r="S15" s="435"/>
      <c r="T15" s="435"/>
      <c r="U15" s="603"/>
      <c r="V15" s="602"/>
      <c r="W15" s="435"/>
      <c r="X15" s="435"/>
      <c r="Y15" s="435"/>
      <c r="Z15" s="603"/>
      <c r="AA15" s="602"/>
      <c r="AB15" s="435"/>
      <c r="AC15" s="435"/>
      <c r="AD15" s="435"/>
      <c r="AE15" s="603"/>
      <c r="AF15" s="602"/>
      <c r="AG15" s="435"/>
      <c r="AH15" s="435"/>
      <c r="AI15" s="435"/>
      <c r="AJ15" s="603"/>
      <c r="AK15" s="602"/>
      <c r="AL15" s="435"/>
      <c r="AM15" s="435"/>
      <c r="AN15" s="435"/>
      <c r="AO15" s="603"/>
      <c r="AP15" s="602"/>
      <c r="AQ15" s="435"/>
      <c r="AR15" s="435"/>
      <c r="AS15" s="435"/>
      <c r="AT15" s="603"/>
      <c r="AU15" s="602"/>
      <c r="AV15" s="435"/>
      <c r="AW15" s="435"/>
      <c r="AX15" s="435"/>
      <c r="AY15" s="603"/>
      <c r="AZ15" s="602"/>
      <c r="BA15" s="435"/>
      <c r="BB15" s="435"/>
      <c r="BC15" s="435"/>
      <c r="BD15" s="603"/>
      <c r="BE15" s="602"/>
      <c r="BF15" s="435"/>
      <c r="BG15" s="435"/>
      <c r="BH15" s="435"/>
      <c r="BI15" s="603"/>
      <c r="BJ15" s="756">
        <f>BE15+AZ15+AU15+AP15+AK15+AF15+AA15+V15+Q15+L15+G15+B15</f>
        <v>0</v>
      </c>
      <c r="BK15" s="234">
        <f>BF15+BA15+AV15+AQ15+AL15+AG15+AB15+W15+R15+M15+H15+E15</f>
        <v>0</v>
      </c>
      <c r="BL15" s="234">
        <f>BG15+BB15+AW15+AR15+AM15+AH15+AC15+X15+S15+N15+I15+D15</f>
        <v>94</v>
      </c>
      <c r="BM15" s="234">
        <f>BH15+BC15+AX15+AS15+AN15+AI15+AD15+Y15+T15+O15+J15+E15</f>
        <v>0</v>
      </c>
      <c r="BN15" s="1311">
        <f>BI15+BD15+AY15+AT15+AO15+AJ15+AE15+Z15+U15+P15+K15+F15</f>
        <v>1058</v>
      </c>
      <c r="BO15" s="1315"/>
    </row>
    <row r="16" spans="1:67" ht="15.75">
      <c r="A16" s="203" t="s">
        <v>313</v>
      </c>
      <c r="B16" s="436">
        <v>0</v>
      </c>
      <c r="C16" s="437">
        <v>0</v>
      </c>
      <c r="D16" s="437">
        <v>118</v>
      </c>
      <c r="E16" s="437">
        <v>0</v>
      </c>
      <c r="F16" s="604">
        <v>0</v>
      </c>
      <c r="G16" s="436"/>
      <c r="H16" s="437"/>
      <c r="I16" s="437"/>
      <c r="J16" s="437"/>
      <c r="K16" s="604"/>
      <c r="L16" s="436"/>
      <c r="M16" s="437"/>
      <c r="N16" s="437"/>
      <c r="O16" s="437"/>
      <c r="P16" s="604"/>
      <c r="Q16" s="436"/>
      <c r="R16" s="437"/>
      <c r="S16" s="437"/>
      <c r="T16" s="437"/>
      <c r="U16" s="604"/>
      <c r="V16" s="436"/>
      <c r="W16" s="437"/>
      <c r="X16" s="437"/>
      <c r="Y16" s="437"/>
      <c r="Z16" s="604"/>
      <c r="AA16" s="436"/>
      <c r="AB16" s="437"/>
      <c r="AC16" s="437"/>
      <c r="AD16" s="437"/>
      <c r="AE16" s="604"/>
      <c r="AF16" s="436"/>
      <c r="AG16" s="437"/>
      <c r="AH16" s="437"/>
      <c r="AI16" s="437"/>
      <c r="AJ16" s="604"/>
      <c r="AK16" s="436"/>
      <c r="AL16" s="437"/>
      <c r="AM16" s="437"/>
      <c r="AN16" s="437"/>
      <c r="AO16" s="604"/>
      <c r="AP16" s="436"/>
      <c r="AQ16" s="437"/>
      <c r="AR16" s="437"/>
      <c r="AS16" s="437"/>
      <c r="AT16" s="604"/>
      <c r="AU16" s="436"/>
      <c r="AV16" s="437"/>
      <c r="AW16" s="437"/>
      <c r="AX16" s="437"/>
      <c r="AY16" s="604"/>
      <c r="AZ16" s="436"/>
      <c r="BA16" s="437"/>
      <c r="BB16" s="437"/>
      <c r="BC16" s="437"/>
      <c r="BD16" s="604"/>
      <c r="BE16" s="436"/>
      <c r="BF16" s="437"/>
      <c r="BG16" s="437"/>
      <c r="BH16" s="437"/>
      <c r="BI16" s="604"/>
      <c r="BJ16" s="230">
        <f t="shared" ref="BJ16:BJ26" si="0">BE16+AZ16+AU16+AP16+AK16+AF16+AA16+V16+Q16+L16+G16+B16</f>
        <v>0</v>
      </c>
      <c r="BK16" s="231">
        <f t="shared" ref="BK16:BK26" si="1">BF16+BA16+AV16+AQ16+AL16+AG16+AB16+W16+R16+M16+H16+E16</f>
        <v>0</v>
      </c>
      <c r="BL16" s="231">
        <f t="shared" ref="BL16:BL26" si="2">BG16+BB16+AW16+AR16+AM16+AH16+AC16+X16+S16+N16+I16+D16</f>
        <v>118</v>
      </c>
      <c r="BM16" s="231">
        <f t="shared" ref="BM16:BM26" si="3">BH16+BC16+AX16+AS16+AN16+AI16+AD16+Y16+T16+O16+J16+E16</f>
        <v>0</v>
      </c>
      <c r="BN16" s="1312">
        <f t="shared" ref="BN16:BN26" si="4">BI16+BD16+AY16+AT16+AO16+AJ16+AE16+Z16+U16+P16+K16+F16</f>
        <v>0</v>
      </c>
      <c r="BO16" s="1315"/>
    </row>
    <row r="17" spans="1:67" ht="15.75">
      <c r="A17" s="203" t="s">
        <v>314</v>
      </c>
      <c r="B17" s="436">
        <v>0</v>
      </c>
      <c r="C17" s="437">
        <v>1573</v>
      </c>
      <c r="D17" s="437">
        <v>619</v>
      </c>
      <c r="E17" s="437">
        <v>441</v>
      </c>
      <c r="F17" s="604">
        <v>729</v>
      </c>
      <c r="G17" s="436"/>
      <c r="H17" s="437"/>
      <c r="I17" s="437"/>
      <c r="J17" s="437"/>
      <c r="K17" s="604"/>
      <c r="L17" s="436"/>
      <c r="M17" s="437"/>
      <c r="N17" s="437"/>
      <c r="O17" s="437"/>
      <c r="P17" s="604"/>
      <c r="Q17" s="436"/>
      <c r="R17" s="437"/>
      <c r="S17" s="437"/>
      <c r="T17" s="437"/>
      <c r="U17" s="604"/>
      <c r="V17" s="436"/>
      <c r="W17" s="437"/>
      <c r="X17" s="437"/>
      <c r="Y17" s="437"/>
      <c r="Z17" s="604"/>
      <c r="AA17" s="436"/>
      <c r="AB17" s="437"/>
      <c r="AC17" s="437"/>
      <c r="AD17" s="437"/>
      <c r="AE17" s="604"/>
      <c r="AF17" s="436"/>
      <c r="AG17" s="437"/>
      <c r="AH17" s="437"/>
      <c r="AI17" s="437"/>
      <c r="AJ17" s="604"/>
      <c r="AK17" s="436"/>
      <c r="AL17" s="437"/>
      <c r="AM17" s="437"/>
      <c r="AN17" s="437"/>
      <c r="AO17" s="604"/>
      <c r="AP17" s="436"/>
      <c r="AQ17" s="437"/>
      <c r="AR17" s="437"/>
      <c r="AS17" s="437"/>
      <c r="AT17" s="604"/>
      <c r="AU17" s="436"/>
      <c r="AV17" s="437"/>
      <c r="AW17" s="437"/>
      <c r="AX17" s="437"/>
      <c r="AY17" s="604"/>
      <c r="AZ17" s="436"/>
      <c r="BA17" s="437"/>
      <c r="BB17" s="437"/>
      <c r="BC17" s="437"/>
      <c r="BD17" s="604"/>
      <c r="BE17" s="436"/>
      <c r="BF17" s="437"/>
      <c r="BG17" s="437"/>
      <c r="BH17" s="437"/>
      <c r="BI17" s="604"/>
      <c r="BJ17" s="230">
        <f t="shared" si="0"/>
        <v>0</v>
      </c>
      <c r="BK17" s="231">
        <f t="shared" si="1"/>
        <v>441</v>
      </c>
      <c r="BL17" s="231">
        <f t="shared" si="2"/>
        <v>619</v>
      </c>
      <c r="BM17" s="231">
        <f t="shared" si="3"/>
        <v>441</v>
      </c>
      <c r="BN17" s="1312">
        <f t="shared" si="4"/>
        <v>729</v>
      </c>
      <c r="BO17" s="1315"/>
    </row>
    <row r="18" spans="1:67" ht="15.75">
      <c r="A18" s="203" t="s">
        <v>315</v>
      </c>
      <c r="B18" s="438">
        <v>0</v>
      </c>
      <c r="C18" s="439">
        <v>7476</v>
      </c>
      <c r="D18" s="439">
        <v>6015</v>
      </c>
      <c r="E18" s="439">
        <v>589</v>
      </c>
      <c r="F18" s="605">
        <v>9284</v>
      </c>
      <c r="G18" s="438"/>
      <c r="H18" s="439"/>
      <c r="I18" s="439"/>
      <c r="J18" s="439"/>
      <c r="K18" s="605"/>
      <c r="L18" s="438"/>
      <c r="M18" s="439"/>
      <c r="N18" s="439"/>
      <c r="O18" s="439"/>
      <c r="P18" s="605"/>
      <c r="Q18" s="438"/>
      <c r="R18" s="439"/>
      <c r="S18" s="439"/>
      <c r="T18" s="439"/>
      <c r="U18" s="605"/>
      <c r="V18" s="438"/>
      <c r="W18" s="439"/>
      <c r="X18" s="439"/>
      <c r="Y18" s="439"/>
      <c r="Z18" s="605"/>
      <c r="AA18" s="438"/>
      <c r="AB18" s="439"/>
      <c r="AC18" s="439"/>
      <c r="AD18" s="439"/>
      <c r="AE18" s="605"/>
      <c r="AF18" s="438"/>
      <c r="AG18" s="533"/>
      <c r="AH18" s="439"/>
      <c r="AI18" s="439"/>
      <c r="AJ18" s="605"/>
      <c r="AK18" s="438"/>
      <c r="AL18" s="533"/>
      <c r="AM18" s="439"/>
      <c r="AN18" s="439"/>
      <c r="AO18" s="605"/>
      <c r="AP18" s="438"/>
      <c r="AQ18" s="439"/>
      <c r="AR18" s="439"/>
      <c r="AS18" s="439"/>
      <c r="AT18" s="605"/>
      <c r="AU18" s="438"/>
      <c r="AV18" s="439"/>
      <c r="AW18" s="439"/>
      <c r="AX18" s="439"/>
      <c r="AY18" s="605"/>
      <c r="AZ18" s="438"/>
      <c r="BA18" s="439"/>
      <c r="BB18" s="439"/>
      <c r="BC18" s="439"/>
      <c r="BD18" s="605"/>
      <c r="BE18" s="438"/>
      <c r="BF18" s="439"/>
      <c r="BG18" s="439"/>
      <c r="BH18" s="439"/>
      <c r="BI18" s="605"/>
      <c r="BJ18" s="230">
        <f t="shared" si="0"/>
        <v>0</v>
      </c>
      <c r="BK18" s="231">
        <f t="shared" si="1"/>
        <v>589</v>
      </c>
      <c r="BL18" s="231">
        <f t="shared" si="2"/>
        <v>6015</v>
      </c>
      <c r="BM18" s="231">
        <f t="shared" si="3"/>
        <v>589</v>
      </c>
      <c r="BN18" s="1312">
        <f t="shared" si="4"/>
        <v>9284</v>
      </c>
      <c r="BO18" s="1315"/>
    </row>
    <row r="19" spans="1:67" ht="15.75">
      <c r="A19" s="203" t="s">
        <v>316</v>
      </c>
      <c r="B19" s="438">
        <v>0</v>
      </c>
      <c r="C19" s="439">
        <v>3898</v>
      </c>
      <c r="D19" s="439">
        <v>2821</v>
      </c>
      <c r="E19" s="439">
        <v>268</v>
      </c>
      <c r="F19" s="605">
        <v>4212</v>
      </c>
      <c r="G19" s="438"/>
      <c r="H19" s="439"/>
      <c r="I19" s="439"/>
      <c r="J19" s="439"/>
      <c r="K19" s="605"/>
      <c r="L19" s="438"/>
      <c r="M19" s="439"/>
      <c r="N19" s="439"/>
      <c r="O19" s="439"/>
      <c r="P19" s="605"/>
      <c r="Q19" s="438"/>
      <c r="R19" s="439"/>
      <c r="S19" s="439"/>
      <c r="T19" s="439"/>
      <c r="U19" s="605"/>
      <c r="V19" s="438"/>
      <c r="W19" s="439"/>
      <c r="X19" s="439"/>
      <c r="Y19" s="439"/>
      <c r="Z19" s="605"/>
      <c r="AA19" s="438"/>
      <c r="AB19" s="439"/>
      <c r="AC19" s="439"/>
      <c r="AD19" s="439"/>
      <c r="AE19" s="605"/>
      <c r="AF19" s="438"/>
      <c r="AG19" s="439"/>
      <c r="AH19" s="439"/>
      <c r="AI19" s="439"/>
      <c r="AJ19" s="605"/>
      <c r="AK19" s="438"/>
      <c r="AL19" s="439"/>
      <c r="AM19" s="439"/>
      <c r="AN19" s="439"/>
      <c r="AO19" s="605"/>
      <c r="AP19" s="438"/>
      <c r="AQ19" s="439"/>
      <c r="AR19" s="439"/>
      <c r="AS19" s="439"/>
      <c r="AT19" s="605"/>
      <c r="AU19" s="438"/>
      <c r="AV19" s="439"/>
      <c r="AW19" s="439"/>
      <c r="AX19" s="439"/>
      <c r="AY19" s="605"/>
      <c r="AZ19" s="438"/>
      <c r="BA19" s="439"/>
      <c r="BB19" s="439"/>
      <c r="BC19" s="439"/>
      <c r="BD19" s="605"/>
      <c r="BE19" s="438"/>
      <c r="BF19" s="439"/>
      <c r="BG19" s="439"/>
      <c r="BH19" s="439"/>
      <c r="BI19" s="605"/>
      <c r="BJ19" s="230">
        <f t="shared" si="0"/>
        <v>0</v>
      </c>
      <c r="BK19" s="231">
        <f t="shared" si="1"/>
        <v>268</v>
      </c>
      <c r="BL19" s="231">
        <f t="shared" si="2"/>
        <v>2821</v>
      </c>
      <c r="BM19" s="231">
        <f t="shared" si="3"/>
        <v>268</v>
      </c>
      <c r="BN19" s="1312">
        <f t="shared" si="4"/>
        <v>4212</v>
      </c>
      <c r="BO19" s="1315"/>
    </row>
    <row r="20" spans="1:67" ht="15.75">
      <c r="A20" s="203" t="s">
        <v>317</v>
      </c>
      <c r="B20" s="438">
        <v>0</v>
      </c>
      <c r="C20" s="439">
        <v>317</v>
      </c>
      <c r="D20" s="439">
        <v>293</v>
      </c>
      <c r="E20" s="439">
        <v>5</v>
      </c>
      <c r="F20" s="605">
        <v>294</v>
      </c>
      <c r="G20" s="438"/>
      <c r="H20" s="439"/>
      <c r="I20" s="439"/>
      <c r="J20" s="439"/>
      <c r="K20" s="605"/>
      <c r="L20" s="438"/>
      <c r="M20" s="439"/>
      <c r="N20" s="439"/>
      <c r="O20" s="439"/>
      <c r="P20" s="605"/>
      <c r="Q20" s="438"/>
      <c r="R20" s="439"/>
      <c r="S20" s="439"/>
      <c r="T20" s="439"/>
      <c r="U20" s="605"/>
      <c r="V20" s="438"/>
      <c r="W20" s="439"/>
      <c r="X20" s="439"/>
      <c r="Y20" s="439"/>
      <c r="Z20" s="605"/>
      <c r="AA20" s="438"/>
      <c r="AB20" s="439"/>
      <c r="AC20" s="439"/>
      <c r="AD20" s="439"/>
      <c r="AE20" s="605"/>
      <c r="AF20" s="438"/>
      <c r="AG20" s="439"/>
      <c r="AH20" s="439"/>
      <c r="AI20" s="439"/>
      <c r="AJ20" s="605"/>
      <c r="AK20" s="438"/>
      <c r="AL20" s="439"/>
      <c r="AM20" s="439"/>
      <c r="AN20" s="439"/>
      <c r="AO20" s="605"/>
      <c r="AP20" s="438"/>
      <c r="AQ20" s="439"/>
      <c r="AR20" s="439"/>
      <c r="AS20" s="439"/>
      <c r="AT20" s="605"/>
      <c r="AU20" s="438"/>
      <c r="AV20" s="439"/>
      <c r="AW20" s="439"/>
      <c r="AX20" s="439"/>
      <c r="AY20" s="605"/>
      <c r="AZ20" s="438"/>
      <c r="BA20" s="439"/>
      <c r="BB20" s="439"/>
      <c r="BC20" s="439"/>
      <c r="BD20" s="605"/>
      <c r="BE20" s="438"/>
      <c r="BF20" s="439"/>
      <c r="BG20" s="439"/>
      <c r="BH20" s="439"/>
      <c r="BI20" s="605"/>
      <c r="BJ20" s="230">
        <f t="shared" si="0"/>
        <v>0</v>
      </c>
      <c r="BK20" s="231">
        <f t="shared" si="1"/>
        <v>5</v>
      </c>
      <c r="BL20" s="231">
        <f t="shared" si="2"/>
        <v>293</v>
      </c>
      <c r="BM20" s="231">
        <f t="shared" si="3"/>
        <v>5</v>
      </c>
      <c r="BN20" s="1312">
        <f t="shared" si="4"/>
        <v>294</v>
      </c>
      <c r="BO20" s="1315"/>
    </row>
    <row r="21" spans="1:67" ht="15.75">
      <c r="A21" s="203" t="s">
        <v>318</v>
      </c>
      <c r="B21" s="438">
        <v>0</v>
      </c>
      <c r="C21" s="440">
        <v>4030</v>
      </c>
      <c r="D21" s="439">
        <v>3344</v>
      </c>
      <c r="E21" s="439">
        <v>31</v>
      </c>
      <c r="F21" s="605">
        <v>4860</v>
      </c>
      <c r="G21" s="438"/>
      <c r="H21" s="440"/>
      <c r="I21" s="439"/>
      <c r="J21" s="439"/>
      <c r="K21" s="605"/>
      <c r="L21" s="438"/>
      <c r="M21" s="440"/>
      <c r="N21" s="439"/>
      <c r="O21" s="439"/>
      <c r="P21" s="605"/>
      <c r="Q21" s="438"/>
      <c r="R21" s="440"/>
      <c r="S21" s="439"/>
      <c r="T21" s="439"/>
      <c r="U21" s="605"/>
      <c r="V21" s="438"/>
      <c r="W21" s="439"/>
      <c r="X21" s="439"/>
      <c r="Y21" s="439"/>
      <c r="Z21" s="605"/>
      <c r="AA21" s="438"/>
      <c r="AB21" s="439"/>
      <c r="AC21" s="439"/>
      <c r="AD21" s="439"/>
      <c r="AE21" s="605"/>
      <c r="AF21" s="438"/>
      <c r="AG21" s="440"/>
      <c r="AH21" s="439"/>
      <c r="AI21" s="439"/>
      <c r="AJ21" s="605"/>
      <c r="AK21" s="438"/>
      <c r="AL21" s="440"/>
      <c r="AM21" s="439"/>
      <c r="AN21" s="439"/>
      <c r="AO21" s="605"/>
      <c r="AP21" s="438"/>
      <c r="AQ21" s="440"/>
      <c r="AR21" s="439"/>
      <c r="AS21" s="439"/>
      <c r="AT21" s="605"/>
      <c r="AU21" s="438"/>
      <c r="AV21" s="440"/>
      <c r="AW21" s="439"/>
      <c r="AX21" s="439"/>
      <c r="AY21" s="605"/>
      <c r="AZ21" s="438"/>
      <c r="BA21" s="440"/>
      <c r="BB21" s="439"/>
      <c r="BC21" s="439"/>
      <c r="BD21" s="605"/>
      <c r="BE21" s="438"/>
      <c r="BF21" s="440"/>
      <c r="BG21" s="439"/>
      <c r="BH21" s="439"/>
      <c r="BI21" s="605"/>
      <c r="BJ21" s="230">
        <f t="shared" si="0"/>
        <v>0</v>
      </c>
      <c r="BK21" s="231">
        <f t="shared" si="1"/>
        <v>31</v>
      </c>
      <c r="BL21" s="231">
        <f t="shared" si="2"/>
        <v>3344</v>
      </c>
      <c r="BM21" s="231">
        <f t="shared" si="3"/>
        <v>31</v>
      </c>
      <c r="BN21" s="1312">
        <f t="shared" si="4"/>
        <v>4860</v>
      </c>
      <c r="BO21" s="1315"/>
    </row>
    <row r="22" spans="1:67" ht="15.75">
      <c r="A22" s="203" t="s">
        <v>319</v>
      </c>
      <c r="B22" s="438">
        <v>0</v>
      </c>
      <c r="C22" s="440">
        <v>1872</v>
      </c>
      <c r="D22" s="439">
        <v>1653</v>
      </c>
      <c r="E22" s="439">
        <v>178</v>
      </c>
      <c r="F22" s="604">
        <v>2210</v>
      </c>
      <c r="G22" s="438"/>
      <c r="H22" s="440"/>
      <c r="I22" s="439"/>
      <c r="J22" s="439"/>
      <c r="K22" s="604"/>
      <c r="L22" s="438"/>
      <c r="M22" s="440"/>
      <c r="N22" s="439"/>
      <c r="O22" s="439"/>
      <c r="P22" s="604"/>
      <c r="Q22" s="438"/>
      <c r="R22" s="440"/>
      <c r="S22" s="439"/>
      <c r="T22" s="439"/>
      <c r="U22" s="604"/>
      <c r="V22" s="438"/>
      <c r="W22" s="439"/>
      <c r="X22" s="439"/>
      <c r="Y22" s="439"/>
      <c r="Z22" s="604"/>
      <c r="AA22" s="438"/>
      <c r="AB22" s="439"/>
      <c r="AC22" s="439"/>
      <c r="AD22" s="439"/>
      <c r="AE22" s="604"/>
      <c r="AF22" s="438"/>
      <c r="AG22" s="440"/>
      <c r="AH22" s="439"/>
      <c r="AI22" s="439"/>
      <c r="AJ22" s="604"/>
      <c r="AK22" s="438"/>
      <c r="AL22" s="440"/>
      <c r="AM22" s="439"/>
      <c r="AN22" s="439"/>
      <c r="AO22" s="604"/>
      <c r="AP22" s="438"/>
      <c r="AQ22" s="440"/>
      <c r="AR22" s="439"/>
      <c r="AS22" s="439"/>
      <c r="AT22" s="604"/>
      <c r="AU22" s="438"/>
      <c r="AV22" s="440"/>
      <c r="AW22" s="439"/>
      <c r="AX22" s="439"/>
      <c r="AY22" s="604"/>
      <c r="AZ22" s="438"/>
      <c r="BA22" s="440"/>
      <c r="BB22" s="439"/>
      <c r="BC22" s="439"/>
      <c r="BD22" s="604"/>
      <c r="BE22" s="438"/>
      <c r="BF22" s="440"/>
      <c r="BG22" s="439"/>
      <c r="BH22" s="439"/>
      <c r="BI22" s="604"/>
      <c r="BJ22" s="230">
        <f t="shared" si="0"/>
        <v>0</v>
      </c>
      <c r="BK22" s="231">
        <f t="shared" si="1"/>
        <v>178</v>
      </c>
      <c r="BL22" s="231">
        <f t="shared" si="2"/>
        <v>1653</v>
      </c>
      <c r="BM22" s="231">
        <f t="shared" si="3"/>
        <v>178</v>
      </c>
      <c r="BN22" s="1312">
        <f t="shared" si="4"/>
        <v>2210</v>
      </c>
      <c r="BO22" s="1315"/>
    </row>
    <row r="23" spans="1:67" ht="15.75">
      <c r="A23" s="203" t="s">
        <v>320</v>
      </c>
      <c r="B23" s="438">
        <v>0</v>
      </c>
      <c r="C23" s="439">
        <v>6497</v>
      </c>
      <c r="D23" s="439">
        <v>4615</v>
      </c>
      <c r="E23" s="439">
        <v>339</v>
      </c>
      <c r="F23" s="604">
        <v>4950</v>
      </c>
      <c r="G23" s="438"/>
      <c r="H23" s="439"/>
      <c r="I23" s="439"/>
      <c r="J23" s="439"/>
      <c r="K23" s="604"/>
      <c r="L23" s="438"/>
      <c r="M23" s="439"/>
      <c r="N23" s="439"/>
      <c r="O23" s="439"/>
      <c r="P23" s="604"/>
      <c r="Q23" s="438"/>
      <c r="R23" s="439"/>
      <c r="S23" s="439"/>
      <c r="T23" s="439"/>
      <c r="U23" s="604"/>
      <c r="V23" s="438"/>
      <c r="W23" s="439"/>
      <c r="X23" s="439"/>
      <c r="Y23" s="439"/>
      <c r="Z23" s="604"/>
      <c r="AA23" s="438"/>
      <c r="AB23" s="439"/>
      <c r="AC23" s="439"/>
      <c r="AD23" s="439"/>
      <c r="AE23" s="604"/>
      <c r="AF23" s="438"/>
      <c r="AG23" s="439"/>
      <c r="AH23" s="439"/>
      <c r="AI23" s="439"/>
      <c r="AJ23" s="604"/>
      <c r="AK23" s="438"/>
      <c r="AL23" s="439"/>
      <c r="AM23" s="439"/>
      <c r="AN23" s="439"/>
      <c r="AO23" s="604"/>
      <c r="AP23" s="438"/>
      <c r="AQ23" s="439"/>
      <c r="AR23" s="439"/>
      <c r="AS23" s="439"/>
      <c r="AT23" s="604"/>
      <c r="AU23" s="438"/>
      <c r="AV23" s="439"/>
      <c r="AW23" s="439"/>
      <c r="AX23" s="439"/>
      <c r="AY23" s="604"/>
      <c r="AZ23" s="438"/>
      <c r="BA23" s="439"/>
      <c r="BB23" s="439"/>
      <c r="BC23" s="439"/>
      <c r="BD23" s="604"/>
      <c r="BE23" s="438"/>
      <c r="BF23" s="439"/>
      <c r="BG23" s="439"/>
      <c r="BH23" s="439"/>
      <c r="BI23" s="604"/>
      <c r="BJ23" s="230">
        <f t="shared" si="0"/>
        <v>0</v>
      </c>
      <c r="BK23" s="231">
        <f t="shared" si="1"/>
        <v>339</v>
      </c>
      <c r="BL23" s="231">
        <f t="shared" si="2"/>
        <v>4615</v>
      </c>
      <c r="BM23" s="231">
        <f t="shared" si="3"/>
        <v>339</v>
      </c>
      <c r="BN23" s="1312">
        <f t="shared" si="4"/>
        <v>4950</v>
      </c>
      <c r="BO23" s="1315"/>
    </row>
    <row r="24" spans="1:67" ht="15.75">
      <c r="A24" s="203" t="s">
        <v>321</v>
      </c>
      <c r="B24" s="438">
        <v>0</v>
      </c>
      <c r="C24" s="439">
        <v>1891</v>
      </c>
      <c r="D24" s="439">
        <v>1324</v>
      </c>
      <c r="E24" s="439">
        <v>30</v>
      </c>
      <c r="F24" s="605">
        <v>1496</v>
      </c>
      <c r="G24" s="438"/>
      <c r="H24" s="439"/>
      <c r="I24" s="439"/>
      <c r="J24" s="439"/>
      <c r="K24" s="605"/>
      <c r="L24" s="438"/>
      <c r="M24" s="439"/>
      <c r="N24" s="439"/>
      <c r="O24" s="439"/>
      <c r="P24" s="605"/>
      <c r="Q24" s="438"/>
      <c r="R24" s="439"/>
      <c r="S24" s="439"/>
      <c r="T24" s="439"/>
      <c r="U24" s="605"/>
      <c r="V24" s="438"/>
      <c r="W24" s="439"/>
      <c r="X24" s="439"/>
      <c r="Y24" s="439"/>
      <c r="Z24" s="605"/>
      <c r="AA24" s="438"/>
      <c r="AB24" s="439"/>
      <c r="AC24" s="439"/>
      <c r="AD24" s="439"/>
      <c r="AE24" s="605"/>
      <c r="AF24" s="438"/>
      <c r="AG24" s="439"/>
      <c r="AH24" s="439"/>
      <c r="AI24" s="439"/>
      <c r="AJ24" s="605"/>
      <c r="AK24" s="438"/>
      <c r="AL24" s="439"/>
      <c r="AM24" s="439"/>
      <c r="AN24" s="439"/>
      <c r="AO24" s="605"/>
      <c r="AP24" s="438"/>
      <c r="AQ24" s="439"/>
      <c r="AR24" s="439"/>
      <c r="AS24" s="439"/>
      <c r="AT24" s="605"/>
      <c r="AU24" s="438"/>
      <c r="AV24" s="439"/>
      <c r="AW24" s="439"/>
      <c r="AX24" s="439"/>
      <c r="AY24" s="605"/>
      <c r="AZ24" s="438"/>
      <c r="BA24" s="439"/>
      <c r="BB24" s="439"/>
      <c r="BC24" s="439"/>
      <c r="BD24" s="605"/>
      <c r="BE24" s="438"/>
      <c r="BF24" s="439"/>
      <c r="BG24" s="439"/>
      <c r="BH24" s="439"/>
      <c r="BI24" s="605"/>
      <c r="BJ24" s="230">
        <f t="shared" si="0"/>
        <v>0</v>
      </c>
      <c r="BK24" s="231">
        <f t="shared" si="1"/>
        <v>30</v>
      </c>
      <c r="BL24" s="231">
        <f t="shared" si="2"/>
        <v>1324</v>
      </c>
      <c r="BM24" s="231">
        <f t="shared" si="3"/>
        <v>30</v>
      </c>
      <c r="BN24" s="1312">
        <f t="shared" si="4"/>
        <v>1496</v>
      </c>
      <c r="BO24" s="1315"/>
    </row>
    <row r="25" spans="1:67" ht="15.75">
      <c r="A25" s="203" t="s">
        <v>322</v>
      </c>
      <c r="B25" s="438">
        <v>0</v>
      </c>
      <c r="C25" s="439">
        <v>1925</v>
      </c>
      <c r="D25" s="439">
        <v>1637</v>
      </c>
      <c r="E25" s="439">
        <v>11</v>
      </c>
      <c r="F25" s="604">
        <v>2045</v>
      </c>
      <c r="G25" s="438"/>
      <c r="H25" s="439"/>
      <c r="I25" s="439"/>
      <c r="J25" s="439"/>
      <c r="K25" s="604"/>
      <c r="L25" s="438"/>
      <c r="M25" s="439"/>
      <c r="N25" s="439"/>
      <c r="O25" s="439"/>
      <c r="P25" s="604"/>
      <c r="Q25" s="438"/>
      <c r="R25" s="439"/>
      <c r="S25" s="439"/>
      <c r="T25" s="439"/>
      <c r="U25" s="604"/>
      <c r="V25" s="438"/>
      <c r="W25" s="439"/>
      <c r="X25" s="439"/>
      <c r="Y25" s="439"/>
      <c r="Z25" s="604"/>
      <c r="AA25" s="438"/>
      <c r="AB25" s="439"/>
      <c r="AC25" s="439"/>
      <c r="AD25" s="439"/>
      <c r="AE25" s="604"/>
      <c r="AF25" s="438"/>
      <c r="AG25" s="439"/>
      <c r="AH25" s="439"/>
      <c r="AI25" s="439"/>
      <c r="AJ25" s="604"/>
      <c r="AK25" s="438"/>
      <c r="AL25" s="439"/>
      <c r="AM25" s="439"/>
      <c r="AN25" s="439"/>
      <c r="AO25" s="604"/>
      <c r="AP25" s="438"/>
      <c r="AQ25" s="439"/>
      <c r="AR25" s="439"/>
      <c r="AS25" s="439"/>
      <c r="AT25" s="604"/>
      <c r="AU25" s="438"/>
      <c r="AV25" s="439"/>
      <c r="AW25" s="439"/>
      <c r="AX25" s="439"/>
      <c r="AY25" s="604"/>
      <c r="AZ25" s="438"/>
      <c r="BA25" s="439"/>
      <c r="BB25" s="439"/>
      <c r="BC25" s="439"/>
      <c r="BD25" s="604"/>
      <c r="BE25" s="438"/>
      <c r="BF25" s="439"/>
      <c r="BG25" s="439"/>
      <c r="BH25" s="439"/>
      <c r="BI25" s="604"/>
      <c r="BJ25" s="230">
        <f t="shared" si="0"/>
        <v>0</v>
      </c>
      <c r="BK25" s="231">
        <f t="shared" si="1"/>
        <v>11</v>
      </c>
      <c r="BL25" s="231">
        <f t="shared" si="2"/>
        <v>1637</v>
      </c>
      <c r="BM25" s="231">
        <f t="shared" si="3"/>
        <v>11</v>
      </c>
      <c r="BN25" s="1312">
        <f t="shared" si="4"/>
        <v>2045</v>
      </c>
      <c r="BO25" s="1315"/>
    </row>
    <row r="26" spans="1:67" ht="15.75">
      <c r="A26" s="204" t="s">
        <v>323</v>
      </c>
      <c r="B26" s="441">
        <v>0</v>
      </c>
      <c r="C26" s="442">
        <v>3307</v>
      </c>
      <c r="D26" s="442">
        <v>5102</v>
      </c>
      <c r="E26" s="442">
        <v>586</v>
      </c>
      <c r="F26" s="606">
        <v>2276</v>
      </c>
      <c r="G26" s="441"/>
      <c r="H26" s="442"/>
      <c r="I26" s="442"/>
      <c r="J26" s="442"/>
      <c r="K26" s="606"/>
      <c r="L26" s="441"/>
      <c r="M26" s="442"/>
      <c r="N26" s="442"/>
      <c r="O26" s="442"/>
      <c r="P26" s="606"/>
      <c r="Q26" s="441"/>
      <c r="R26" s="442"/>
      <c r="S26" s="442"/>
      <c r="T26" s="442"/>
      <c r="U26" s="606"/>
      <c r="V26" s="441"/>
      <c r="W26" s="442"/>
      <c r="X26" s="442"/>
      <c r="Y26" s="442"/>
      <c r="Z26" s="606"/>
      <c r="AA26" s="441"/>
      <c r="AB26" s="442"/>
      <c r="AC26" s="442"/>
      <c r="AD26" s="442"/>
      <c r="AE26" s="606"/>
      <c r="AF26" s="441"/>
      <c r="AG26" s="442"/>
      <c r="AH26" s="442"/>
      <c r="AI26" s="442"/>
      <c r="AJ26" s="606"/>
      <c r="AK26" s="441"/>
      <c r="AL26" s="442"/>
      <c r="AM26" s="442"/>
      <c r="AN26" s="442"/>
      <c r="AO26" s="606"/>
      <c r="AP26" s="441"/>
      <c r="AQ26" s="442"/>
      <c r="AR26" s="442"/>
      <c r="AS26" s="442"/>
      <c r="AT26" s="606"/>
      <c r="AU26" s="441"/>
      <c r="AV26" s="442"/>
      <c r="AW26" s="442"/>
      <c r="AX26" s="442"/>
      <c r="AY26" s="606"/>
      <c r="AZ26" s="441"/>
      <c r="BA26" s="442"/>
      <c r="BB26" s="442"/>
      <c r="BC26" s="442"/>
      <c r="BD26" s="606"/>
      <c r="BE26" s="441"/>
      <c r="BF26" s="442"/>
      <c r="BG26" s="442"/>
      <c r="BH26" s="442"/>
      <c r="BI26" s="606"/>
      <c r="BJ26" s="232">
        <f t="shared" si="0"/>
        <v>0</v>
      </c>
      <c r="BK26" s="233">
        <f t="shared" si="1"/>
        <v>586</v>
      </c>
      <c r="BL26" s="233">
        <f t="shared" si="2"/>
        <v>5102</v>
      </c>
      <c r="BM26" s="233">
        <f t="shared" si="3"/>
        <v>586</v>
      </c>
      <c r="BN26" s="1313">
        <f t="shared" si="4"/>
        <v>2276</v>
      </c>
      <c r="BO26" s="1315"/>
    </row>
    <row r="27" spans="1:67" s="360" customFormat="1" ht="13.5" thickBot="1">
      <c r="A27" s="422" t="s">
        <v>324</v>
      </c>
      <c r="B27" s="423">
        <f t="shared" ref="B27:F27" si="5">SUM(B15:B26)</f>
        <v>0</v>
      </c>
      <c r="C27" s="424">
        <f t="shared" si="5"/>
        <v>32904</v>
      </c>
      <c r="D27" s="424">
        <f t="shared" si="5"/>
        <v>27635</v>
      </c>
      <c r="E27" s="424">
        <f t="shared" si="5"/>
        <v>2478</v>
      </c>
      <c r="F27" s="425">
        <f t="shared" si="5"/>
        <v>33414</v>
      </c>
      <c r="G27" s="423"/>
      <c r="H27" s="424"/>
      <c r="I27" s="424"/>
      <c r="J27" s="424"/>
      <c r="K27" s="425"/>
      <c r="L27" s="423"/>
      <c r="M27" s="424"/>
      <c r="N27" s="424"/>
      <c r="O27" s="424"/>
      <c r="P27" s="425"/>
      <c r="Q27" s="423"/>
      <c r="R27" s="424"/>
      <c r="S27" s="424"/>
      <c r="T27" s="424"/>
      <c r="U27" s="425"/>
      <c r="V27" s="423"/>
      <c r="W27" s="424"/>
      <c r="X27" s="424"/>
      <c r="Y27" s="424"/>
      <c r="Z27" s="425"/>
      <c r="AA27" s="423"/>
      <c r="AB27" s="424"/>
      <c r="AC27" s="424"/>
      <c r="AD27" s="424"/>
      <c r="AE27" s="425"/>
      <c r="AF27" s="423"/>
      <c r="AG27" s="424"/>
      <c r="AH27" s="424"/>
      <c r="AI27" s="424"/>
      <c r="AJ27" s="425"/>
      <c r="AK27" s="423"/>
      <c r="AL27" s="424"/>
      <c r="AM27" s="424"/>
      <c r="AN27" s="424"/>
      <c r="AO27" s="425"/>
      <c r="AP27" s="423"/>
      <c r="AQ27" s="424"/>
      <c r="AR27" s="424"/>
      <c r="AS27" s="424"/>
      <c r="AT27" s="425"/>
      <c r="AU27" s="423"/>
      <c r="AV27" s="424"/>
      <c r="AW27" s="424"/>
      <c r="AX27" s="424"/>
      <c r="AY27" s="425"/>
      <c r="AZ27" s="423"/>
      <c r="BA27" s="424"/>
      <c r="BB27" s="424"/>
      <c r="BC27" s="424"/>
      <c r="BD27" s="425"/>
      <c r="BE27" s="423"/>
      <c r="BF27" s="424"/>
      <c r="BG27" s="424"/>
      <c r="BH27" s="424"/>
      <c r="BI27" s="425"/>
      <c r="BJ27" s="426">
        <f>BE27+AZ27+AU27+AP27+AK27+AF27+AA27+V27+Q27+L27+G27+B27</f>
        <v>0</v>
      </c>
      <c r="BK27" s="427">
        <f>BF27+BA27+AV27+AQ27+AL27+AG27+AB27+W27+R27+M27+H27+E27</f>
        <v>2478</v>
      </c>
      <c r="BL27" s="427">
        <f>BG27+BB27+AW27+AR27+AM27+AH27+AC27+X27+S27+N27+I27+D27</f>
        <v>27635</v>
      </c>
      <c r="BM27" s="427">
        <f>BH27+BC27+AX27+AS27+AN27+AI27+AD27+Y27+T27+O27+J27+E27</f>
        <v>2478</v>
      </c>
      <c r="BN27" s="1314">
        <f>BI27+BD27+AY27+AT27+AO27+AJ27+AE27+Z27+U27+P27+K27+F27</f>
        <v>33414</v>
      </c>
      <c r="BO27" s="1102"/>
    </row>
    <row r="28" spans="1:67">
      <c r="A28" s="50"/>
      <c r="B28" s="52"/>
      <c r="C28" s="50"/>
      <c r="D28" s="50"/>
      <c r="E28" s="50"/>
      <c r="F28" s="50"/>
      <c r="G28" s="49"/>
      <c r="H28" s="49"/>
      <c r="I28" s="50"/>
      <c r="J28" s="50"/>
      <c r="K28" s="50"/>
      <c r="BO28" s="1315"/>
    </row>
    <row r="29" spans="1:67" s="535" customFormat="1">
      <c r="A29" s="534"/>
      <c r="B29" s="534" t="s">
        <v>2</v>
      </c>
      <c r="C29" s="534" t="s">
        <v>3</v>
      </c>
      <c r="D29" s="534" t="s">
        <v>4</v>
      </c>
      <c r="E29" s="534" t="s">
        <v>5</v>
      </c>
      <c r="F29" s="534" t="s">
        <v>6</v>
      </c>
      <c r="G29" s="534" t="s">
        <v>7</v>
      </c>
      <c r="H29" s="534" t="s">
        <v>8</v>
      </c>
      <c r="I29" s="534" t="s">
        <v>9</v>
      </c>
      <c r="J29" s="534" t="s">
        <v>10</v>
      </c>
      <c r="K29" s="534" t="s">
        <v>11</v>
      </c>
      <c r="L29" s="534" t="s">
        <v>12</v>
      </c>
      <c r="M29" s="534" t="s">
        <v>13</v>
      </c>
    </row>
    <row r="30" spans="1:67" s="535" customFormat="1">
      <c r="A30" s="534" t="s">
        <v>307</v>
      </c>
      <c r="B30" s="536">
        <f>B27</f>
        <v>0</v>
      </c>
      <c r="C30" s="536"/>
      <c r="D30" s="536"/>
      <c r="E30" s="536"/>
      <c r="F30" s="536"/>
      <c r="G30" s="536"/>
      <c r="H30" s="536"/>
      <c r="I30" s="536"/>
      <c r="J30" s="536"/>
      <c r="K30" s="537"/>
      <c r="L30" s="537"/>
      <c r="M30" s="537"/>
    </row>
    <row r="31" spans="1:67" s="535" customFormat="1">
      <c r="A31" s="535" t="s">
        <v>308</v>
      </c>
      <c r="B31" s="537">
        <f>C27</f>
        <v>32904</v>
      </c>
      <c r="C31" s="537"/>
      <c r="D31" s="537"/>
      <c r="E31" s="537"/>
      <c r="F31" s="537"/>
      <c r="G31" s="537"/>
      <c r="H31" s="537"/>
      <c r="I31" s="537"/>
      <c r="J31" s="537"/>
      <c r="K31" s="537"/>
      <c r="L31" s="537"/>
      <c r="M31" s="537"/>
    </row>
    <row r="32" spans="1:67" s="535" customFormat="1">
      <c r="A32" s="535" t="s">
        <v>309</v>
      </c>
      <c r="B32" s="537">
        <f>D27</f>
        <v>27635</v>
      </c>
      <c r="C32" s="537"/>
      <c r="D32" s="537"/>
      <c r="E32" s="537"/>
      <c r="F32" s="537"/>
      <c r="G32" s="537"/>
      <c r="H32" s="537"/>
      <c r="I32" s="537"/>
      <c r="J32" s="537"/>
      <c r="K32" s="537"/>
      <c r="L32" s="537"/>
      <c r="M32" s="537"/>
    </row>
    <row r="33" spans="1:13" s="535" customFormat="1">
      <c r="A33" s="535" t="s">
        <v>310</v>
      </c>
      <c r="B33" s="537">
        <f>E27</f>
        <v>2478</v>
      </c>
      <c r="C33" s="537"/>
      <c r="D33" s="537"/>
      <c r="E33" s="537"/>
      <c r="F33" s="537"/>
      <c r="G33" s="537"/>
      <c r="H33" s="537"/>
      <c r="I33" s="537"/>
      <c r="J33" s="537"/>
      <c r="K33" s="537"/>
      <c r="L33" s="537"/>
      <c r="M33" s="537"/>
    </row>
    <row r="34" spans="1:13" s="535" customFormat="1">
      <c r="A34" s="535" t="s">
        <v>311</v>
      </c>
      <c r="B34" s="537">
        <f>F27</f>
        <v>33414</v>
      </c>
      <c r="C34" s="537"/>
      <c r="D34" s="537"/>
      <c r="E34" s="537"/>
      <c r="F34" s="537"/>
      <c r="G34" s="537"/>
      <c r="H34" s="537"/>
      <c r="I34" s="537"/>
      <c r="J34" s="537"/>
      <c r="K34" s="537"/>
      <c r="L34" s="537"/>
      <c r="M34" s="537"/>
    </row>
    <row r="44" spans="1:13">
      <c r="A44" s="558"/>
    </row>
  </sheetData>
  <sheetProtection algorithmName="SHA-512" hashValue="srFjT1Wva2k7q5+jF1w126vXNIyxSii4pJsJ9OK/HHJ3z6FPR8UvT3kB3OA7KPMbG25caJaGXyHKpXOvMkg2Fw==" saltValue="M4Dhh2WLc6NjOtZ0KKQekQ==" spinCount="100000" sheet="1" objects="1" scenarios="1"/>
  <mergeCells count="46">
    <mergeCell ref="BJ3:BK3"/>
    <mergeCell ref="BL3:BN3"/>
    <mergeCell ref="BJ4:BK4"/>
    <mergeCell ref="BL4:BN4"/>
    <mergeCell ref="A2:AO2"/>
    <mergeCell ref="AZ3:BD3"/>
    <mergeCell ref="BE3:BI3"/>
    <mergeCell ref="AP3:AT3"/>
    <mergeCell ref="AK3:AO3"/>
    <mergeCell ref="B3:F3"/>
    <mergeCell ref="G3:K3"/>
    <mergeCell ref="L3:P3"/>
    <mergeCell ref="Q3:U3"/>
    <mergeCell ref="AU4:AY4"/>
    <mergeCell ref="AA3:AE3"/>
    <mergeCell ref="AF3:AJ3"/>
    <mergeCell ref="AP4:AT4"/>
    <mergeCell ref="AP13:AT13"/>
    <mergeCell ref="A12:AJ12"/>
    <mergeCell ref="AA4:AE4"/>
    <mergeCell ref="AF4:AJ4"/>
    <mergeCell ref="AK4:AO4"/>
    <mergeCell ref="L4:P4"/>
    <mergeCell ref="Q4:U4"/>
    <mergeCell ref="V4:Z4"/>
    <mergeCell ref="V3:Z3"/>
    <mergeCell ref="B13:F13"/>
    <mergeCell ref="G13:K13"/>
    <mergeCell ref="L13:P13"/>
    <mergeCell ref="Q13:U13"/>
    <mergeCell ref="E1:AE1"/>
    <mergeCell ref="BE13:BI13"/>
    <mergeCell ref="BJ13:BN13"/>
    <mergeCell ref="A3:A4"/>
    <mergeCell ref="V13:Z13"/>
    <mergeCell ref="AA13:AE13"/>
    <mergeCell ref="AF13:AJ13"/>
    <mergeCell ref="AK13:AO13"/>
    <mergeCell ref="AU13:AY13"/>
    <mergeCell ref="AZ13:BD13"/>
    <mergeCell ref="AZ4:BD4"/>
    <mergeCell ref="BE4:BI4"/>
    <mergeCell ref="A13:A14"/>
    <mergeCell ref="B4:F4"/>
    <mergeCell ref="AU3:AY3"/>
    <mergeCell ref="G4:K4"/>
  </mergeCell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C103"/>
  <sheetViews>
    <sheetView showGridLines="0" zoomScale="90" zoomScaleNormal="90" workbookViewId="0">
      <pane xSplit="2" ySplit="4" topLeftCell="C35" activePane="bottomRight" state="frozen"/>
      <selection activeCell="C1" sqref="C1:O1"/>
      <selection pane="topRight" activeCell="C1" sqref="C1:O1"/>
      <selection pane="bottomLeft" activeCell="C1" sqref="C1:O1"/>
      <selection pane="bottomRight" activeCell="D47" sqref="D47"/>
    </sheetView>
  </sheetViews>
  <sheetFormatPr defaultRowHeight="15.75"/>
  <cols>
    <col min="1" max="1" width="11.5703125" style="42" customWidth="1"/>
    <col min="2" max="2" width="69.7109375" style="42" customWidth="1"/>
    <col min="3" max="15" width="10.28515625" style="80" customWidth="1"/>
    <col min="16" max="16384" width="9.140625" style="42"/>
  </cols>
  <sheetData>
    <row r="1" spans="1:29" ht="45" customHeight="1">
      <c r="B1" s="2366" t="s">
        <v>737</v>
      </c>
      <c r="C1" s="2366"/>
      <c r="D1" s="2366"/>
      <c r="E1" s="2366"/>
      <c r="F1" s="2366"/>
      <c r="G1" s="2366"/>
      <c r="H1" s="2366"/>
      <c r="I1" s="2366"/>
      <c r="J1" s="2366"/>
      <c r="K1" s="2366"/>
      <c r="L1" s="2366"/>
      <c r="M1" s="2366"/>
      <c r="N1" s="2366"/>
      <c r="O1" s="97"/>
      <c r="P1" s="93"/>
      <c r="Q1" s="93"/>
      <c r="R1" s="93"/>
      <c r="S1" s="93"/>
      <c r="T1" s="93"/>
      <c r="U1" s="93"/>
      <c r="V1" s="93"/>
      <c r="W1" s="93"/>
      <c r="X1" s="93"/>
      <c r="Y1" s="93"/>
      <c r="Z1" s="93"/>
      <c r="AA1" s="93"/>
      <c r="AB1" s="93"/>
      <c r="AC1" s="93"/>
    </row>
    <row r="2" spans="1:29" ht="21" customHeight="1">
      <c r="A2" s="82" t="s">
        <v>133</v>
      </c>
      <c r="B2" s="82"/>
      <c r="C2" s="2241"/>
      <c r="D2" s="2241"/>
      <c r="E2" s="2241"/>
      <c r="F2" s="2241"/>
      <c r="G2" s="2241"/>
      <c r="H2" s="2241"/>
      <c r="I2" s="2241"/>
      <c r="J2" s="2241"/>
      <c r="K2" s="2241"/>
      <c r="L2" s="2241"/>
      <c r="M2" s="2241"/>
      <c r="N2" s="2241"/>
      <c r="O2" s="2241"/>
    </row>
    <row r="3" spans="1:29" ht="15.75" customHeight="1" thickBot="1">
      <c r="A3" s="2424" t="s">
        <v>217</v>
      </c>
      <c r="B3" s="2424"/>
      <c r="C3" s="2424"/>
      <c r="D3" s="2424"/>
      <c r="E3" s="2424"/>
      <c r="F3" s="2424"/>
      <c r="G3" s="2424"/>
      <c r="H3" s="2424"/>
      <c r="I3" s="2424"/>
      <c r="J3" s="2424"/>
      <c r="K3" s="2424"/>
      <c r="L3" s="2424"/>
      <c r="M3" s="2424"/>
      <c r="N3" s="2424"/>
      <c r="O3" s="2424"/>
    </row>
    <row r="4" spans="1:29" ht="36.75" customHeight="1" thickBot="1">
      <c r="A4" s="74" t="s">
        <v>218</v>
      </c>
      <c r="B4" s="75" t="s">
        <v>219</v>
      </c>
      <c r="C4" s="645" t="s">
        <v>2</v>
      </c>
      <c r="D4" s="645" t="s">
        <v>3</v>
      </c>
      <c r="E4" s="645" t="s">
        <v>4</v>
      </c>
      <c r="F4" s="645" t="s">
        <v>121</v>
      </c>
      <c r="G4" s="645" t="s">
        <v>6</v>
      </c>
      <c r="H4" s="645" t="s">
        <v>7</v>
      </c>
      <c r="I4" s="645" t="s">
        <v>8</v>
      </c>
      <c r="J4" s="645" t="s">
        <v>9</v>
      </c>
      <c r="K4" s="645" t="s">
        <v>10</v>
      </c>
      <c r="L4" s="645" t="s">
        <v>11</v>
      </c>
      <c r="M4" s="842" t="s">
        <v>12</v>
      </c>
      <c r="N4" s="645" t="s">
        <v>13</v>
      </c>
      <c r="O4" s="140" t="s">
        <v>122</v>
      </c>
      <c r="P4" s="140" t="s">
        <v>602</v>
      </c>
    </row>
    <row r="5" spans="1:29">
      <c r="A5" s="68" t="s">
        <v>220</v>
      </c>
      <c r="B5" s="69" t="s">
        <v>365</v>
      </c>
      <c r="C5" s="844">
        <v>0</v>
      </c>
      <c r="D5" s="844"/>
      <c r="E5" s="844"/>
      <c r="F5" s="844"/>
      <c r="G5" s="844"/>
      <c r="H5" s="844"/>
      <c r="I5" s="844"/>
      <c r="J5" s="844"/>
      <c r="K5" s="844"/>
      <c r="L5" s="844"/>
      <c r="M5" s="844"/>
      <c r="N5" s="844"/>
      <c r="O5" s="559">
        <f t="shared" ref="O5:O36" si="0">SUM(C5:N5)</f>
        <v>0</v>
      </c>
      <c r="P5" s="559">
        <f>AVERAGE(C5:N5)</f>
        <v>0</v>
      </c>
    </row>
    <row r="6" spans="1:29">
      <c r="A6" s="68" t="s">
        <v>357</v>
      </c>
      <c r="B6" s="69" t="s">
        <v>358</v>
      </c>
      <c r="C6" s="844">
        <v>0</v>
      </c>
      <c r="D6" s="844"/>
      <c r="E6" s="844"/>
      <c r="F6" s="844"/>
      <c r="G6" s="844"/>
      <c r="H6" s="844"/>
      <c r="I6" s="844"/>
      <c r="J6" s="844"/>
      <c r="K6" s="844"/>
      <c r="L6" s="844"/>
      <c r="M6" s="844"/>
      <c r="N6" s="844"/>
      <c r="O6" s="559">
        <f t="shared" si="0"/>
        <v>0</v>
      </c>
      <c r="P6" s="559">
        <f t="shared" ref="P6:P69" si="1">AVERAGE(C6:N6)</f>
        <v>0</v>
      </c>
    </row>
    <row r="7" spans="1:29">
      <c r="A7" s="68" t="s">
        <v>221</v>
      </c>
      <c r="B7" s="70" t="s">
        <v>366</v>
      </c>
      <c r="C7" s="560">
        <v>0</v>
      </c>
      <c r="D7" s="560"/>
      <c r="E7" s="560"/>
      <c r="F7" s="560"/>
      <c r="G7" s="560"/>
      <c r="H7" s="560"/>
      <c r="I7" s="560"/>
      <c r="J7" s="560"/>
      <c r="K7" s="560"/>
      <c r="L7" s="560"/>
      <c r="M7" s="560"/>
      <c r="N7" s="560"/>
      <c r="O7" s="562">
        <f t="shared" si="0"/>
        <v>0</v>
      </c>
      <c r="P7" s="562">
        <f t="shared" si="1"/>
        <v>0</v>
      </c>
    </row>
    <row r="8" spans="1:29">
      <c r="A8" s="68" t="s">
        <v>355</v>
      </c>
      <c r="B8" s="70" t="s">
        <v>356</v>
      </c>
      <c r="C8" s="560">
        <v>5</v>
      </c>
      <c r="D8" s="560"/>
      <c r="E8" s="560"/>
      <c r="F8" s="560"/>
      <c r="G8" s="560"/>
      <c r="H8" s="560"/>
      <c r="I8" s="560"/>
      <c r="J8" s="560"/>
      <c r="K8" s="560"/>
      <c r="L8" s="560"/>
      <c r="M8" s="560"/>
      <c r="N8" s="560"/>
      <c r="O8" s="562">
        <f t="shared" si="0"/>
        <v>5</v>
      </c>
      <c r="P8" s="562">
        <f t="shared" si="1"/>
        <v>5</v>
      </c>
    </row>
    <row r="9" spans="1:29">
      <c r="A9" s="68" t="s">
        <v>222</v>
      </c>
      <c r="B9" s="70" t="s">
        <v>551</v>
      </c>
      <c r="C9" s="560">
        <v>220</v>
      </c>
      <c r="D9" s="560"/>
      <c r="E9" s="560"/>
      <c r="F9" s="560"/>
      <c r="G9" s="560"/>
      <c r="H9" s="560"/>
      <c r="I9" s="560"/>
      <c r="J9" s="560"/>
      <c r="K9" s="560"/>
      <c r="L9" s="560"/>
      <c r="M9" s="560"/>
      <c r="N9" s="560"/>
      <c r="O9" s="562">
        <f t="shared" si="0"/>
        <v>220</v>
      </c>
      <c r="P9" s="562">
        <f t="shared" si="1"/>
        <v>220</v>
      </c>
    </row>
    <row r="10" spans="1:29">
      <c r="A10" s="67" t="s">
        <v>359</v>
      </c>
      <c r="B10" s="66" t="s">
        <v>360</v>
      </c>
      <c r="C10" s="560">
        <v>126</v>
      </c>
      <c r="D10" s="560"/>
      <c r="E10" s="560"/>
      <c r="F10" s="560"/>
      <c r="G10" s="560"/>
      <c r="H10" s="560"/>
      <c r="I10" s="560"/>
      <c r="J10" s="560"/>
      <c r="K10" s="560"/>
      <c r="L10" s="560"/>
      <c r="M10" s="560"/>
      <c r="N10" s="560"/>
      <c r="O10" s="562">
        <f t="shared" si="0"/>
        <v>126</v>
      </c>
      <c r="P10" s="562">
        <f t="shared" si="1"/>
        <v>126</v>
      </c>
    </row>
    <row r="11" spans="1:29" ht="31.5">
      <c r="A11" s="67" t="s">
        <v>223</v>
      </c>
      <c r="B11" s="541" t="s">
        <v>446</v>
      </c>
      <c r="C11" s="560">
        <f>701+606+948+649+672+78</f>
        <v>3654</v>
      </c>
      <c r="D11" s="560"/>
      <c r="E11" s="560"/>
      <c r="F11" s="560"/>
      <c r="G11" s="560"/>
      <c r="H11" s="560"/>
      <c r="I11" s="560"/>
      <c r="J11" s="560"/>
      <c r="K11" s="560"/>
      <c r="L11" s="560"/>
      <c r="M11" s="560"/>
      <c r="N11" s="560"/>
      <c r="O11" s="562">
        <f t="shared" si="0"/>
        <v>3654</v>
      </c>
      <c r="P11" s="562">
        <f t="shared" si="1"/>
        <v>3654</v>
      </c>
    </row>
    <row r="12" spans="1:29">
      <c r="A12" s="67" t="s">
        <v>224</v>
      </c>
      <c r="B12" s="65" t="s">
        <v>225</v>
      </c>
      <c r="C12" s="560">
        <f t="shared" ref="C12:N12" si="2">SUM(C13:C16)</f>
        <v>45</v>
      </c>
      <c r="D12" s="560">
        <f t="shared" si="2"/>
        <v>0</v>
      </c>
      <c r="E12" s="560">
        <f t="shared" si="2"/>
        <v>0</v>
      </c>
      <c r="F12" s="560">
        <f t="shared" si="2"/>
        <v>0</v>
      </c>
      <c r="G12" s="560">
        <f t="shared" si="2"/>
        <v>0</v>
      </c>
      <c r="H12" s="560">
        <f t="shared" si="2"/>
        <v>0</v>
      </c>
      <c r="I12" s="560">
        <f t="shared" si="2"/>
        <v>0</v>
      </c>
      <c r="J12" s="560">
        <f t="shared" si="2"/>
        <v>0</v>
      </c>
      <c r="K12" s="560">
        <f t="shared" si="2"/>
        <v>0</v>
      </c>
      <c r="L12" s="560">
        <f t="shared" si="2"/>
        <v>0</v>
      </c>
      <c r="M12" s="560">
        <f t="shared" si="2"/>
        <v>0</v>
      </c>
      <c r="N12" s="560">
        <f t="shared" si="2"/>
        <v>0</v>
      </c>
      <c r="O12" s="562">
        <f t="shared" si="0"/>
        <v>45</v>
      </c>
      <c r="P12" s="562">
        <f t="shared" si="1"/>
        <v>3.75</v>
      </c>
    </row>
    <row r="13" spans="1:29">
      <c r="A13" s="407"/>
      <c r="B13" s="408" t="s">
        <v>433</v>
      </c>
      <c r="C13" s="563">
        <v>8</v>
      </c>
      <c r="D13" s="563"/>
      <c r="E13" s="563"/>
      <c r="F13" s="563"/>
      <c r="G13" s="563"/>
      <c r="H13" s="563"/>
      <c r="I13" s="563"/>
      <c r="J13" s="563"/>
      <c r="K13" s="563"/>
      <c r="L13" s="563"/>
      <c r="M13" s="563"/>
      <c r="N13" s="563"/>
      <c r="O13" s="565">
        <f t="shared" si="0"/>
        <v>8</v>
      </c>
      <c r="P13" s="565">
        <f t="shared" si="1"/>
        <v>8</v>
      </c>
    </row>
    <row r="14" spans="1:29">
      <c r="A14" s="409"/>
      <c r="B14" s="418" t="s">
        <v>432</v>
      </c>
      <c r="C14" s="566">
        <v>26</v>
      </c>
      <c r="D14" s="566"/>
      <c r="E14" s="566"/>
      <c r="F14" s="566"/>
      <c r="G14" s="566"/>
      <c r="H14" s="566"/>
      <c r="I14" s="566"/>
      <c r="J14" s="566"/>
      <c r="K14" s="566"/>
      <c r="L14" s="566"/>
      <c r="M14" s="566"/>
      <c r="N14" s="566"/>
      <c r="O14" s="568">
        <f t="shared" si="0"/>
        <v>26</v>
      </c>
      <c r="P14" s="568">
        <f t="shared" si="1"/>
        <v>26</v>
      </c>
    </row>
    <row r="15" spans="1:29">
      <c r="A15" s="409"/>
      <c r="B15" s="419" t="s">
        <v>434</v>
      </c>
      <c r="C15" s="845">
        <v>11</v>
      </c>
      <c r="D15" s="846"/>
      <c r="E15" s="566"/>
      <c r="F15" s="566"/>
      <c r="G15" s="566"/>
      <c r="H15" s="566"/>
      <c r="I15" s="566"/>
      <c r="J15" s="566"/>
      <c r="K15" s="566"/>
      <c r="L15" s="566"/>
      <c r="M15" s="566"/>
      <c r="N15" s="566"/>
      <c r="O15" s="568">
        <f t="shared" si="0"/>
        <v>11</v>
      </c>
      <c r="P15" s="568">
        <f t="shared" si="1"/>
        <v>11</v>
      </c>
    </row>
    <row r="16" spans="1:29">
      <c r="A16" s="411"/>
      <c r="B16" s="420" t="s">
        <v>435</v>
      </c>
      <c r="C16" s="847">
        <v>0</v>
      </c>
      <c r="D16" s="848"/>
      <c r="E16" s="571"/>
      <c r="F16" s="571"/>
      <c r="G16" s="571"/>
      <c r="H16" s="571"/>
      <c r="I16" s="571"/>
      <c r="J16" s="571"/>
      <c r="K16" s="571"/>
      <c r="L16" s="571"/>
      <c r="M16" s="571"/>
      <c r="N16" s="571"/>
      <c r="O16" s="570">
        <f t="shared" si="0"/>
        <v>0</v>
      </c>
      <c r="P16" s="570">
        <f t="shared" si="1"/>
        <v>0</v>
      </c>
    </row>
    <row r="17" spans="1:16">
      <c r="A17" s="67" t="s">
        <v>226</v>
      </c>
      <c r="B17" s="65" t="s">
        <v>227</v>
      </c>
      <c r="C17" s="560">
        <f>SUM(C18:C21)</f>
        <v>88</v>
      </c>
      <c r="D17" s="560">
        <f t="shared" ref="D17:N17" si="3">SUM(D18:D21)</f>
        <v>0</v>
      </c>
      <c r="E17" s="560">
        <f t="shared" si="3"/>
        <v>0</v>
      </c>
      <c r="F17" s="560">
        <f t="shared" si="3"/>
        <v>0</v>
      </c>
      <c r="G17" s="560">
        <f t="shared" si="3"/>
        <v>0</v>
      </c>
      <c r="H17" s="560">
        <f t="shared" si="3"/>
        <v>0</v>
      </c>
      <c r="I17" s="560">
        <f t="shared" si="3"/>
        <v>0</v>
      </c>
      <c r="J17" s="560">
        <f t="shared" si="3"/>
        <v>0</v>
      </c>
      <c r="K17" s="560">
        <f t="shared" si="3"/>
        <v>0</v>
      </c>
      <c r="L17" s="560">
        <f t="shared" si="3"/>
        <v>0</v>
      </c>
      <c r="M17" s="560">
        <f t="shared" si="3"/>
        <v>0</v>
      </c>
      <c r="N17" s="560">
        <f t="shared" si="3"/>
        <v>0</v>
      </c>
      <c r="O17" s="562">
        <f t="shared" si="0"/>
        <v>88</v>
      </c>
      <c r="P17" s="562">
        <f t="shared" si="1"/>
        <v>7.333333333333333</v>
      </c>
    </row>
    <row r="18" spans="1:16">
      <c r="A18" s="407"/>
      <c r="B18" s="408" t="s">
        <v>428</v>
      </c>
      <c r="C18" s="563">
        <v>3</v>
      </c>
      <c r="D18" s="563"/>
      <c r="E18" s="563"/>
      <c r="F18" s="563"/>
      <c r="G18" s="563"/>
      <c r="H18" s="563"/>
      <c r="I18" s="563"/>
      <c r="J18" s="563"/>
      <c r="K18" s="563"/>
      <c r="L18" s="563"/>
      <c r="M18" s="563"/>
      <c r="N18" s="563"/>
      <c r="O18" s="565">
        <f t="shared" si="0"/>
        <v>3</v>
      </c>
      <c r="P18" s="565">
        <f t="shared" si="1"/>
        <v>3</v>
      </c>
    </row>
    <row r="19" spans="1:16">
      <c r="A19" s="409"/>
      <c r="B19" s="410" t="s">
        <v>367</v>
      </c>
      <c r="C19" s="566">
        <v>63</v>
      </c>
      <c r="D19" s="566"/>
      <c r="E19" s="566"/>
      <c r="F19" s="566"/>
      <c r="G19" s="566"/>
      <c r="H19" s="566"/>
      <c r="I19" s="566"/>
      <c r="J19" s="566"/>
      <c r="K19" s="566"/>
      <c r="L19" s="566"/>
      <c r="M19" s="566"/>
      <c r="N19" s="566"/>
      <c r="O19" s="568">
        <f t="shared" si="0"/>
        <v>63</v>
      </c>
      <c r="P19" s="568">
        <f t="shared" si="1"/>
        <v>63</v>
      </c>
    </row>
    <row r="20" spans="1:16">
      <c r="A20" s="409"/>
      <c r="B20" s="410" t="s">
        <v>368</v>
      </c>
      <c r="C20" s="566">
        <v>1</v>
      </c>
      <c r="D20" s="566"/>
      <c r="E20" s="566"/>
      <c r="F20" s="566"/>
      <c r="G20" s="566"/>
      <c r="H20" s="566"/>
      <c r="I20" s="566"/>
      <c r="J20" s="566"/>
      <c r="K20" s="566"/>
      <c r="L20" s="566"/>
      <c r="M20" s="566"/>
      <c r="N20" s="566"/>
      <c r="O20" s="568">
        <f t="shared" si="0"/>
        <v>1</v>
      </c>
      <c r="P20" s="568">
        <f t="shared" si="1"/>
        <v>1</v>
      </c>
    </row>
    <row r="21" spans="1:16">
      <c r="A21" s="411"/>
      <c r="B21" s="412" t="s">
        <v>369</v>
      </c>
      <c r="C21" s="571">
        <v>21</v>
      </c>
      <c r="D21" s="571"/>
      <c r="E21" s="571"/>
      <c r="F21" s="571"/>
      <c r="G21" s="571"/>
      <c r="H21" s="571"/>
      <c r="I21" s="571"/>
      <c r="J21" s="571"/>
      <c r="K21" s="571"/>
      <c r="L21" s="571"/>
      <c r="M21" s="571"/>
      <c r="N21" s="571"/>
      <c r="O21" s="570">
        <f t="shared" si="0"/>
        <v>21</v>
      </c>
      <c r="P21" s="570">
        <f t="shared" si="1"/>
        <v>21</v>
      </c>
    </row>
    <row r="22" spans="1:16">
      <c r="A22" s="67" t="s">
        <v>228</v>
      </c>
      <c r="B22" s="65" t="s">
        <v>229</v>
      </c>
      <c r="C22" s="560">
        <f>SUM(C23:C25)</f>
        <v>53</v>
      </c>
      <c r="D22" s="560">
        <f t="shared" ref="D22:N22" si="4">SUM(D23:D25)</f>
        <v>0</v>
      </c>
      <c r="E22" s="560">
        <f t="shared" si="4"/>
        <v>0</v>
      </c>
      <c r="F22" s="560">
        <f t="shared" si="4"/>
        <v>0</v>
      </c>
      <c r="G22" s="560">
        <f t="shared" si="4"/>
        <v>0</v>
      </c>
      <c r="H22" s="560">
        <f t="shared" si="4"/>
        <v>0</v>
      </c>
      <c r="I22" s="560">
        <f t="shared" si="4"/>
        <v>0</v>
      </c>
      <c r="J22" s="560">
        <f t="shared" si="4"/>
        <v>0</v>
      </c>
      <c r="K22" s="560">
        <f t="shared" si="4"/>
        <v>0</v>
      </c>
      <c r="L22" s="560">
        <f t="shared" si="4"/>
        <v>0</v>
      </c>
      <c r="M22" s="560">
        <f t="shared" si="4"/>
        <v>0</v>
      </c>
      <c r="N22" s="560">
        <f t="shared" si="4"/>
        <v>0</v>
      </c>
      <c r="O22" s="562">
        <f t="shared" si="0"/>
        <v>53</v>
      </c>
      <c r="P22" s="562">
        <f t="shared" si="1"/>
        <v>4.416666666666667</v>
      </c>
    </row>
    <row r="23" spans="1:16">
      <c r="A23" s="407"/>
      <c r="B23" s="408" t="s">
        <v>370</v>
      </c>
      <c r="C23" s="563">
        <v>21</v>
      </c>
      <c r="D23" s="563"/>
      <c r="E23" s="563"/>
      <c r="F23" s="563"/>
      <c r="G23" s="563"/>
      <c r="H23" s="563"/>
      <c r="I23" s="563"/>
      <c r="J23" s="563"/>
      <c r="K23" s="563"/>
      <c r="L23" s="563"/>
      <c r="M23" s="563"/>
      <c r="N23" s="563"/>
      <c r="O23" s="565">
        <f t="shared" si="0"/>
        <v>21</v>
      </c>
      <c r="P23" s="565">
        <f t="shared" si="1"/>
        <v>21</v>
      </c>
    </row>
    <row r="24" spans="1:16">
      <c r="A24" s="409"/>
      <c r="B24" s="410" t="s">
        <v>371</v>
      </c>
      <c r="C24" s="566">
        <v>0</v>
      </c>
      <c r="D24" s="566"/>
      <c r="E24" s="566"/>
      <c r="F24" s="566"/>
      <c r="G24" s="566"/>
      <c r="H24" s="566"/>
      <c r="I24" s="566"/>
      <c r="J24" s="566"/>
      <c r="K24" s="566"/>
      <c r="L24" s="566"/>
      <c r="M24" s="566"/>
      <c r="N24" s="566"/>
      <c r="O24" s="568">
        <f t="shared" si="0"/>
        <v>0</v>
      </c>
      <c r="P24" s="568">
        <f t="shared" si="1"/>
        <v>0</v>
      </c>
    </row>
    <row r="25" spans="1:16">
      <c r="A25" s="411"/>
      <c r="B25" s="412" t="s">
        <v>372</v>
      </c>
      <c r="C25" s="571">
        <v>32</v>
      </c>
      <c r="D25" s="571"/>
      <c r="E25" s="571"/>
      <c r="F25" s="571"/>
      <c r="G25" s="571"/>
      <c r="H25" s="571"/>
      <c r="I25" s="571"/>
      <c r="J25" s="571"/>
      <c r="K25" s="571"/>
      <c r="L25" s="571"/>
      <c r="M25" s="571"/>
      <c r="N25" s="571"/>
      <c r="O25" s="570">
        <f t="shared" si="0"/>
        <v>32</v>
      </c>
      <c r="P25" s="570">
        <f t="shared" si="1"/>
        <v>32</v>
      </c>
    </row>
    <row r="26" spans="1:16">
      <c r="A26" s="67" t="s">
        <v>230</v>
      </c>
      <c r="B26" s="66" t="s">
        <v>231</v>
      </c>
      <c r="C26" s="560">
        <f t="shared" ref="C26:N26" si="5">SUM(C27:C30)</f>
        <v>146</v>
      </c>
      <c r="D26" s="560">
        <f t="shared" si="5"/>
        <v>0</v>
      </c>
      <c r="E26" s="560">
        <f t="shared" si="5"/>
        <v>0</v>
      </c>
      <c r="F26" s="560">
        <f t="shared" si="5"/>
        <v>0</v>
      </c>
      <c r="G26" s="560">
        <f t="shared" si="5"/>
        <v>0</v>
      </c>
      <c r="H26" s="560">
        <f t="shared" si="5"/>
        <v>0</v>
      </c>
      <c r="I26" s="560">
        <f t="shared" si="5"/>
        <v>0</v>
      </c>
      <c r="J26" s="560">
        <f t="shared" si="5"/>
        <v>0</v>
      </c>
      <c r="K26" s="560">
        <f t="shared" si="5"/>
        <v>0</v>
      </c>
      <c r="L26" s="560">
        <f t="shared" si="5"/>
        <v>0</v>
      </c>
      <c r="M26" s="560">
        <f t="shared" si="5"/>
        <v>0</v>
      </c>
      <c r="N26" s="560">
        <f t="shared" si="5"/>
        <v>0</v>
      </c>
      <c r="O26" s="562">
        <f t="shared" si="0"/>
        <v>146</v>
      </c>
      <c r="P26" s="562">
        <f t="shared" si="1"/>
        <v>12.166666666666666</v>
      </c>
    </row>
    <row r="27" spans="1:16">
      <c r="A27" s="407"/>
      <c r="B27" s="413" t="s">
        <v>431</v>
      </c>
      <c r="C27" s="563">
        <v>0</v>
      </c>
      <c r="D27" s="563"/>
      <c r="E27" s="563"/>
      <c r="F27" s="563"/>
      <c r="G27" s="563"/>
      <c r="H27" s="563"/>
      <c r="I27" s="563"/>
      <c r="J27" s="563"/>
      <c r="K27" s="563"/>
      <c r="L27" s="563"/>
      <c r="M27" s="563"/>
      <c r="N27" s="563"/>
      <c r="O27" s="565">
        <f t="shared" si="0"/>
        <v>0</v>
      </c>
      <c r="P27" s="565">
        <f t="shared" si="1"/>
        <v>0</v>
      </c>
    </row>
    <row r="28" spans="1:16">
      <c r="A28" s="409"/>
      <c r="B28" s="414" t="s">
        <v>430</v>
      </c>
      <c r="C28" s="566">
        <v>15</v>
      </c>
      <c r="D28" s="566"/>
      <c r="E28" s="566"/>
      <c r="F28" s="566"/>
      <c r="G28" s="566"/>
      <c r="H28" s="566"/>
      <c r="I28" s="566"/>
      <c r="J28" s="566"/>
      <c r="K28" s="566"/>
      <c r="L28" s="566"/>
      <c r="M28" s="566"/>
      <c r="N28" s="566"/>
      <c r="O28" s="568">
        <f t="shared" si="0"/>
        <v>15</v>
      </c>
      <c r="P28" s="568">
        <f t="shared" si="1"/>
        <v>15</v>
      </c>
    </row>
    <row r="29" spans="1:16">
      <c r="A29" s="409"/>
      <c r="B29" s="414" t="s">
        <v>429</v>
      </c>
      <c r="C29" s="566">
        <v>78</v>
      </c>
      <c r="D29" s="566"/>
      <c r="E29" s="566"/>
      <c r="F29" s="566"/>
      <c r="G29" s="566"/>
      <c r="H29" s="566"/>
      <c r="I29" s="566"/>
      <c r="J29" s="566"/>
      <c r="K29" s="566"/>
      <c r="L29" s="566"/>
      <c r="M29" s="566"/>
      <c r="N29" s="566"/>
      <c r="O29" s="568">
        <f t="shared" si="0"/>
        <v>78</v>
      </c>
      <c r="P29" s="568">
        <f t="shared" si="1"/>
        <v>78</v>
      </c>
    </row>
    <row r="30" spans="1:16">
      <c r="A30" s="411"/>
      <c r="B30" s="415" t="s">
        <v>373</v>
      </c>
      <c r="C30" s="571">
        <v>53</v>
      </c>
      <c r="D30" s="571"/>
      <c r="E30" s="571"/>
      <c r="F30" s="571"/>
      <c r="G30" s="571"/>
      <c r="H30" s="571"/>
      <c r="I30" s="571"/>
      <c r="J30" s="571"/>
      <c r="K30" s="571"/>
      <c r="L30" s="571"/>
      <c r="M30" s="571"/>
      <c r="N30" s="571"/>
      <c r="O30" s="570">
        <f t="shared" si="0"/>
        <v>53</v>
      </c>
      <c r="P30" s="570">
        <f t="shared" si="1"/>
        <v>53</v>
      </c>
    </row>
    <row r="31" spans="1:16">
      <c r="A31" s="67" t="s">
        <v>361</v>
      </c>
      <c r="B31" s="65" t="s">
        <v>374</v>
      </c>
      <c r="C31" s="560">
        <v>72</v>
      </c>
      <c r="D31" s="560"/>
      <c r="E31" s="560"/>
      <c r="F31" s="560"/>
      <c r="G31" s="560"/>
      <c r="H31" s="560"/>
      <c r="I31" s="560"/>
      <c r="J31" s="560"/>
      <c r="K31" s="560"/>
      <c r="L31" s="560"/>
      <c r="M31" s="560"/>
      <c r="N31" s="560"/>
      <c r="O31" s="562">
        <f t="shared" si="0"/>
        <v>72</v>
      </c>
      <c r="P31" s="562">
        <f t="shared" si="1"/>
        <v>72</v>
      </c>
    </row>
    <row r="32" spans="1:16">
      <c r="A32" s="67" t="s">
        <v>232</v>
      </c>
      <c r="B32" s="65" t="s">
        <v>375</v>
      </c>
      <c r="C32" s="560">
        <v>47</v>
      </c>
      <c r="D32" s="560"/>
      <c r="E32" s="560"/>
      <c r="F32" s="560"/>
      <c r="G32" s="560"/>
      <c r="H32" s="560"/>
      <c r="I32" s="560"/>
      <c r="J32" s="560"/>
      <c r="K32" s="560"/>
      <c r="L32" s="560"/>
      <c r="M32" s="560"/>
      <c r="N32" s="560"/>
      <c r="O32" s="562">
        <f t="shared" si="0"/>
        <v>47</v>
      </c>
      <c r="P32" s="562">
        <f t="shared" si="1"/>
        <v>47</v>
      </c>
    </row>
    <row r="33" spans="1:16">
      <c r="A33" s="67" t="s">
        <v>333</v>
      </c>
      <c r="B33" s="65" t="s">
        <v>376</v>
      </c>
      <c r="C33" s="560">
        <v>14</v>
      </c>
      <c r="D33" s="560"/>
      <c r="E33" s="561"/>
      <c r="F33" s="561"/>
      <c r="G33" s="561"/>
      <c r="H33" s="561"/>
      <c r="I33" s="561"/>
      <c r="J33" s="561"/>
      <c r="K33" s="561"/>
      <c r="L33" s="561"/>
      <c r="M33" s="561"/>
      <c r="N33" s="561"/>
      <c r="O33" s="562">
        <f t="shared" si="0"/>
        <v>14</v>
      </c>
      <c r="P33" s="562">
        <f t="shared" si="1"/>
        <v>14</v>
      </c>
    </row>
    <row r="34" spans="1:16">
      <c r="A34" s="67" t="s">
        <v>233</v>
      </c>
      <c r="B34" s="65" t="s">
        <v>377</v>
      </c>
      <c r="C34" s="560">
        <v>29</v>
      </c>
      <c r="D34" s="560"/>
      <c r="E34" s="561"/>
      <c r="F34" s="561"/>
      <c r="G34" s="561"/>
      <c r="H34" s="561"/>
      <c r="I34" s="561"/>
      <c r="J34" s="561"/>
      <c r="K34" s="561"/>
      <c r="L34" s="561"/>
      <c r="M34" s="561"/>
      <c r="N34" s="561"/>
      <c r="O34" s="562">
        <f t="shared" si="0"/>
        <v>29</v>
      </c>
      <c r="P34" s="562">
        <f t="shared" si="1"/>
        <v>29</v>
      </c>
    </row>
    <row r="35" spans="1:16">
      <c r="A35" s="67" t="s">
        <v>234</v>
      </c>
      <c r="B35" s="65" t="s">
        <v>378</v>
      </c>
      <c r="C35" s="560">
        <v>10</v>
      </c>
      <c r="D35" s="560"/>
      <c r="E35" s="561"/>
      <c r="F35" s="561"/>
      <c r="G35" s="561"/>
      <c r="H35" s="561"/>
      <c r="I35" s="561"/>
      <c r="J35" s="561"/>
      <c r="K35" s="561"/>
      <c r="L35" s="561"/>
      <c r="M35" s="561"/>
      <c r="N35" s="561"/>
      <c r="O35" s="562">
        <f t="shared" si="0"/>
        <v>10</v>
      </c>
      <c r="P35" s="562">
        <f t="shared" si="1"/>
        <v>10</v>
      </c>
    </row>
    <row r="36" spans="1:16">
      <c r="A36" s="67" t="s">
        <v>235</v>
      </c>
      <c r="B36" s="66" t="s">
        <v>379</v>
      </c>
      <c r="C36" s="560">
        <v>0</v>
      </c>
      <c r="D36" s="560"/>
      <c r="E36" s="561"/>
      <c r="F36" s="561"/>
      <c r="G36" s="561"/>
      <c r="H36" s="561"/>
      <c r="I36" s="561"/>
      <c r="J36" s="561"/>
      <c r="K36" s="561"/>
      <c r="L36" s="561"/>
      <c r="M36" s="561"/>
      <c r="N36" s="561"/>
      <c r="O36" s="562">
        <f t="shared" si="0"/>
        <v>0</v>
      </c>
      <c r="P36" s="562">
        <f t="shared" si="1"/>
        <v>0</v>
      </c>
    </row>
    <row r="37" spans="1:16">
      <c r="A37" s="67" t="s">
        <v>236</v>
      </c>
      <c r="B37" s="66" t="s">
        <v>380</v>
      </c>
      <c r="C37" s="560">
        <v>2133</v>
      </c>
      <c r="D37" s="560"/>
      <c r="E37" s="561"/>
      <c r="F37" s="561"/>
      <c r="G37" s="561"/>
      <c r="H37" s="561"/>
      <c r="I37" s="561"/>
      <c r="J37" s="561"/>
      <c r="K37" s="561"/>
      <c r="L37" s="561"/>
      <c r="M37" s="561"/>
      <c r="N37" s="561"/>
      <c r="O37" s="562">
        <f t="shared" ref="O37:O68" si="6">SUM(C37:N37)</f>
        <v>2133</v>
      </c>
      <c r="P37" s="562">
        <f t="shared" si="1"/>
        <v>2133</v>
      </c>
    </row>
    <row r="38" spans="1:16">
      <c r="A38" s="67" t="s">
        <v>436</v>
      </c>
      <c r="B38" s="66" t="s">
        <v>437</v>
      </c>
      <c r="C38" s="572">
        <v>2</v>
      </c>
      <c r="D38" s="572"/>
      <c r="E38" s="573"/>
      <c r="F38" s="573"/>
      <c r="G38" s="573"/>
      <c r="H38" s="573"/>
      <c r="I38" s="573"/>
      <c r="J38" s="573"/>
      <c r="K38" s="573"/>
      <c r="L38" s="573"/>
      <c r="M38" s="573"/>
      <c r="N38" s="573"/>
      <c r="O38" s="562">
        <f t="shared" si="6"/>
        <v>2</v>
      </c>
      <c r="P38" s="562">
        <f t="shared" si="1"/>
        <v>2</v>
      </c>
    </row>
    <row r="39" spans="1:16">
      <c r="A39" s="67" t="s">
        <v>447</v>
      </c>
      <c r="B39" s="65" t="s">
        <v>390</v>
      </c>
      <c r="C39" s="572">
        <v>3</v>
      </c>
      <c r="D39" s="572"/>
      <c r="E39" s="573"/>
      <c r="F39" s="573"/>
      <c r="G39" s="573"/>
      <c r="H39" s="573"/>
      <c r="I39" s="573"/>
      <c r="J39" s="573"/>
      <c r="K39" s="573"/>
      <c r="L39" s="573"/>
      <c r="M39" s="573"/>
      <c r="N39" s="573"/>
      <c r="O39" s="562">
        <f t="shared" si="6"/>
        <v>3</v>
      </c>
      <c r="P39" s="562">
        <f t="shared" si="1"/>
        <v>3</v>
      </c>
    </row>
    <row r="40" spans="1:16">
      <c r="A40" s="67" t="s">
        <v>237</v>
      </c>
      <c r="B40" s="65" t="s">
        <v>238</v>
      </c>
      <c r="C40" s="560">
        <f>SUM(C41:C42)</f>
        <v>64</v>
      </c>
      <c r="D40" s="560">
        <f t="shared" ref="D40:N40" si="7">SUM(D41:D42)</f>
        <v>0</v>
      </c>
      <c r="E40" s="561">
        <f t="shared" si="7"/>
        <v>0</v>
      </c>
      <c r="F40" s="561">
        <f t="shared" si="7"/>
        <v>0</v>
      </c>
      <c r="G40" s="561">
        <f t="shared" si="7"/>
        <v>0</v>
      </c>
      <c r="H40" s="561">
        <f t="shared" si="7"/>
        <v>0</v>
      </c>
      <c r="I40" s="561">
        <f t="shared" si="7"/>
        <v>0</v>
      </c>
      <c r="J40" s="561">
        <f t="shared" si="7"/>
        <v>0</v>
      </c>
      <c r="K40" s="561">
        <f t="shared" si="7"/>
        <v>0</v>
      </c>
      <c r="L40" s="561">
        <f t="shared" si="7"/>
        <v>0</v>
      </c>
      <c r="M40" s="561">
        <f t="shared" si="7"/>
        <v>0</v>
      </c>
      <c r="N40" s="561">
        <f t="shared" si="7"/>
        <v>0</v>
      </c>
      <c r="O40" s="562">
        <f t="shared" si="6"/>
        <v>64</v>
      </c>
      <c r="P40" s="562">
        <f t="shared" si="1"/>
        <v>5.333333333333333</v>
      </c>
    </row>
    <row r="41" spans="1:16">
      <c r="A41" s="407"/>
      <c r="B41" s="408" t="s">
        <v>381</v>
      </c>
      <c r="C41" s="563">
        <v>64</v>
      </c>
      <c r="D41" s="563"/>
      <c r="E41" s="564"/>
      <c r="F41" s="564"/>
      <c r="G41" s="564"/>
      <c r="H41" s="564"/>
      <c r="I41" s="564"/>
      <c r="J41" s="564"/>
      <c r="K41" s="564"/>
      <c r="L41" s="564"/>
      <c r="M41" s="564"/>
      <c r="N41" s="564"/>
      <c r="O41" s="565">
        <f t="shared" si="6"/>
        <v>64</v>
      </c>
      <c r="P41" s="565">
        <f t="shared" si="1"/>
        <v>64</v>
      </c>
    </row>
    <row r="42" spans="1:16">
      <c r="A42" s="416"/>
      <c r="B42" s="417" t="s">
        <v>382</v>
      </c>
      <c r="C42" s="571">
        <v>0</v>
      </c>
      <c r="D42" s="571"/>
      <c r="E42" s="569"/>
      <c r="F42" s="569"/>
      <c r="G42" s="569"/>
      <c r="H42" s="569"/>
      <c r="I42" s="569"/>
      <c r="J42" s="569"/>
      <c r="K42" s="569"/>
      <c r="L42" s="569"/>
      <c r="M42" s="569"/>
      <c r="N42" s="569"/>
      <c r="O42" s="570">
        <f t="shared" si="6"/>
        <v>0</v>
      </c>
      <c r="P42" s="570">
        <f t="shared" si="1"/>
        <v>0</v>
      </c>
    </row>
    <row r="43" spans="1:16">
      <c r="A43" s="67" t="s">
        <v>239</v>
      </c>
      <c r="B43" s="65" t="s">
        <v>627</v>
      </c>
      <c r="C43" s="560">
        <f>1+2783+437+80+1</f>
        <v>3302</v>
      </c>
      <c r="D43" s="560"/>
      <c r="E43" s="561"/>
      <c r="F43" s="561"/>
      <c r="G43" s="561"/>
      <c r="H43" s="561"/>
      <c r="I43" s="560"/>
      <c r="J43" s="561"/>
      <c r="K43" s="561"/>
      <c r="L43" s="561"/>
      <c r="M43" s="561"/>
      <c r="N43" s="561"/>
      <c r="O43" s="562">
        <f t="shared" si="6"/>
        <v>3302</v>
      </c>
      <c r="P43" s="562">
        <f t="shared" si="1"/>
        <v>3302</v>
      </c>
    </row>
    <row r="44" spans="1:16">
      <c r="A44" s="67" t="s">
        <v>240</v>
      </c>
      <c r="B44" s="65" t="s">
        <v>332</v>
      </c>
      <c r="C44" s="560">
        <v>0</v>
      </c>
      <c r="D44" s="560"/>
      <c r="E44" s="561"/>
      <c r="F44" s="561"/>
      <c r="G44" s="561"/>
      <c r="H44" s="561"/>
      <c r="I44" s="561"/>
      <c r="J44" s="561"/>
      <c r="K44" s="561"/>
      <c r="L44" s="561"/>
      <c r="M44" s="561"/>
      <c r="N44" s="561"/>
      <c r="O44" s="562">
        <f t="shared" si="6"/>
        <v>0</v>
      </c>
      <c r="P44" s="562">
        <f t="shared" si="1"/>
        <v>0</v>
      </c>
    </row>
    <row r="45" spans="1:16">
      <c r="A45" s="67" t="s">
        <v>241</v>
      </c>
      <c r="B45" s="65" t="s">
        <v>383</v>
      </c>
      <c r="C45" s="560">
        <v>37</v>
      </c>
      <c r="D45" s="560"/>
      <c r="E45" s="561"/>
      <c r="F45" s="561"/>
      <c r="G45" s="561"/>
      <c r="H45" s="561"/>
      <c r="I45" s="561"/>
      <c r="J45" s="561"/>
      <c r="K45" s="561"/>
      <c r="L45" s="561"/>
      <c r="M45" s="561"/>
      <c r="N45" s="561"/>
      <c r="O45" s="562">
        <f t="shared" si="6"/>
        <v>37</v>
      </c>
      <c r="P45" s="562">
        <f t="shared" si="1"/>
        <v>37</v>
      </c>
    </row>
    <row r="46" spans="1:16">
      <c r="A46" s="67" t="s">
        <v>242</v>
      </c>
      <c r="B46" s="65" t="s">
        <v>243</v>
      </c>
      <c r="C46" s="560">
        <f>SUM(C47:C49)</f>
        <v>83</v>
      </c>
      <c r="D46" s="560">
        <f t="shared" ref="D46:N46" si="8">SUM(D47:D49)</f>
        <v>0</v>
      </c>
      <c r="E46" s="561">
        <f t="shared" si="8"/>
        <v>0</v>
      </c>
      <c r="F46" s="561">
        <f t="shared" si="8"/>
        <v>0</v>
      </c>
      <c r="G46" s="561">
        <f t="shared" si="8"/>
        <v>0</v>
      </c>
      <c r="H46" s="561">
        <f t="shared" si="8"/>
        <v>0</v>
      </c>
      <c r="I46" s="561">
        <f t="shared" si="8"/>
        <v>0</v>
      </c>
      <c r="J46" s="561">
        <f t="shared" si="8"/>
        <v>0</v>
      </c>
      <c r="K46" s="561">
        <f t="shared" si="8"/>
        <v>0</v>
      </c>
      <c r="L46" s="561">
        <f t="shared" si="8"/>
        <v>0</v>
      </c>
      <c r="M46" s="561">
        <f t="shared" si="8"/>
        <v>0</v>
      </c>
      <c r="N46" s="561">
        <f t="shared" si="8"/>
        <v>0</v>
      </c>
      <c r="O46" s="562">
        <f t="shared" si="6"/>
        <v>83</v>
      </c>
      <c r="P46" s="562">
        <f t="shared" si="1"/>
        <v>6.916666666666667</v>
      </c>
    </row>
    <row r="47" spans="1:16">
      <c r="A47" s="407"/>
      <c r="B47" s="408" t="s">
        <v>423</v>
      </c>
      <c r="C47" s="563">
        <v>3</v>
      </c>
      <c r="D47" s="563"/>
      <c r="E47" s="564"/>
      <c r="F47" s="564"/>
      <c r="G47" s="564"/>
      <c r="H47" s="563"/>
      <c r="I47" s="564"/>
      <c r="J47" s="564"/>
      <c r="K47" s="564"/>
      <c r="L47" s="564"/>
      <c r="M47" s="564"/>
      <c r="N47" s="564"/>
      <c r="O47" s="565">
        <f t="shared" si="6"/>
        <v>3</v>
      </c>
      <c r="P47" s="565">
        <f t="shared" si="1"/>
        <v>3</v>
      </c>
    </row>
    <row r="48" spans="1:16">
      <c r="A48" s="409"/>
      <c r="B48" s="410" t="s">
        <v>424</v>
      </c>
      <c r="C48" s="566">
        <v>6</v>
      </c>
      <c r="D48" s="566"/>
      <c r="E48" s="567"/>
      <c r="F48" s="567"/>
      <c r="G48" s="567"/>
      <c r="H48" s="566"/>
      <c r="I48" s="567"/>
      <c r="J48" s="567"/>
      <c r="K48" s="567"/>
      <c r="L48" s="567"/>
      <c r="M48" s="567"/>
      <c r="N48" s="567"/>
      <c r="O48" s="568">
        <f t="shared" si="6"/>
        <v>6</v>
      </c>
      <c r="P48" s="568">
        <f t="shared" si="1"/>
        <v>6</v>
      </c>
    </row>
    <row r="49" spans="1:16">
      <c r="A49" s="411"/>
      <c r="B49" s="412" t="s">
        <v>244</v>
      </c>
      <c r="C49" s="571">
        <v>74</v>
      </c>
      <c r="D49" s="571"/>
      <c r="E49" s="569"/>
      <c r="F49" s="569"/>
      <c r="G49" s="569"/>
      <c r="H49" s="571"/>
      <c r="I49" s="569"/>
      <c r="J49" s="569"/>
      <c r="K49" s="569"/>
      <c r="L49" s="569"/>
      <c r="M49" s="569"/>
      <c r="N49" s="569"/>
      <c r="O49" s="570">
        <f t="shared" si="6"/>
        <v>74</v>
      </c>
      <c r="P49" s="570">
        <f t="shared" si="1"/>
        <v>74</v>
      </c>
    </row>
    <row r="50" spans="1:16">
      <c r="A50" s="67" t="s">
        <v>245</v>
      </c>
      <c r="B50" s="65" t="s">
        <v>384</v>
      </c>
      <c r="C50" s="560">
        <v>46</v>
      </c>
      <c r="D50" s="560"/>
      <c r="E50" s="574"/>
      <c r="F50" s="574"/>
      <c r="G50" s="574"/>
      <c r="H50" s="574"/>
      <c r="I50" s="574"/>
      <c r="J50" s="574"/>
      <c r="K50" s="574"/>
      <c r="L50" s="574"/>
      <c r="M50" s="574"/>
      <c r="N50" s="574"/>
      <c r="O50" s="562">
        <f t="shared" si="6"/>
        <v>46</v>
      </c>
      <c r="P50" s="562">
        <f t="shared" si="1"/>
        <v>46</v>
      </c>
    </row>
    <row r="51" spans="1:16">
      <c r="A51" s="67" t="s">
        <v>246</v>
      </c>
      <c r="B51" s="78" t="s">
        <v>385</v>
      </c>
      <c r="C51" s="560">
        <v>3</v>
      </c>
      <c r="D51" s="560"/>
      <c r="E51" s="574"/>
      <c r="F51" s="574"/>
      <c r="G51" s="574"/>
      <c r="H51" s="574"/>
      <c r="I51" s="574"/>
      <c r="J51" s="574"/>
      <c r="K51" s="574"/>
      <c r="L51" s="574"/>
      <c r="M51" s="574"/>
      <c r="N51" s="574"/>
      <c r="O51" s="562">
        <f t="shared" si="6"/>
        <v>3</v>
      </c>
      <c r="P51" s="562">
        <f t="shared" si="1"/>
        <v>3</v>
      </c>
    </row>
    <row r="52" spans="1:16">
      <c r="A52" s="67" t="s">
        <v>247</v>
      </c>
      <c r="B52" s="65" t="s">
        <v>386</v>
      </c>
      <c r="C52" s="560">
        <v>1</v>
      </c>
      <c r="D52" s="560"/>
      <c r="E52" s="574"/>
      <c r="F52" s="574"/>
      <c r="G52" s="574"/>
      <c r="H52" s="574"/>
      <c r="I52" s="574"/>
      <c r="J52" s="574"/>
      <c r="K52" s="574"/>
      <c r="L52" s="574"/>
      <c r="M52" s="574"/>
      <c r="N52" s="574"/>
      <c r="O52" s="562">
        <f t="shared" si="6"/>
        <v>1</v>
      </c>
      <c r="P52" s="562">
        <f t="shared" si="1"/>
        <v>1</v>
      </c>
    </row>
    <row r="53" spans="1:16">
      <c r="A53" s="67" t="s">
        <v>248</v>
      </c>
      <c r="B53" s="65" t="s">
        <v>387</v>
      </c>
      <c r="C53" s="560">
        <v>55</v>
      </c>
      <c r="D53" s="560"/>
      <c r="E53" s="574"/>
      <c r="F53" s="574"/>
      <c r="G53" s="574"/>
      <c r="H53" s="574"/>
      <c r="I53" s="574"/>
      <c r="J53" s="574"/>
      <c r="K53" s="574"/>
      <c r="L53" s="574"/>
      <c r="M53" s="574"/>
      <c r="N53" s="574"/>
      <c r="O53" s="562">
        <f t="shared" si="6"/>
        <v>55</v>
      </c>
      <c r="P53" s="562">
        <f t="shared" si="1"/>
        <v>55</v>
      </c>
    </row>
    <row r="54" spans="1:16">
      <c r="A54" s="67" t="s">
        <v>249</v>
      </c>
      <c r="B54" s="65" t="s">
        <v>388</v>
      </c>
      <c r="C54" s="560">
        <v>10</v>
      </c>
      <c r="D54" s="560"/>
      <c r="E54" s="574"/>
      <c r="F54" s="574"/>
      <c r="G54" s="574"/>
      <c r="H54" s="574"/>
      <c r="I54" s="574"/>
      <c r="J54" s="574"/>
      <c r="K54" s="574"/>
      <c r="L54" s="574"/>
      <c r="M54" s="574"/>
      <c r="N54" s="574"/>
      <c r="O54" s="562">
        <f t="shared" si="6"/>
        <v>10</v>
      </c>
      <c r="P54" s="562">
        <f t="shared" si="1"/>
        <v>10</v>
      </c>
    </row>
    <row r="55" spans="1:16">
      <c r="A55" s="67" t="s">
        <v>250</v>
      </c>
      <c r="B55" s="65" t="s">
        <v>422</v>
      </c>
      <c r="C55" s="560">
        <f>6+3+289+1</f>
        <v>299</v>
      </c>
      <c r="D55" s="560"/>
      <c r="E55" s="574"/>
      <c r="F55" s="574"/>
      <c r="G55" s="574"/>
      <c r="H55" s="574"/>
      <c r="I55" s="574"/>
      <c r="J55" s="574"/>
      <c r="K55" s="574"/>
      <c r="L55" s="574"/>
      <c r="M55" s="574"/>
      <c r="N55" s="574"/>
      <c r="O55" s="562">
        <f t="shared" si="6"/>
        <v>299</v>
      </c>
      <c r="P55" s="562">
        <f t="shared" si="1"/>
        <v>299</v>
      </c>
    </row>
    <row r="56" spans="1:16">
      <c r="A56" s="67" t="s">
        <v>362</v>
      </c>
      <c r="B56" s="65" t="s">
        <v>363</v>
      </c>
      <c r="C56" s="560">
        <v>6</v>
      </c>
      <c r="D56" s="560"/>
      <c r="E56" s="574"/>
      <c r="F56" s="574"/>
      <c r="G56" s="574"/>
      <c r="H56" s="560"/>
      <c r="I56" s="574"/>
      <c r="J56" s="574"/>
      <c r="K56" s="574"/>
      <c r="L56" s="574"/>
      <c r="M56" s="574"/>
      <c r="N56" s="574"/>
      <c r="O56" s="562">
        <f t="shared" si="6"/>
        <v>6</v>
      </c>
      <c r="P56" s="562">
        <f t="shared" si="1"/>
        <v>6</v>
      </c>
    </row>
    <row r="57" spans="1:16">
      <c r="A57" s="67" t="s">
        <v>251</v>
      </c>
      <c r="B57" s="65" t="s">
        <v>252</v>
      </c>
      <c r="C57" s="560">
        <f>SUM(C58:C59)</f>
        <v>60</v>
      </c>
      <c r="D57" s="560">
        <f t="shared" ref="D57:N57" si="9">SUM(D58:D59)</f>
        <v>0</v>
      </c>
      <c r="E57" s="574">
        <f t="shared" si="9"/>
        <v>0</v>
      </c>
      <c r="F57" s="574">
        <f t="shared" si="9"/>
        <v>0</v>
      </c>
      <c r="G57" s="574">
        <f t="shared" si="9"/>
        <v>0</v>
      </c>
      <c r="H57" s="574">
        <f t="shared" si="9"/>
        <v>0</v>
      </c>
      <c r="I57" s="574">
        <f t="shared" si="9"/>
        <v>0</v>
      </c>
      <c r="J57" s="574">
        <f t="shared" si="9"/>
        <v>0</v>
      </c>
      <c r="K57" s="574">
        <f t="shared" si="9"/>
        <v>0</v>
      </c>
      <c r="L57" s="574">
        <f t="shared" si="9"/>
        <v>0</v>
      </c>
      <c r="M57" s="574">
        <f t="shared" si="9"/>
        <v>0</v>
      </c>
      <c r="N57" s="574">
        <f t="shared" si="9"/>
        <v>0</v>
      </c>
      <c r="O57" s="562">
        <f t="shared" si="6"/>
        <v>60</v>
      </c>
      <c r="P57" s="562">
        <f t="shared" si="1"/>
        <v>5</v>
      </c>
    </row>
    <row r="58" spans="1:16">
      <c r="A58" s="407"/>
      <c r="B58" s="408" t="s">
        <v>389</v>
      </c>
      <c r="C58" s="563">
        <v>60</v>
      </c>
      <c r="D58" s="563"/>
      <c r="E58" s="575"/>
      <c r="F58" s="575"/>
      <c r="G58" s="575"/>
      <c r="H58" s="575"/>
      <c r="I58" s="575"/>
      <c r="J58" s="575"/>
      <c r="K58" s="575"/>
      <c r="L58" s="575"/>
      <c r="M58" s="575"/>
      <c r="N58" s="575"/>
      <c r="O58" s="565">
        <f t="shared" si="6"/>
        <v>60</v>
      </c>
      <c r="P58" s="565">
        <f t="shared" si="1"/>
        <v>60</v>
      </c>
    </row>
    <row r="59" spans="1:16">
      <c r="A59" s="411"/>
      <c r="B59" s="415" t="s">
        <v>253</v>
      </c>
      <c r="C59" s="571"/>
      <c r="D59" s="571"/>
      <c r="E59" s="576"/>
      <c r="F59" s="576"/>
      <c r="G59" s="576"/>
      <c r="H59" s="576"/>
      <c r="I59" s="576"/>
      <c r="J59" s="576"/>
      <c r="K59" s="576"/>
      <c r="L59" s="576"/>
      <c r="M59" s="576"/>
      <c r="N59" s="576"/>
      <c r="O59" s="570">
        <f t="shared" si="6"/>
        <v>0</v>
      </c>
      <c r="P59" s="570" t="e">
        <f t="shared" si="1"/>
        <v>#DIV/0!</v>
      </c>
    </row>
    <row r="60" spans="1:16">
      <c r="A60" s="67" t="s">
        <v>254</v>
      </c>
      <c r="B60" s="76" t="s">
        <v>392</v>
      </c>
      <c r="C60" s="560">
        <v>2</v>
      </c>
      <c r="D60" s="560"/>
      <c r="E60" s="574"/>
      <c r="F60" s="574"/>
      <c r="G60" s="574"/>
      <c r="H60" s="574"/>
      <c r="I60" s="574"/>
      <c r="J60" s="574"/>
      <c r="K60" s="574"/>
      <c r="L60" s="574"/>
      <c r="M60" s="574"/>
      <c r="N60" s="574"/>
      <c r="O60" s="562">
        <f t="shared" si="6"/>
        <v>2</v>
      </c>
      <c r="P60" s="562">
        <f t="shared" si="1"/>
        <v>2</v>
      </c>
    </row>
    <row r="61" spans="1:16">
      <c r="A61" s="67" t="s">
        <v>255</v>
      </c>
      <c r="B61" s="65" t="s">
        <v>393</v>
      </c>
      <c r="C61" s="560">
        <v>79</v>
      </c>
      <c r="D61" s="560"/>
      <c r="E61" s="574"/>
      <c r="F61" s="574"/>
      <c r="G61" s="574"/>
      <c r="H61" s="574"/>
      <c r="I61" s="574"/>
      <c r="J61" s="574"/>
      <c r="K61" s="574"/>
      <c r="L61" s="574"/>
      <c r="M61" s="574"/>
      <c r="N61" s="574"/>
      <c r="O61" s="562">
        <f t="shared" si="6"/>
        <v>79</v>
      </c>
      <c r="P61" s="562">
        <f t="shared" si="1"/>
        <v>79</v>
      </c>
    </row>
    <row r="62" spans="1:16">
      <c r="A62" s="67" t="s">
        <v>256</v>
      </c>
      <c r="B62" s="65" t="s">
        <v>391</v>
      </c>
      <c r="C62" s="560">
        <v>47</v>
      </c>
      <c r="D62" s="560"/>
      <c r="E62" s="574"/>
      <c r="F62" s="574"/>
      <c r="G62" s="574"/>
      <c r="H62" s="574"/>
      <c r="I62" s="574"/>
      <c r="J62" s="574"/>
      <c r="K62" s="574"/>
      <c r="L62" s="574"/>
      <c r="M62" s="574"/>
      <c r="N62" s="574"/>
      <c r="O62" s="562">
        <f t="shared" si="6"/>
        <v>47</v>
      </c>
      <c r="P62" s="562">
        <f t="shared" si="1"/>
        <v>47</v>
      </c>
    </row>
    <row r="63" spans="1:16">
      <c r="A63" s="67" t="s">
        <v>257</v>
      </c>
      <c r="B63" s="65" t="s">
        <v>400</v>
      </c>
      <c r="C63" s="560">
        <f>228+103+140</f>
        <v>471</v>
      </c>
      <c r="D63" s="560"/>
      <c r="E63" s="574"/>
      <c r="F63" s="574"/>
      <c r="G63" s="574"/>
      <c r="H63" s="574"/>
      <c r="I63" s="574"/>
      <c r="J63" s="574"/>
      <c r="K63" s="574"/>
      <c r="L63" s="574"/>
      <c r="M63" s="574"/>
      <c r="N63" s="574"/>
      <c r="O63" s="562">
        <f t="shared" si="6"/>
        <v>471</v>
      </c>
      <c r="P63" s="562">
        <f t="shared" si="1"/>
        <v>471</v>
      </c>
    </row>
    <row r="64" spans="1:16">
      <c r="A64" s="67" t="s">
        <v>258</v>
      </c>
      <c r="B64" s="65" t="s">
        <v>394</v>
      </c>
      <c r="C64" s="560">
        <v>55</v>
      </c>
      <c r="D64" s="560"/>
      <c r="E64" s="574"/>
      <c r="F64" s="574"/>
      <c r="G64" s="574"/>
      <c r="H64" s="574"/>
      <c r="I64" s="574"/>
      <c r="J64" s="574"/>
      <c r="K64" s="574"/>
      <c r="L64" s="574"/>
      <c r="M64" s="574"/>
      <c r="N64" s="574"/>
      <c r="O64" s="562">
        <f t="shared" si="6"/>
        <v>55</v>
      </c>
      <c r="P64" s="562">
        <f t="shared" si="1"/>
        <v>55</v>
      </c>
    </row>
    <row r="65" spans="1:16">
      <c r="A65" s="67" t="s">
        <v>259</v>
      </c>
      <c r="B65" s="65" t="s">
        <v>425</v>
      </c>
      <c r="C65" s="560">
        <f>1+318</f>
        <v>319</v>
      </c>
      <c r="D65" s="560"/>
      <c r="E65" s="574"/>
      <c r="F65" s="574"/>
      <c r="G65" s="574"/>
      <c r="H65" s="574"/>
      <c r="I65" s="574"/>
      <c r="J65" s="574"/>
      <c r="K65" s="574"/>
      <c r="L65" s="574"/>
      <c r="M65" s="574"/>
      <c r="N65" s="574"/>
      <c r="O65" s="562">
        <f t="shared" si="6"/>
        <v>319</v>
      </c>
      <c r="P65" s="562">
        <f t="shared" si="1"/>
        <v>319</v>
      </c>
    </row>
    <row r="66" spans="1:16">
      <c r="A66" s="67" t="s">
        <v>260</v>
      </c>
      <c r="B66" s="65" t="s">
        <v>395</v>
      </c>
      <c r="C66" s="560">
        <v>69</v>
      </c>
      <c r="D66" s="560"/>
      <c r="E66" s="574"/>
      <c r="F66" s="574"/>
      <c r="G66" s="574"/>
      <c r="H66" s="574"/>
      <c r="I66" s="574"/>
      <c r="J66" s="574"/>
      <c r="K66" s="574"/>
      <c r="L66" s="574"/>
      <c r="M66" s="574"/>
      <c r="N66" s="574"/>
      <c r="O66" s="562">
        <f t="shared" si="6"/>
        <v>69</v>
      </c>
      <c r="P66" s="562">
        <f t="shared" si="1"/>
        <v>69</v>
      </c>
    </row>
    <row r="67" spans="1:16">
      <c r="A67" s="67" t="s">
        <v>426</v>
      </c>
      <c r="B67" s="65" t="s">
        <v>396</v>
      </c>
      <c r="C67" s="560">
        <v>23</v>
      </c>
      <c r="D67" s="560"/>
      <c r="E67" s="574"/>
      <c r="F67" s="574"/>
      <c r="G67" s="574"/>
      <c r="H67" s="574"/>
      <c r="I67" s="574"/>
      <c r="J67" s="574"/>
      <c r="K67" s="574"/>
      <c r="L67" s="574"/>
      <c r="M67" s="574"/>
      <c r="N67" s="574"/>
      <c r="O67" s="562">
        <f t="shared" si="6"/>
        <v>23</v>
      </c>
      <c r="P67" s="562">
        <f t="shared" si="1"/>
        <v>23</v>
      </c>
    </row>
    <row r="68" spans="1:16">
      <c r="A68" s="67" t="s">
        <v>261</v>
      </c>
      <c r="B68" s="65" t="s">
        <v>397</v>
      </c>
      <c r="C68" s="560">
        <v>14</v>
      </c>
      <c r="D68" s="560"/>
      <c r="E68" s="574"/>
      <c r="F68" s="574"/>
      <c r="G68" s="574"/>
      <c r="H68" s="574"/>
      <c r="I68" s="574"/>
      <c r="J68" s="574"/>
      <c r="K68" s="574"/>
      <c r="L68" s="574"/>
      <c r="M68" s="574"/>
      <c r="N68" s="574"/>
      <c r="O68" s="562">
        <f t="shared" si="6"/>
        <v>14</v>
      </c>
      <c r="P68" s="562">
        <f t="shared" si="1"/>
        <v>14</v>
      </c>
    </row>
    <row r="69" spans="1:16">
      <c r="A69" s="72" t="s">
        <v>262</v>
      </c>
      <c r="B69" s="65" t="s">
        <v>398</v>
      </c>
      <c r="C69" s="560">
        <v>44</v>
      </c>
      <c r="D69" s="560"/>
      <c r="E69" s="574"/>
      <c r="F69" s="574"/>
      <c r="G69" s="574"/>
      <c r="H69" s="574"/>
      <c r="I69" s="574"/>
      <c r="J69" s="574"/>
      <c r="K69" s="574"/>
      <c r="L69" s="574"/>
      <c r="M69" s="574"/>
      <c r="N69" s="574"/>
      <c r="O69" s="562">
        <f t="shared" ref="O69:O100" si="10">SUM(C69:N69)</f>
        <v>44</v>
      </c>
      <c r="P69" s="562">
        <f t="shared" si="1"/>
        <v>44</v>
      </c>
    </row>
    <row r="70" spans="1:16">
      <c r="A70" s="67" t="s">
        <v>263</v>
      </c>
      <c r="B70" s="65" t="s">
        <v>401</v>
      </c>
      <c r="C70" s="560">
        <v>144</v>
      </c>
      <c r="D70" s="560"/>
      <c r="E70" s="574"/>
      <c r="F70" s="574"/>
      <c r="G70" s="574"/>
      <c r="H70" s="574"/>
      <c r="I70" s="574"/>
      <c r="J70" s="574"/>
      <c r="K70" s="574"/>
      <c r="L70" s="574"/>
      <c r="M70" s="574"/>
      <c r="N70" s="574"/>
      <c r="O70" s="562">
        <f t="shared" si="10"/>
        <v>144</v>
      </c>
      <c r="P70" s="562">
        <f t="shared" ref="P70:P101" si="11">AVERAGE(C70:N70)</f>
        <v>144</v>
      </c>
    </row>
    <row r="71" spans="1:16">
      <c r="A71" s="67" t="s">
        <v>264</v>
      </c>
      <c r="B71" s="65" t="s">
        <v>399</v>
      </c>
      <c r="C71" s="560">
        <v>77</v>
      </c>
      <c r="D71" s="560"/>
      <c r="E71" s="574"/>
      <c r="F71" s="574"/>
      <c r="G71" s="574"/>
      <c r="H71" s="574"/>
      <c r="I71" s="574"/>
      <c r="J71" s="574"/>
      <c r="K71" s="574"/>
      <c r="L71" s="574"/>
      <c r="M71" s="574"/>
      <c r="N71" s="574"/>
      <c r="O71" s="562">
        <f t="shared" si="10"/>
        <v>77</v>
      </c>
      <c r="P71" s="562">
        <f t="shared" si="11"/>
        <v>77</v>
      </c>
    </row>
    <row r="72" spans="1:16">
      <c r="A72" s="67" t="s">
        <v>265</v>
      </c>
      <c r="B72" s="65" t="s">
        <v>402</v>
      </c>
      <c r="C72" s="560">
        <v>0</v>
      </c>
      <c r="D72" s="560"/>
      <c r="E72" s="561"/>
      <c r="F72" s="561"/>
      <c r="G72" s="561"/>
      <c r="H72" s="561"/>
      <c r="I72" s="561"/>
      <c r="J72" s="561"/>
      <c r="K72" s="561"/>
      <c r="L72" s="561"/>
      <c r="M72" s="561"/>
      <c r="N72" s="561"/>
      <c r="O72" s="562">
        <f t="shared" si="10"/>
        <v>0</v>
      </c>
      <c r="P72" s="562">
        <f t="shared" si="11"/>
        <v>0</v>
      </c>
    </row>
    <row r="73" spans="1:16">
      <c r="A73" s="67" t="s">
        <v>266</v>
      </c>
      <c r="B73" s="65" t="s">
        <v>267</v>
      </c>
      <c r="C73" s="560">
        <f>7+458+61+95+40+89+50+33+46+35+43+38+5+46+123+73+786+1+3+29+13+104+84+42+68+20+48+397+11+22+61+43+82+284+204+66+39+44+13+2+73+20+10+35+59+136+403+26+75+125+52+92+17+41+168+5+205+37+111+140+36+3+1</f>
        <v>5578</v>
      </c>
      <c r="D73" s="560"/>
      <c r="E73" s="561"/>
      <c r="F73" s="561"/>
      <c r="G73" s="561"/>
      <c r="H73" s="560"/>
      <c r="I73" s="561"/>
      <c r="J73" s="561"/>
      <c r="K73" s="561"/>
      <c r="L73" s="561"/>
      <c r="M73" s="561"/>
      <c r="N73" s="561"/>
      <c r="O73" s="562">
        <f t="shared" si="10"/>
        <v>5578</v>
      </c>
      <c r="P73" s="562">
        <f t="shared" si="11"/>
        <v>5578</v>
      </c>
    </row>
    <row r="74" spans="1:16">
      <c r="A74" s="67" t="s">
        <v>268</v>
      </c>
      <c r="B74" s="65" t="s">
        <v>404</v>
      </c>
      <c r="C74" s="560">
        <v>292</v>
      </c>
      <c r="D74" s="560"/>
      <c r="E74" s="561"/>
      <c r="F74" s="561"/>
      <c r="G74" s="561"/>
      <c r="H74" s="561"/>
      <c r="I74" s="561"/>
      <c r="J74" s="561"/>
      <c r="K74" s="561"/>
      <c r="L74" s="561"/>
      <c r="M74" s="561"/>
      <c r="N74" s="561"/>
      <c r="O74" s="562">
        <f t="shared" si="10"/>
        <v>292</v>
      </c>
      <c r="P74" s="562">
        <f t="shared" si="11"/>
        <v>292</v>
      </c>
    </row>
    <row r="75" spans="1:16">
      <c r="A75" s="67" t="s">
        <v>269</v>
      </c>
      <c r="B75" s="65" t="s">
        <v>427</v>
      </c>
      <c r="C75" s="560">
        <f>424+31+170</f>
        <v>625</v>
      </c>
      <c r="D75" s="560"/>
      <c r="E75" s="561"/>
      <c r="F75" s="561"/>
      <c r="G75" s="561"/>
      <c r="H75" s="561"/>
      <c r="I75" s="561"/>
      <c r="J75" s="561"/>
      <c r="K75" s="561"/>
      <c r="L75" s="561"/>
      <c r="M75" s="561"/>
      <c r="N75" s="561"/>
      <c r="O75" s="562">
        <f t="shared" si="10"/>
        <v>625</v>
      </c>
      <c r="P75" s="562">
        <f t="shared" si="11"/>
        <v>625</v>
      </c>
    </row>
    <row r="76" spans="1:16">
      <c r="A76" s="71" t="s">
        <v>448</v>
      </c>
      <c r="B76" s="65" t="s">
        <v>403</v>
      </c>
      <c r="C76" s="560">
        <v>100</v>
      </c>
      <c r="D76" s="560"/>
      <c r="E76" s="561"/>
      <c r="F76" s="561"/>
      <c r="G76" s="561"/>
      <c r="H76" s="561"/>
      <c r="I76" s="561"/>
      <c r="J76" s="561"/>
      <c r="K76" s="561"/>
      <c r="L76" s="561"/>
      <c r="M76" s="561"/>
      <c r="N76" s="561"/>
      <c r="O76" s="562">
        <f t="shared" si="10"/>
        <v>100</v>
      </c>
      <c r="P76" s="562">
        <f t="shared" si="11"/>
        <v>100</v>
      </c>
    </row>
    <row r="77" spans="1:16">
      <c r="A77" s="71" t="s">
        <v>449</v>
      </c>
      <c r="B77" s="65" t="s">
        <v>270</v>
      </c>
      <c r="C77" s="560">
        <v>0</v>
      </c>
      <c r="D77" s="560"/>
      <c r="E77" s="561"/>
      <c r="F77" s="561"/>
      <c r="G77" s="561"/>
      <c r="H77" s="561"/>
      <c r="I77" s="561"/>
      <c r="J77" s="561"/>
      <c r="K77" s="561"/>
      <c r="L77" s="561"/>
      <c r="M77" s="561"/>
      <c r="N77" s="561"/>
      <c r="O77" s="562">
        <f t="shared" si="10"/>
        <v>0</v>
      </c>
      <c r="P77" s="562">
        <f t="shared" si="11"/>
        <v>0</v>
      </c>
    </row>
    <row r="78" spans="1:16">
      <c r="A78" s="67" t="s">
        <v>271</v>
      </c>
      <c r="B78" s="65" t="s">
        <v>405</v>
      </c>
      <c r="C78" s="560">
        <v>165</v>
      </c>
      <c r="D78" s="560"/>
      <c r="E78" s="561"/>
      <c r="F78" s="561"/>
      <c r="G78" s="561"/>
      <c r="H78" s="561"/>
      <c r="I78" s="561"/>
      <c r="J78" s="561"/>
      <c r="K78" s="561"/>
      <c r="L78" s="561"/>
      <c r="M78" s="561"/>
      <c r="N78" s="561"/>
      <c r="O78" s="562">
        <f t="shared" si="10"/>
        <v>165</v>
      </c>
      <c r="P78" s="562">
        <f t="shared" si="11"/>
        <v>165</v>
      </c>
    </row>
    <row r="79" spans="1:16">
      <c r="A79" s="67" t="s">
        <v>272</v>
      </c>
      <c r="B79" s="65" t="s">
        <v>406</v>
      </c>
      <c r="C79" s="560">
        <f>8+220+1+51+573+32+63+236+29+17+29+24+19+1+64+68+116+138+64+171+146+178+88+8+36+81+138+12</f>
        <v>2611</v>
      </c>
      <c r="D79" s="560"/>
      <c r="E79" s="561"/>
      <c r="F79" s="561"/>
      <c r="G79" s="560"/>
      <c r="H79" s="560"/>
      <c r="I79" s="561"/>
      <c r="J79" s="561"/>
      <c r="K79" s="561"/>
      <c r="L79" s="561"/>
      <c r="M79" s="561"/>
      <c r="N79" s="561"/>
      <c r="O79" s="562">
        <f t="shared" si="10"/>
        <v>2611</v>
      </c>
      <c r="P79" s="562">
        <f t="shared" si="11"/>
        <v>2611</v>
      </c>
    </row>
    <row r="80" spans="1:16">
      <c r="A80" s="67" t="s">
        <v>440</v>
      </c>
      <c r="B80" s="65" t="s">
        <v>441</v>
      </c>
      <c r="C80" s="560">
        <f>584+12</f>
        <v>596</v>
      </c>
      <c r="D80" s="560"/>
      <c r="E80" s="561"/>
      <c r="F80" s="561"/>
      <c r="G80" s="560"/>
      <c r="H80" s="561"/>
      <c r="I80" s="561"/>
      <c r="J80" s="561"/>
      <c r="K80" s="561"/>
      <c r="L80" s="561"/>
      <c r="M80" s="561"/>
      <c r="N80" s="561"/>
      <c r="O80" s="562">
        <f t="shared" si="10"/>
        <v>596</v>
      </c>
      <c r="P80" s="562">
        <f t="shared" si="11"/>
        <v>596</v>
      </c>
    </row>
    <row r="81" spans="1:16">
      <c r="A81" s="67" t="s">
        <v>442</v>
      </c>
      <c r="B81" s="65" t="s">
        <v>443</v>
      </c>
      <c r="C81" s="560">
        <v>0</v>
      </c>
      <c r="D81" s="560"/>
      <c r="E81" s="561"/>
      <c r="F81" s="561"/>
      <c r="G81" s="560"/>
      <c r="H81" s="561"/>
      <c r="I81" s="561"/>
      <c r="J81" s="561"/>
      <c r="K81" s="561"/>
      <c r="L81" s="561"/>
      <c r="M81" s="561"/>
      <c r="N81" s="561"/>
      <c r="O81" s="562">
        <f t="shared" si="10"/>
        <v>0</v>
      </c>
      <c r="P81" s="562">
        <f t="shared" si="11"/>
        <v>0</v>
      </c>
    </row>
    <row r="82" spans="1:16">
      <c r="A82" s="67" t="s">
        <v>438</v>
      </c>
      <c r="B82" s="65" t="s">
        <v>439</v>
      </c>
      <c r="C82" s="560">
        <v>40</v>
      </c>
      <c r="D82" s="560"/>
      <c r="E82" s="561"/>
      <c r="F82" s="561"/>
      <c r="G82" s="560"/>
      <c r="H82" s="561"/>
      <c r="I82" s="561"/>
      <c r="J82" s="561"/>
      <c r="K82" s="561"/>
      <c r="L82" s="561"/>
      <c r="M82" s="561"/>
      <c r="N82" s="561"/>
      <c r="O82" s="562">
        <f t="shared" si="10"/>
        <v>40</v>
      </c>
      <c r="P82" s="562">
        <f t="shared" si="11"/>
        <v>40</v>
      </c>
    </row>
    <row r="83" spans="1:16">
      <c r="A83" s="67" t="s">
        <v>273</v>
      </c>
      <c r="B83" s="66" t="s">
        <v>407</v>
      </c>
      <c r="C83" s="560">
        <f>1150+41+33</f>
        <v>1224</v>
      </c>
      <c r="D83" s="560"/>
      <c r="E83" s="561"/>
      <c r="F83" s="561"/>
      <c r="G83" s="560"/>
      <c r="H83" s="560"/>
      <c r="I83" s="561"/>
      <c r="J83" s="561"/>
      <c r="K83" s="561"/>
      <c r="L83" s="561"/>
      <c r="M83" s="561"/>
      <c r="N83" s="561"/>
      <c r="O83" s="562">
        <f t="shared" si="10"/>
        <v>1224</v>
      </c>
      <c r="P83" s="562">
        <f t="shared" si="11"/>
        <v>1224</v>
      </c>
    </row>
    <row r="84" spans="1:16">
      <c r="A84" s="67" t="s">
        <v>274</v>
      </c>
      <c r="B84" s="65" t="s">
        <v>408</v>
      </c>
      <c r="C84" s="560">
        <v>396</v>
      </c>
      <c r="D84" s="560"/>
      <c r="E84" s="561"/>
      <c r="F84" s="561"/>
      <c r="G84" s="560"/>
      <c r="H84" s="561"/>
      <c r="I84" s="561"/>
      <c r="J84" s="561"/>
      <c r="K84" s="561"/>
      <c r="L84" s="561"/>
      <c r="M84" s="561"/>
      <c r="N84" s="561"/>
      <c r="O84" s="562">
        <f t="shared" si="10"/>
        <v>396</v>
      </c>
      <c r="P84" s="562">
        <f t="shared" si="11"/>
        <v>396</v>
      </c>
    </row>
    <row r="85" spans="1:16">
      <c r="A85" s="67" t="s">
        <v>275</v>
      </c>
      <c r="B85" s="65" t="s">
        <v>409</v>
      </c>
      <c r="C85" s="560">
        <v>250</v>
      </c>
      <c r="D85" s="560"/>
      <c r="E85" s="561"/>
      <c r="F85" s="561"/>
      <c r="G85" s="560"/>
      <c r="H85" s="561"/>
      <c r="I85" s="561"/>
      <c r="J85" s="561"/>
      <c r="K85" s="561"/>
      <c r="L85" s="561"/>
      <c r="M85" s="561"/>
      <c r="N85" s="561"/>
      <c r="O85" s="562">
        <f t="shared" si="10"/>
        <v>250</v>
      </c>
      <c r="P85" s="562">
        <f t="shared" si="11"/>
        <v>250</v>
      </c>
    </row>
    <row r="86" spans="1:16">
      <c r="A86" s="67" t="s">
        <v>276</v>
      </c>
      <c r="B86" s="65" t="s">
        <v>410</v>
      </c>
      <c r="C86" s="560">
        <v>2</v>
      </c>
      <c r="D86" s="560"/>
      <c r="E86" s="561"/>
      <c r="F86" s="561"/>
      <c r="G86" s="560"/>
      <c r="H86" s="561"/>
      <c r="I86" s="561"/>
      <c r="J86" s="561"/>
      <c r="K86" s="561"/>
      <c r="L86" s="561"/>
      <c r="M86" s="561"/>
      <c r="N86" s="561"/>
      <c r="O86" s="562">
        <f t="shared" si="10"/>
        <v>2</v>
      </c>
      <c r="P86" s="562">
        <f t="shared" si="11"/>
        <v>2</v>
      </c>
    </row>
    <row r="87" spans="1:16">
      <c r="A87" s="67" t="s">
        <v>277</v>
      </c>
      <c r="B87" s="65" t="s">
        <v>411</v>
      </c>
      <c r="C87" s="560">
        <v>986</v>
      </c>
      <c r="D87" s="560"/>
      <c r="E87" s="561"/>
      <c r="F87" s="561"/>
      <c r="G87" s="560"/>
      <c r="H87" s="561"/>
      <c r="I87" s="561"/>
      <c r="J87" s="561"/>
      <c r="K87" s="561"/>
      <c r="L87" s="561"/>
      <c r="M87" s="561"/>
      <c r="N87" s="561"/>
      <c r="O87" s="562">
        <f t="shared" si="10"/>
        <v>986</v>
      </c>
      <c r="P87" s="562">
        <f t="shared" si="11"/>
        <v>986</v>
      </c>
    </row>
    <row r="88" spans="1:16">
      <c r="A88" s="67" t="s">
        <v>278</v>
      </c>
      <c r="B88" s="65" t="s">
        <v>412</v>
      </c>
      <c r="C88" s="560">
        <v>7</v>
      </c>
      <c r="D88" s="560"/>
      <c r="E88" s="561"/>
      <c r="F88" s="560"/>
      <c r="G88" s="560"/>
      <c r="H88" s="561"/>
      <c r="I88" s="561"/>
      <c r="J88" s="561"/>
      <c r="K88" s="561"/>
      <c r="L88" s="561"/>
      <c r="M88" s="561"/>
      <c r="N88" s="561"/>
      <c r="O88" s="562">
        <f t="shared" si="10"/>
        <v>7</v>
      </c>
      <c r="P88" s="562">
        <f t="shared" si="11"/>
        <v>7</v>
      </c>
    </row>
    <row r="89" spans="1:16">
      <c r="A89" s="67" t="s">
        <v>279</v>
      </c>
      <c r="B89" s="65" t="s">
        <v>413</v>
      </c>
      <c r="C89" s="560">
        <v>476</v>
      </c>
      <c r="D89" s="560"/>
      <c r="E89" s="561"/>
      <c r="F89" s="561"/>
      <c r="G89" s="560"/>
      <c r="H89" s="561"/>
      <c r="I89" s="561"/>
      <c r="J89" s="561"/>
      <c r="K89" s="561"/>
      <c r="L89" s="561"/>
      <c r="M89" s="561"/>
      <c r="N89" s="561"/>
      <c r="O89" s="562">
        <f t="shared" si="10"/>
        <v>476</v>
      </c>
      <c r="P89" s="562">
        <f t="shared" si="11"/>
        <v>476</v>
      </c>
    </row>
    <row r="90" spans="1:16">
      <c r="A90" s="67" t="s">
        <v>280</v>
      </c>
      <c r="B90" s="65" t="s">
        <v>414</v>
      </c>
      <c r="C90" s="560">
        <v>134</v>
      </c>
      <c r="D90" s="560"/>
      <c r="E90" s="561"/>
      <c r="F90" s="561"/>
      <c r="G90" s="560"/>
      <c r="H90" s="561"/>
      <c r="I90" s="561"/>
      <c r="J90" s="561"/>
      <c r="K90" s="561"/>
      <c r="L90" s="561"/>
      <c r="M90" s="561"/>
      <c r="N90" s="561"/>
      <c r="O90" s="562">
        <f t="shared" si="10"/>
        <v>134</v>
      </c>
      <c r="P90" s="562">
        <f t="shared" si="11"/>
        <v>134</v>
      </c>
    </row>
    <row r="91" spans="1:16">
      <c r="A91" s="67" t="s">
        <v>281</v>
      </c>
      <c r="B91" s="65" t="s">
        <v>444</v>
      </c>
      <c r="C91" s="560">
        <v>36</v>
      </c>
      <c r="D91" s="560"/>
      <c r="E91" s="561"/>
      <c r="F91" s="561"/>
      <c r="G91" s="560"/>
      <c r="H91" s="561"/>
      <c r="I91" s="561"/>
      <c r="J91" s="561"/>
      <c r="K91" s="561"/>
      <c r="L91" s="561"/>
      <c r="M91" s="561"/>
      <c r="N91" s="561"/>
      <c r="O91" s="562">
        <f t="shared" si="10"/>
        <v>36</v>
      </c>
      <c r="P91" s="562">
        <f t="shared" si="11"/>
        <v>36</v>
      </c>
    </row>
    <row r="92" spans="1:16">
      <c r="A92" s="67" t="s">
        <v>282</v>
      </c>
      <c r="B92" s="65" t="s">
        <v>415</v>
      </c>
      <c r="C92" s="560">
        <v>32</v>
      </c>
      <c r="D92" s="560"/>
      <c r="E92" s="561"/>
      <c r="F92" s="561"/>
      <c r="G92" s="560"/>
      <c r="H92" s="561"/>
      <c r="I92" s="561"/>
      <c r="J92" s="561"/>
      <c r="K92" s="561"/>
      <c r="L92" s="561"/>
      <c r="M92" s="561"/>
      <c r="N92" s="561"/>
      <c r="O92" s="562">
        <f t="shared" si="10"/>
        <v>32</v>
      </c>
      <c r="P92" s="562">
        <f t="shared" si="11"/>
        <v>32</v>
      </c>
    </row>
    <row r="93" spans="1:16">
      <c r="A93" s="67" t="s">
        <v>283</v>
      </c>
      <c r="B93" s="65" t="s">
        <v>445</v>
      </c>
      <c r="C93" s="560">
        <f>73+258</f>
        <v>331</v>
      </c>
      <c r="D93" s="560"/>
      <c r="E93" s="561"/>
      <c r="F93" s="561"/>
      <c r="G93" s="560"/>
      <c r="H93" s="561"/>
      <c r="I93" s="561"/>
      <c r="J93" s="561"/>
      <c r="K93" s="561"/>
      <c r="L93" s="561"/>
      <c r="M93" s="561"/>
      <c r="N93" s="561"/>
      <c r="O93" s="562">
        <f t="shared" si="10"/>
        <v>331</v>
      </c>
      <c r="P93" s="562">
        <f t="shared" si="11"/>
        <v>331</v>
      </c>
    </row>
    <row r="94" spans="1:16">
      <c r="A94" s="67" t="s">
        <v>284</v>
      </c>
      <c r="B94" s="65" t="s">
        <v>416</v>
      </c>
      <c r="C94" s="560">
        <v>847</v>
      </c>
      <c r="D94" s="560"/>
      <c r="E94" s="561"/>
      <c r="F94" s="561"/>
      <c r="G94" s="560"/>
      <c r="H94" s="561"/>
      <c r="I94" s="561"/>
      <c r="J94" s="561"/>
      <c r="K94" s="561"/>
      <c r="L94" s="561"/>
      <c r="M94" s="561"/>
      <c r="N94" s="561"/>
      <c r="O94" s="562">
        <f t="shared" si="10"/>
        <v>847</v>
      </c>
      <c r="P94" s="562">
        <f t="shared" si="11"/>
        <v>847</v>
      </c>
    </row>
    <row r="95" spans="1:16">
      <c r="A95" s="67" t="s">
        <v>285</v>
      </c>
      <c r="B95" s="65" t="s">
        <v>453</v>
      </c>
      <c r="C95" s="560">
        <v>283</v>
      </c>
      <c r="D95" s="560"/>
      <c r="E95" s="560"/>
      <c r="F95" s="560"/>
      <c r="G95" s="560"/>
      <c r="H95" s="560"/>
      <c r="I95" s="560"/>
      <c r="J95" s="561"/>
      <c r="K95" s="561"/>
      <c r="L95" s="561"/>
      <c r="M95" s="561"/>
      <c r="N95" s="561"/>
      <c r="O95" s="562">
        <f t="shared" si="10"/>
        <v>283</v>
      </c>
      <c r="P95" s="562">
        <f t="shared" si="11"/>
        <v>283</v>
      </c>
    </row>
    <row r="96" spans="1:16">
      <c r="A96" s="67" t="s">
        <v>286</v>
      </c>
      <c r="B96" s="65" t="s">
        <v>417</v>
      </c>
      <c r="C96" s="560">
        <v>243</v>
      </c>
      <c r="D96" s="560"/>
      <c r="E96" s="560"/>
      <c r="F96" s="560"/>
      <c r="G96" s="560"/>
      <c r="H96" s="560"/>
      <c r="I96" s="560"/>
      <c r="J96" s="561"/>
      <c r="K96" s="561"/>
      <c r="L96" s="561"/>
      <c r="M96" s="561"/>
      <c r="N96" s="561"/>
      <c r="O96" s="562">
        <f t="shared" si="10"/>
        <v>243</v>
      </c>
      <c r="P96" s="562">
        <f t="shared" si="11"/>
        <v>243</v>
      </c>
    </row>
    <row r="97" spans="1:16">
      <c r="A97" s="67" t="s">
        <v>287</v>
      </c>
      <c r="B97" s="65" t="s">
        <v>418</v>
      </c>
      <c r="C97" s="572">
        <v>44</v>
      </c>
      <c r="D97" s="572"/>
      <c r="E97" s="572"/>
      <c r="F97" s="572"/>
      <c r="G97" s="572"/>
      <c r="H97" s="572"/>
      <c r="I97" s="572"/>
      <c r="J97" s="573"/>
      <c r="K97" s="573"/>
      <c r="L97" s="573"/>
      <c r="M97" s="573"/>
      <c r="N97" s="573"/>
      <c r="O97" s="562">
        <f t="shared" si="10"/>
        <v>44</v>
      </c>
      <c r="P97" s="562">
        <f t="shared" si="11"/>
        <v>44</v>
      </c>
    </row>
    <row r="98" spans="1:16">
      <c r="A98" s="67" t="s">
        <v>288</v>
      </c>
      <c r="B98" s="65" t="s">
        <v>419</v>
      </c>
      <c r="C98" s="572">
        <f>219</f>
        <v>219</v>
      </c>
      <c r="D98" s="572"/>
      <c r="E98" s="572"/>
      <c r="F98" s="572"/>
      <c r="G98" s="572"/>
      <c r="H98" s="572"/>
      <c r="I98" s="572"/>
      <c r="J98" s="573"/>
      <c r="K98" s="573"/>
      <c r="L98" s="573"/>
      <c r="M98" s="573"/>
      <c r="N98" s="573"/>
      <c r="O98" s="562">
        <f t="shared" si="10"/>
        <v>219</v>
      </c>
      <c r="P98" s="562">
        <f t="shared" si="11"/>
        <v>219</v>
      </c>
    </row>
    <row r="99" spans="1:16">
      <c r="A99" s="67" t="s">
        <v>603</v>
      </c>
      <c r="B99" s="65" t="s">
        <v>420</v>
      </c>
      <c r="C99" s="572">
        <v>28</v>
      </c>
      <c r="D99" s="572"/>
      <c r="E99" s="572"/>
      <c r="F99" s="572"/>
      <c r="G99" s="572"/>
      <c r="H99" s="572"/>
      <c r="I99" s="572"/>
      <c r="J99" s="573"/>
      <c r="K99" s="573"/>
      <c r="L99" s="573"/>
      <c r="M99" s="573"/>
      <c r="N99" s="573"/>
      <c r="O99" s="562">
        <f t="shared" si="10"/>
        <v>28</v>
      </c>
      <c r="P99" s="562">
        <f t="shared" si="11"/>
        <v>28</v>
      </c>
    </row>
    <row r="100" spans="1:16">
      <c r="A100" s="67" t="s">
        <v>289</v>
      </c>
      <c r="B100" s="65" t="s">
        <v>290</v>
      </c>
      <c r="C100" s="560">
        <f>115+113+69+147+80+116+203+31+154+1+197+53+247+90+30</f>
        <v>1646</v>
      </c>
      <c r="D100" s="560"/>
      <c r="E100" s="561"/>
      <c r="F100" s="561"/>
      <c r="G100" s="560"/>
      <c r="H100" s="561"/>
      <c r="I100" s="561"/>
      <c r="J100" s="561"/>
      <c r="K100" s="561"/>
      <c r="L100" s="561"/>
      <c r="M100" s="561"/>
      <c r="N100" s="561"/>
      <c r="O100" s="562">
        <f t="shared" si="10"/>
        <v>1646</v>
      </c>
      <c r="P100" s="562">
        <f t="shared" si="11"/>
        <v>1646</v>
      </c>
    </row>
    <row r="101" spans="1:16" ht="16.5" thickBot="1">
      <c r="A101" s="71" t="s">
        <v>291</v>
      </c>
      <c r="B101" s="78" t="s">
        <v>421</v>
      </c>
      <c r="C101" s="572">
        <f>1989+31+28+131+43</f>
        <v>2222</v>
      </c>
      <c r="D101" s="572"/>
      <c r="E101" s="573"/>
      <c r="F101" s="573"/>
      <c r="G101" s="572"/>
      <c r="H101" s="573"/>
      <c r="I101" s="573"/>
      <c r="J101" s="573"/>
      <c r="K101" s="573"/>
      <c r="L101" s="573"/>
      <c r="M101" s="573"/>
      <c r="N101" s="573"/>
      <c r="O101" s="562">
        <f>SUM(C101:N101)</f>
        <v>2222</v>
      </c>
      <c r="P101" s="562">
        <f t="shared" si="11"/>
        <v>2222</v>
      </c>
    </row>
    <row r="102" spans="1:16" ht="16.5" thickBot="1">
      <c r="A102" s="491"/>
      <c r="B102" s="492" t="s">
        <v>292</v>
      </c>
      <c r="C102" s="577">
        <f>SUM(C5:C11,C12,C17,C22,C26,C31:C40,C43:C46,C50:C57,C60:C101)</f>
        <v>31370</v>
      </c>
      <c r="D102" s="578">
        <f t="shared" ref="D102:N102" si="12">SUM(D5:D11,D12,D17,D22,D26,D31:D40,D43,D44:D46,D50:D57,D60:D73,D74:D100,D101)</f>
        <v>0</v>
      </c>
      <c r="E102" s="578">
        <f t="shared" si="12"/>
        <v>0</v>
      </c>
      <c r="F102" s="578">
        <f t="shared" si="12"/>
        <v>0</v>
      </c>
      <c r="G102" s="578">
        <f t="shared" si="12"/>
        <v>0</v>
      </c>
      <c r="H102" s="578">
        <f t="shared" si="12"/>
        <v>0</v>
      </c>
      <c r="I102" s="578">
        <f t="shared" si="12"/>
        <v>0</v>
      </c>
      <c r="J102" s="578">
        <f t="shared" si="12"/>
        <v>0</v>
      </c>
      <c r="K102" s="578">
        <f t="shared" si="12"/>
        <v>0</v>
      </c>
      <c r="L102" s="578">
        <f t="shared" si="12"/>
        <v>0</v>
      </c>
      <c r="M102" s="578">
        <f t="shared" si="12"/>
        <v>0</v>
      </c>
      <c r="N102" s="578">
        <f t="shared" si="12"/>
        <v>0</v>
      </c>
      <c r="O102" s="579">
        <f>SUM(C102:N102)</f>
        <v>31370</v>
      </c>
      <c r="P102" s="579">
        <f>AVERAGE(C102:M102)</f>
        <v>2851.818181818182</v>
      </c>
    </row>
    <row r="103" spans="1:16">
      <c r="A103" s="557" t="s">
        <v>604</v>
      </c>
    </row>
  </sheetData>
  <mergeCells count="3">
    <mergeCell ref="C2:O2"/>
    <mergeCell ref="A3:O3"/>
    <mergeCell ref="B1:N1"/>
  </mergeCell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AF82"/>
  <sheetViews>
    <sheetView showGridLines="0" showRowColHeaders="0" zoomScaleNormal="100" workbookViewId="0">
      <pane xSplit="4" ySplit="5" topLeftCell="E6" activePane="bottomRight" state="frozen"/>
      <selection activeCell="A8" sqref="A9:E9"/>
      <selection pane="topRight" activeCell="A8" sqref="A9:E9"/>
      <selection pane="bottomLeft" activeCell="A8" sqref="A9:E9"/>
      <selection pane="bottomRight" activeCell="E6" sqref="E6"/>
    </sheetView>
  </sheetViews>
  <sheetFormatPr defaultRowHeight="15.75"/>
  <cols>
    <col min="1" max="1" width="50.5703125" style="1324" customWidth="1"/>
    <col min="2" max="2" width="22.5703125" style="1324" customWidth="1"/>
    <col min="3" max="3" width="9.7109375" style="1324" hidden="1" customWidth="1"/>
    <col min="4" max="4" width="17.28515625" style="1324" hidden="1" customWidth="1"/>
    <col min="5" max="16" width="13.140625" style="1176" customWidth="1"/>
    <col min="17" max="17" width="13.140625" style="1505" customWidth="1"/>
    <col min="18" max="18" width="9.140625" style="1324"/>
    <col min="19" max="19" width="95.85546875" style="1324" customWidth="1"/>
    <col min="20" max="16384" width="9.140625" style="1324"/>
  </cols>
  <sheetData>
    <row r="1" spans="1:32" ht="24.75" customHeight="1">
      <c r="C1" s="1826" t="s">
        <v>737</v>
      </c>
      <c r="D1" s="1826"/>
      <c r="E1" s="1826"/>
      <c r="F1" s="1826"/>
      <c r="G1" s="1826"/>
      <c r="H1" s="1826"/>
      <c r="I1" s="1826"/>
      <c r="J1" s="1826"/>
      <c r="K1" s="1826"/>
      <c r="L1" s="1826"/>
      <c r="M1" s="1826"/>
      <c r="N1" s="1826"/>
      <c r="O1" s="1826"/>
      <c r="P1" s="1826"/>
      <c r="Q1" s="1826"/>
      <c r="R1" s="1466"/>
      <c r="S1" s="1466"/>
      <c r="T1" s="1466"/>
      <c r="U1" s="1466"/>
      <c r="V1" s="1466"/>
      <c r="W1" s="1466"/>
      <c r="X1" s="1466"/>
      <c r="Y1" s="1466"/>
      <c r="Z1" s="1466"/>
      <c r="AA1" s="84"/>
      <c r="AB1" s="84"/>
      <c r="AC1" s="84"/>
      <c r="AD1" s="84"/>
      <c r="AE1" s="84"/>
      <c r="AF1" s="84"/>
    </row>
    <row r="2" spans="1:32">
      <c r="C2" s="1826"/>
      <c r="D2" s="1826"/>
      <c r="E2" s="1826"/>
      <c r="F2" s="1826"/>
      <c r="G2" s="1826"/>
      <c r="H2" s="1826"/>
      <c r="I2" s="1826"/>
      <c r="J2" s="1826"/>
      <c r="K2" s="1826"/>
      <c r="L2" s="1826"/>
      <c r="M2" s="1826"/>
      <c r="N2" s="1826"/>
      <c r="O2" s="1826"/>
      <c r="P2" s="1826"/>
      <c r="Q2" s="1826"/>
    </row>
    <row r="3" spans="1:32">
      <c r="E3" s="1324"/>
      <c r="F3" s="1324"/>
      <c r="G3" s="1324"/>
      <c r="H3" s="1324"/>
      <c r="I3" s="1324"/>
      <c r="J3" s="1324"/>
      <c r="K3" s="1324"/>
      <c r="L3" s="1324"/>
      <c r="M3" s="1324"/>
      <c r="N3" s="1324"/>
      <c r="O3" s="1324"/>
      <c r="P3" s="1324"/>
      <c r="Q3" s="1324"/>
    </row>
    <row r="4" spans="1:32">
      <c r="A4" s="1832" t="s">
        <v>1569</v>
      </c>
      <c r="B4" s="1832"/>
      <c r="C4" s="1832"/>
      <c r="D4" s="1832"/>
      <c r="E4" s="1832"/>
      <c r="F4" s="1832"/>
      <c r="G4" s="1832"/>
      <c r="H4" s="1832"/>
      <c r="I4" s="1832"/>
      <c r="J4" s="1832"/>
      <c r="K4" s="1832"/>
      <c r="L4" s="1832"/>
      <c r="M4" s="1832"/>
      <c r="N4" s="1832"/>
      <c r="O4" s="1832"/>
      <c r="P4" s="1832"/>
      <c r="Q4" s="1832"/>
    </row>
    <row r="5" spans="1:32">
      <c r="A5" s="1827" t="s">
        <v>699</v>
      </c>
      <c r="B5" s="1827"/>
      <c r="C5" s="1506" t="s">
        <v>1574</v>
      </c>
      <c r="D5" s="1506" t="s">
        <v>1576</v>
      </c>
      <c r="E5" s="1481" t="s">
        <v>2</v>
      </c>
      <c r="F5" s="1479" t="s">
        <v>3</v>
      </c>
      <c r="G5" s="1479" t="s">
        <v>4</v>
      </c>
      <c r="H5" s="1479" t="s">
        <v>5</v>
      </c>
      <c r="I5" s="1479" t="s">
        <v>6</v>
      </c>
      <c r="J5" s="1479" t="s">
        <v>7</v>
      </c>
      <c r="K5" s="1479" t="s">
        <v>8</v>
      </c>
      <c r="L5" s="1479" t="s">
        <v>9</v>
      </c>
      <c r="M5" s="1479" t="s">
        <v>10</v>
      </c>
      <c r="N5" s="1479" t="s">
        <v>11</v>
      </c>
      <c r="O5" s="1479" t="s">
        <v>12</v>
      </c>
      <c r="P5" s="1479" t="s">
        <v>13</v>
      </c>
      <c r="Q5" s="1480" t="s">
        <v>657</v>
      </c>
      <c r="R5" s="1323"/>
    </row>
    <row r="6" spans="1:32">
      <c r="A6" s="1831" t="s">
        <v>479</v>
      </c>
      <c r="B6" s="1467" t="s">
        <v>1571</v>
      </c>
      <c r="C6" s="1468">
        <v>1.66</v>
      </c>
      <c r="D6" s="1468">
        <v>1.89</v>
      </c>
      <c r="E6" s="1485"/>
      <c r="F6" s="1486"/>
      <c r="G6" s="1486"/>
      <c r="H6" s="1486"/>
      <c r="I6" s="1486"/>
      <c r="J6" s="1486"/>
      <c r="K6" s="1486"/>
      <c r="L6" s="1486"/>
      <c r="M6" s="1486"/>
      <c r="N6" s="1486"/>
      <c r="O6" s="1486"/>
      <c r="P6" s="1486"/>
      <c r="Q6" s="1487" t="e">
        <f t="shared" ref="Q6:Q13" si="0">AVERAGE(E6:P6)</f>
        <v>#DIV/0!</v>
      </c>
      <c r="R6" s="1323"/>
    </row>
    <row r="7" spans="1:32">
      <c r="A7" s="1829"/>
      <c r="B7" s="1469" t="s">
        <v>1749</v>
      </c>
      <c r="C7" s="1470">
        <v>4.1900000000000004</v>
      </c>
      <c r="D7" s="1470">
        <v>4.41</v>
      </c>
      <c r="E7" s="1488"/>
      <c r="F7" s="1489"/>
      <c r="G7" s="1489"/>
      <c r="H7" s="1489"/>
      <c r="I7" s="1489"/>
      <c r="J7" s="1489"/>
      <c r="K7" s="1489"/>
      <c r="L7" s="1489"/>
      <c r="M7" s="1489"/>
      <c r="N7" s="1489"/>
      <c r="O7" s="1489"/>
      <c r="P7" s="1489"/>
      <c r="Q7" s="1490" t="e">
        <f t="shared" si="0"/>
        <v>#DIV/0!</v>
      </c>
      <c r="R7" s="1323"/>
    </row>
    <row r="8" spans="1:32">
      <c r="A8" s="1831" t="s">
        <v>1556</v>
      </c>
      <c r="B8" s="1467" t="s">
        <v>1571</v>
      </c>
      <c r="C8" s="1468">
        <v>1.27</v>
      </c>
      <c r="D8" s="1468">
        <v>1.64</v>
      </c>
      <c r="E8" s="1485"/>
      <c r="F8" s="1486"/>
      <c r="G8" s="1486"/>
      <c r="H8" s="1486"/>
      <c r="I8" s="1486"/>
      <c r="J8" s="1486"/>
      <c r="K8" s="1486"/>
      <c r="L8" s="1486"/>
      <c r="M8" s="1486"/>
      <c r="N8" s="1486"/>
      <c r="O8" s="1486"/>
      <c r="P8" s="1486"/>
      <c r="Q8" s="1487" t="e">
        <f t="shared" si="0"/>
        <v>#DIV/0!</v>
      </c>
      <c r="R8" s="1323"/>
    </row>
    <row r="9" spans="1:32">
      <c r="A9" s="1829"/>
      <c r="B9" s="1469" t="s">
        <v>1749</v>
      </c>
      <c r="C9" s="1470">
        <v>2.5</v>
      </c>
      <c r="D9" s="1470">
        <v>3.05</v>
      </c>
      <c r="E9" s="1488"/>
      <c r="F9" s="1489"/>
      <c r="G9" s="1489"/>
      <c r="H9" s="1489"/>
      <c r="I9" s="1489"/>
      <c r="J9" s="1489"/>
      <c r="K9" s="1489"/>
      <c r="L9" s="1489"/>
      <c r="M9" s="1489"/>
      <c r="N9" s="1489"/>
      <c r="O9" s="1489"/>
      <c r="P9" s="1489"/>
      <c r="Q9" s="1490" t="e">
        <f t="shared" si="0"/>
        <v>#DIV/0!</v>
      </c>
      <c r="R9" s="1323"/>
    </row>
    <row r="10" spans="1:32">
      <c r="A10" s="1831" t="s">
        <v>174</v>
      </c>
      <c r="B10" s="1467" t="s">
        <v>1571</v>
      </c>
      <c r="C10" s="1468">
        <v>2.2999999999999998</v>
      </c>
      <c r="D10" s="1468">
        <v>2.65</v>
      </c>
      <c r="E10" s="1485"/>
      <c r="F10" s="1486"/>
      <c r="G10" s="1486"/>
      <c r="H10" s="1486"/>
      <c r="I10" s="1486"/>
      <c r="J10" s="1486"/>
      <c r="K10" s="1486"/>
      <c r="L10" s="1486"/>
      <c r="M10" s="1486"/>
      <c r="N10" s="1486"/>
      <c r="O10" s="1486"/>
      <c r="P10" s="1486"/>
      <c r="Q10" s="1487" t="e">
        <f t="shared" si="0"/>
        <v>#DIV/0!</v>
      </c>
      <c r="R10" s="1323"/>
    </row>
    <row r="11" spans="1:32">
      <c r="A11" s="1829"/>
      <c r="B11" s="1469" t="s">
        <v>1749</v>
      </c>
      <c r="C11" s="1470">
        <v>3.87</v>
      </c>
      <c r="D11" s="1470">
        <v>4.28</v>
      </c>
      <c r="E11" s="1488"/>
      <c r="F11" s="1489"/>
      <c r="G11" s="1489"/>
      <c r="H11" s="1489"/>
      <c r="I11" s="1489"/>
      <c r="J11" s="1489"/>
      <c r="K11" s="1489"/>
      <c r="L11" s="1489"/>
      <c r="M11" s="1489"/>
      <c r="N11" s="1489"/>
      <c r="O11" s="1489"/>
      <c r="P11" s="1489"/>
      <c r="Q11" s="1490" t="e">
        <f t="shared" si="0"/>
        <v>#DIV/0!</v>
      </c>
      <c r="R11" s="1323"/>
    </row>
    <row r="12" spans="1:32">
      <c r="A12" s="1471" t="s">
        <v>1557</v>
      </c>
      <c r="B12" s="1472"/>
      <c r="C12" s="1507"/>
      <c r="D12" s="1507"/>
      <c r="E12" s="1491"/>
      <c r="F12" s="1492"/>
      <c r="G12" s="1492"/>
      <c r="H12" s="1492"/>
      <c r="I12" s="1492"/>
      <c r="J12" s="1492"/>
      <c r="K12" s="1492"/>
      <c r="L12" s="1492"/>
      <c r="M12" s="1492"/>
      <c r="N12" s="1492"/>
      <c r="O12" s="1492"/>
      <c r="P12" s="1492"/>
      <c r="Q12" s="1493"/>
      <c r="R12" s="1323"/>
    </row>
    <row r="13" spans="1:32">
      <c r="A13" s="1471" t="s">
        <v>189</v>
      </c>
      <c r="B13" s="1472"/>
      <c r="C13" s="1473">
        <v>10.53</v>
      </c>
      <c r="D13" s="1473">
        <v>4.1100000000000003</v>
      </c>
      <c r="E13" s="1491"/>
      <c r="F13" s="1492"/>
      <c r="G13" s="1492"/>
      <c r="H13" s="1492"/>
      <c r="I13" s="1492"/>
      <c r="J13" s="1492"/>
      <c r="K13" s="1492"/>
      <c r="L13" s="1492"/>
      <c r="M13" s="1492"/>
      <c r="N13" s="1492"/>
      <c r="O13" s="1492"/>
      <c r="P13" s="1492"/>
      <c r="Q13" s="1493" t="e">
        <f t="shared" si="0"/>
        <v>#DIV/0!</v>
      </c>
      <c r="R13" s="1323"/>
    </row>
    <row r="14" spans="1:32">
      <c r="A14" s="1474"/>
      <c r="B14" s="1474"/>
      <c r="C14" s="1474"/>
      <c r="D14" s="1474"/>
      <c r="E14" s="1494"/>
      <c r="F14" s="1495"/>
      <c r="G14" s="1495"/>
      <c r="H14" s="1495"/>
      <c r="I14" s="1495"/>
      <c r="J14" s="1495"/>
      <c r="K14" s="1495"/>
      <c r="L14" s="1495"/>
      <c r="M14" s="1495"/>
      <c r="N14" s="1495"/>
      <c r="O14" s="1495"/>
      <c r="P14" s="1495"/>
      <c r="Q14" s="1493"/>
      <c r="R14" s="1323"/>
    </row>
    <row r="15" spans="1:32">
      <c r="A15" s="1827" t="s">
        <v>1742</v>
      </c>
      <c r="B15" s="1827"/>
      <c r="C15" s="1827"/>
      <c r="D15" s="1478"/>
      <c r="E15" s="1496"/>
      <c r="F15" s="1497"/>
      <c r="G15" s="1497"/>
      <c r="H15" s="1497"/>
      <c r="I15" s="1497"/>
      <c r="J15" s="1497"/>
      <c r="K15" s="1497"/>
      <c r="L15" s="1497"/>
      <c r="M15" s="1497"/>
      <c r="N15" s="1497"/>
      <c r="O15" s="1497"/>
      <c r="P15" s="1497"/>
      <c r="Q15" s="1498"/>
      <c r="R15" s="1323"/>
    </row>
    <row r="16" spans="1:32">
      <c r="A16" s="1474" t="s">
        <v>1558</v>
      </c>
      <c r="B16" s="1474" t="s">
        <v>1572</v>
      </c>
      <c r="C16" s="1473">
        <v>15.69</v>
      </c>
      <c r="D16" s="1473">
        <v>15.68</v>
      </c>
      <c r="E16" s="1491"/>
      <c r="F16" s="1492"/>
      <c r="G16" s="1492"/>
      <c r="H16" s="1492"/>
      <c r="I16" s="1492"/>
      <c r="J16" s="1492"/>
      <c r="K16" s="1492"/>
      <c r="L16" s="1492"/>
      <c r="M16" s="1492"/>
      <c r="N16" s="1492"/>
      <c r="O16" s="1492"/>
      <c r="P16" s="1492"/>
      <c r="Q16" s="1493" t="e">
        <f>AVERAGE(E16:P16)</f>
        <v>#DIV/0!</v>
      </c>
      <c r="R16" s="1323"/>
    </row>
    <row r="17" spans="1:18">
      <c r="A17" s="1474" t="s">
        <v>1559</v>
      </c>
      <c r="B17" s="1474" t="s">
        <v>1573</v>
      </c>
      <c r="C17" s="1473">
        <v>14.37</v>
      </c>
      <c r="D17" s="1473">
        <v>14.32</v>
      </c>
      <c r="E17" s="1491"/>
      <c r="F17" s="1492"/>
      <c r="G17" s="1492"/>
      <c r="H17" s="1492"/>
      <c r="I17" s="1492"/>
      <c r="J17" s="1492"/>
      <c r="K17" s="1492"/>
      <c r="L17" s="1492"/>
      <c r="M17" s="1492"/>
      <c r="N17" s="1492"/>
      <c r="O17" s="1492"/>
      <c r="P17" s="1492"/>
      <c r="Q17" s="1493" t="e">
        <f>AVERAGE(E17:P17)</f>
        <v>#DIV/0!</v>
      </c>
      <c r="R17" s="1323"/>
    </row>
    <row r="18" spans="1:18" ht="15.75" customHeight="1">
      <c r="A18" s="1474"/>
      <c r="B18" s="1474"/>
      <c r="C18" s="1474"/>
      <c r="D18" s="1474"/>
      <c r="E18" s="1494"/>
      <c r="F18" s="1495"/>
      <c r="G18" s="1495"/>
      <c r="H18" s="1495"/>
      <c r="I18" s="1495"/>
      <c r="J18" s="1495"/>
      <c r="K18" s="1495"/>
      <c r="L18" s="1495"/>
      <c r="M18" s="1495"/>
      <c r="N18" s="1495"/>
      <c r="O18" s="1495"/>
      <c r="P18" s="1495"/>
      <c r="Q18" s="1493"/>
      <c r="R18" s="1323"/>
    </row>
    <row r="19" spans="1:18">
      <c r="A19" s="1827" t="s">
        <v>1582</v>
      </c>
      <c r="B19" s="1827"/>
      <c r="C19" s="1827"/>
      <c r="D19" s="1478"/>
      <c r="E19" s="1496"/>
      <c r="F19" s="1497"/>
      <c r="G19" s="1497"/>
      <c r="H19" s="1497"/>
      <c r="I19" s="1497"/>
      <c r="J19" s="1497"/>
      <c r="K19" s="1497"/>
      <c r="L19" s="1497"/>
      <c r="M19" s="1497"/>
      <c r="N19" s="1497"/>
      <c r="O19" s="1497"/>
      <c r="P19" s="1497"/>
      <c r="Q19" s="1498"/>
      <c r="R19" s="1323"/>
    </row>
    <row r="20" spans="1:18" ht="18.75" customHeight="1">
      <c r="A20" s="1527" t="s">
        <v>1203</v>
      </c>
      <c r="B20" s="1474"/>
      <c r="C20" s="1473">
        <v>8.5299999999999994</v>
      </c>
      <c r="D20" s="1473"/>
      <c r="E20" s="1491"/>
      <c r="F20" s="1492"/>
      <c r="G20" s="1492"/>
      <c r="H20" s="1492"/>
      <c r="I20" s="1492"/>
      <c r="J20" s="1492"/>
      <c r="K20" s="1492"/>
      <c r="L20" s="1492"/>
      <c r="M20" s="1492"/>
      <c r="N20" s="1492"/>
      <c r="O20" s="1492"/>
      <c r="P20" s="1492"/>
      <c r="Q20" s="1493" t="e">
        <f>AVERAGE(E20:P20)</f>
        <v>#DIV/0!</v>
      </c>
      <c r="R20" s="1323"/>
    </row>
    <row r="21" spans="1:18" ht="17.25" customHeight="1">
      <c r="A21" s="557" t="s">
        <v>1596</v>
      </c>
      <c r="C21" s="80"/>
      <c r="D21" s="80"/>
      <c r="E21" s="1523"/>
      <c r="F21" s="1523"/>
      <c r="G21" s="1523"/>
      <c r="H21" s="1523"/>
      <c r="I21" s="1523"/>
      <c r="J21" s="1523"/>
      <c r="K21" s="1523"/>
      <c r="L21" s="1523"/>
      <c r="M21" s="1523"/>
      <c r="N21" s="1523"/>
      <c r="O21" s="1523"/>
      <c r="P21" s="1523"/>
      <c r="Q21" s="1504"/>
      <c r="R21" s="1323"/>
    </row>
    <row r="22" spans="1:18" ht="17.25" customHeight="1">
      <c r="C22" s="80"/>
      <c r="D22" s="80"/>
      <c r="E22" s="1524"/>
      <c r="F22" s="1524"/>
      <c r="G22" s="1524"/>
      <c r="H22" s="1524"/>
      <c r="I22" s="1524"/>
      <c r="J22" s="1524"/>
      <c r="K22" s="1524"/>
      <c r="L22" s="1524"/>
      <c r="M22" s="1524"/>
      <c r="N22" s="1524"/>
      <c r="O22" s="1524"/>
      <c r="P22" s="1524"/>
      <c r="Q22" s="1501"/>
      <c r="R22" s="1323"/>
    </row>
    <row r="23" spans="1:18">
      <c r="A23" s="1827" t="s">
        <v>1205</v>
      </c>
      <c r="B23" s="1827"/>
      <c r="C23" s="1827"/>
      <c r="D23" s="1478"/>
      <c r="E23" s="1496"/>
      <c r="F23" s="1497"/>
      <c r="G23" s="1497"/>
      <c r="H23" s="1497"/>
      <c r="I23" s="1497"/>
      <c r="J23" s="1497"/>
      <c r="K23" s="1497"/>
      <c r="L23" s="1497"/>
      <c r="M23" s="1497"/>
      <c r="N23" s="1497"/>
      <c r="O23" s="1497"/>
      <c r="P23" s="1497"/>
      <c r="Q23" s="1498"/>
      <c r="R23" s="1323"/>
    </row>
    <row r="24" spans="1:18">
      <c r="A24" s="1474" t="s">
        <v>1560</v>
      </c>
      <c r="B24" s="1474"/>
      <c r="C24" s="1473">
        <v>5.36</v>
      </c>
      <c r="D24" s="1473"/>
      <c r="E24" s="1491"/>
      <c r="F24" s="1492"/>
      <c r="G24" s="1492"/>
      <c r="H24" s="1492"/>
      <c r="I24" s="1492"/>
      <c r="J24" s="1492"/>
      <c r="K24" s="1492"/>
      <c r="L24" s="1492"/>
      <c r="M24" s="1492"/>
      <c r="N24" s="1492"/>
      <c r="O24" s="1492"/>
      <c r="P24" s="1492"/>
      <c r="Q24" s="1493" t="e">
        <f>AVERAGE(E24:P24)</f>
        <v>#DIV/0!</v>
      </c>
      <c r="R24" s="1323"/>
    </row>
    <row r="25" spans="1:18">
      <c r="A25" s="1157" t="s">
        <v>1589</v>
      </c>
      <c r="C25" s="80">
        <v>13.63</v>
      </c>
      <c r="D25" s="80"/>
      <c r="E25" s="1492"/>
      <c r="F25" s="1492"/>
      <c r="G25" s="1492"/>
      <c r="H25" s="1492"/>
      <c r="I25" s="1492"/>
      <c r="J25" s="1492"/>
      <c r="K25" s="1492"/>
      <c r="L25" s="1492"/>
      <c r="M25" s="1492"/>
      <c r="N25" s="1492"/>
      <c r="O25" s="1492"/>
      <c r="P25" s="1492"/>
      <c r="Q25" s="1493" t="e">
        <f>AVERAGE(E25:P25)</f>
        <v>#DIV/0!</v>
      </c>
      <c r="R25" s="1323"/>
    </row>
    <row r="26" spans="1:18" s="1323" customFormat="1">
      <c r="A26" s="1530" t="s">
        <v>1743</v>
      </c>
      <c r="B26" s="1529"/>
      <c r="C26" s="1529"/>
      <c r="D26" s="1529"/>
      <c r="E26" s="1523"/>
      <c r="F26" s="1523"/>
      <c r="G26" s="1523"/>
      <c r="H26" s="1523"/>
      <c r="I26" s="1523"/>
      <c r="J26" s="1523"/>
      <c r="K26" s="1523"/>
      <c r="L26" s="1523"/>
      <c r="M26" s="1523"/>
      <c r="N26" s="1523"/>
      <c r="O26" s="1523"/>
      <c r="P26" s="1523"/>
      <c r="Q26" s="1504"/>
    </row>
    <row r="27" spans="1:18">
      <c r="A27" s="1476"/>
      <c r="B27" s="1476"/>
      <c r="C27" s="1476"/>
      <c r="D27" s="1476"/>
      <c r="E27" s="1528"/>
      <c r="F27" s="1524"/>
      <c r="G27" s="1524"/>
      <c r="H27" s="1524"/>
      <c r="I27" s="1524"/>
      <c r="J27" s="1524"/>
      <c r="K27" s="1524"/>
      <c r="L27" s="1524"/>
      <c r="M27" s="1524"/>
      <c r="N27" s="1524"/>
      <c r="O27" s="1524"/>
      <c r="P27" s="1524"/>
      <c r="Q27" s="1501"/>
      <c r="R27" s="1323"/>
    </row>
    <row r="28" spans="1:18">
      <c r="A28" s="1827" t="s">
        <v>157</v>
      </c>
      <c r="B28" s="1827"/>
      <c r="C28" s="1827"/>
      <c r="D28" s="1478"/>
      <c r="E28" s="1496"/>
      <c r="F28" s="1497"/>
      <c r="G28" s="1497"/>
      <c r="H28" s="1497"/>
      <c r="I28" s="1497"/>
      <c r="J28" s="1497"/>
      <c r="K28" s="1497"/>
      <c r="L28" s="1497"/>
      <c r="M28" s="1497"/>
      <c r="N28" s="1497"/>
      <c r="O28" s="1497"/>
      <c r="P28" s="1497"/>
      <c r="Q28" s="1498"/>
      <c r="R28" s="1323"/>
    </row>
    <row r="29" spans="1:18">
      <c r="A29" s="1831" t="s">
        <v>765</v>
      </c>
      <c r="B29" s="1482" t="s">
        <v>1571</v>
      </c>
      <c r="C29" s="1468">
        <v>1.55</v>
      </c>
      <c r="D29" s="1468"/>
      <c r="E29" s="1485"/>
      <c r="F29" s="1486"/>
      <c r="G29" s="1486"/>
      <c r="H29" s="1486"/>
      <c r="I29" s="1486"/>
      <c r="J29" s="1486"/>
      <c r="K29" s="1486"/>
      <c r="L29" s="1486"/>
      <c r="M29" s="1486"/>
      <c r="N29" s="1486"/>
      <c r="O29" s="1486"/>
      <c r="P29" s="1486"/>
      <c r="Q29" s="1487" t="e">
        <f t="shared" ref="Q29:Q35" si="1">AVERAGE(E29:P29)</f>
        <v>#DIV/0!</v>
      </c>
      <c r="R29" s="1323"/>
    </row>
    <row r="30" spans="1:18">
      <c r="A30" s="1829"/>
      <c r="B30" s="1483" t="s">
        <v>1561</v>
      </c>
      <c r="C30" s="1470">
        <v>3.73</v>
      </c>
      <c r="D30" s="1470"/>
      <c r="E30" s="1488"/>
      <c r="F30" s="1489"/>
      <c r="G30" s="1489"/>
      <c r="H30" s="1489"/>
      <c r="I30" s="1489"/>
      <c r="J30" s="1489"/>
      <c r="K30" s="1489"/>
      <c r="L30" s="1489"/>
      <c r="M30" s="1489"/>
      <c r="N30" s="1489"/>
      <c r="O30" s="1489"/>
      <c r="P30" s="1489"/>
      <c r="Q30" s="1490" t="e">
        <f t="shared" si="1"/>
        <v>#DIV/0!</v>
      </c>
      <c r="R30" s="1323"/>
    </row>
    <row r="31" spans="1:18" s="165" customFormat="1" ht="21.75" customHeight="1">
      <c r="A31" s="1833" t="s">
        <v>1586</v>
      </c>
      <c r="B31" s="1534" t="s">
        <v>1571</v>
      </c>
      <c r="C31" s="1535">
        <v>1.72</v>
      </c>
      <c r="D31" s="1535"/>
      <c r="E31" s="1485"/>
      <c r="F31" s="1486"/>
      <c r="G31" s="1486"/>
      <c r="H31" s="1486"/>
      <c r="I31" s="1486"/>
      <c r="J31" s="1486"/>
      <c r="K31" s="1486"/>
      <c r="L31" s="1486"/>
      <c r="M31" s="1486"/>
      <c r="N31" s="1486"/>
      <c r="O31" s="1486"/>
      <c r="P31" s="1486"/>
      <c r="Q31" s="1487" t="e">
        <f t="shared" si="1"/>
        <v>#DIV/0!</v>
      </c>
      <c r="R31" s="742"/>
    </row>
    <row r="32" spans="1:18" s="165" customFormat="1" ht="21.75" customHeight="1">
      <c r="A32" s="1834"/>
      <c r="B32" s="1532" t="s">
        <v>1583</v>
      </c>
      <c r="C32" s="1533">
        <v>8.5299999999999994</v>
      </c>
      <c r="D32" s="1533"/>
      <c r="E32" s="1489">
        <f t="shared" ref="E32:Q32" si="2">E20</f>
        <v>0</v>
      </c>
      <c r="F32" s="1489">
        <f t="shared" si="2"/>
        <v>0</v>
      </c>
      <c r="G32" s="1489">
        <f t="shared" si="2"/>
        <v>0</v>
      </c>
      <c r="H32" s="1489">
        <f t="shared" si="2"/>
        <v>0</v>
      </c>
      <c r="I32" s="1489">
        <f t="shared" si="2"/>
        <v>0</v>
      </c>
      <c r="J32" s="1489">
        <f t="shared" si="2"/>
        <v>0</v>
      </c>
      <c r="K32" s="1489">
        <f t="shared" si="2"/>
        <v>0</v>
      </c>
      <c r="L32" s="1489">
        <f t="shared" si="2"/>
        <v>0</v>
      </c>
      <c r="M32" s="1489">
        <f t="shared" si="2"/>
        <v>0</v>
      </c>
      <c r="N32" s="1489">
        <f t="shared" si="2"/>
        <v>0</v>
      </c>
      <c r="O32" s="1489">
        <f t="shared" si="2"/>
        <v>0</v>
      </c>
      <c r="P32" s="1489">
        <f t="shared" si="2"/>
        <v>0</v>
      </c>
      <c r="Q32" s="1490" t="e">
        <f t="shared" si="2"/>
        <v>#DIV/0!</v>
      </c>
      <c r="R32" s="742"/>
    </row>
    <row r="33" spans="1:18">
      <c r="A33" s="1324" t="s">
        <v>1575</v>
      </c>
      <c r="C33" s="80">
        <v>10.19</v>
      </c>
      <c r="D33" s="80">
        <v>3.47</v>
      </c>
      <c r="E33" s="1499"/>
      <c r="F33" s="1500"/>
      <c r="G33" s="1500"/>
      <c r="H33" s="1500"/>
      <c r="I33" s="1500"/>
      <c r="J33" s="1500"/>
      <c r="K33" s="1601"/>
      <c r="L33" s="1500"/>
      <c r="M33" s="1500"/>
      <c r="N33" s="1500"/>
      <c r="O33" s="1500"/>
      <c r="P33" s="1500"/>
      <c r="Q33" s="1501" t="e">
        <f t="shared" si="1"/>
        <v>#DIV/0!</v>
      </c>
      <c r="R33" s="1323"/>
    </row>
    <row r="34" spans="1:18">
      <c r="A34" s="1474" t="s">
        <v>1584</v>
      </c>
      <c r="B34" s="1474"/>
      <c r="C34" s="1525">
        <v>8.5299999999999994</v>
      </c>
      <c r="D34" s="1526"/>
      <c r="E34" s="1491">
        <f>E20</f>
        <v>0</v>
      </c>
      <c r="F34" s="1492">
        <f t="shared" ref="F34:Q34" si="3">F20</f>
        <v>0</v>
      </c>
      <c r="G34" s="1492">
        <f t="shared" si="3"/>
        <v>0</v>
      </c>
      <c r="H34" s="1492">
        <f t="shared" si="3"/>
        <v>0</v>
      </c>
      <c r="I34" s="1492">
        <f t="shared" si="3"/>
        <v>0</v>
      </c>
      <c r="J34" s="1492">
        <f t="shared" si="3"/>
        <v>0</v>
      </c>
      <c r="K34" s="1492">
        <f t="shared" si="3"/>
        <v>0</v>
      </c>
      <c r="L34" s="1492">
        <f t="shared" si="3"/>
        <v>0</v>
      </c>
      <c r="M34" s="1492">
        <f t="shared" si="3"/>
        <v>0</v>
      </c>
      <c r="N34" s="1492">
        <f t="shared" si="3"/>
        <v>0</v>
      </c>
      <c r="O34" s="1492">
        <f t="shared" si="3"/>
        <v>0</v>
      </c>
      <c r="P34" s="1492">
        <f t="shared" si="3"/>
        <v>0</v>
      </c>
      <c r="Q34" s="1493" t="e">
        <f t="shared" si="3"/>
        <v>#DIV/0!</v>
      </c>
      <c r="R34" s="1323"/>
    </row>
    <row r="35" spans="1:18">
      <c r="A35" s="243" t="s">
        <v>1562</v>
      </c>
      <c r="B35" s="243" t="s">
        <v>1573</v>
      </c>
      <c r="C35" s="102">
        <v>15.11</v>
      </c>
      <c r="D35" s="102">
        <v>9.7799999999999994</v>
      </c>
      <c r="E35" s="1491"/>
      <c r="F35" s="1492"/>
      <c r="G35" s="1492"/>
      <c r="H35" s="1492"/>
      <c r="I35" s="1492"/>
      <c r="J35" s="1492"/>
      <c r="K35" s="1492"/>
      <c r="L35" s="1492"/>
      <c r="M35" s="1492"/>
      <c r="N35" s="1492"/>
      <c r="O35" s="1492"/>
      <c r="P35" s="1492"/>
      <c r="Q35" s="1493" t="e">
        <f t="shared" si="1"/>
        <v>#DIV/0!</v>
      </c>
      <c r="R35" s="1323"/>
    </row>
    <row r="36" spans="1:18">
      <c r="A36" s="1474"/>
      <c r="B36" s="1474"/>
      <c r="C36" s="1474"/>
      <c r="D36" s="1474"/>
      <c r="E36" s="1494"/>
      <c r="F36" s="1495"/>
      <c r="G36" s="1495"/>
      <c r="H36" s="1495"/>
      <c r="I36" s="1495"/>
      <c r="J36" s="1495"/>
      <c r="K36" s="1495"/>
      <c r="L36" s="1495"/>
      <c r="M36" s="1495"/>
      <c r="N36" s="1495"/>
      <c r="O36" s="1495"/>
      <c r="P36" s="1495"/>
      <c r="Q36" s="1493"/>
      <c r="R36" s="1323"/>
    </row>
    <row r="37" spans="1:18">
      <c r="A37" s="1827" t="s">
        <v>985</v>
      </c>
      <c r="B37" s="1827"/>
      <c r="C37" s="1827"/>
      <c r="D37" s="1478"/>
      <c r="E37" s="1496"/>
      <c r="F37" s="1497"/>
      <c r="G37" s="1497"/>
      <c r="H37" s="1497"/>
      <c r="I37" s="1497"/>
      <c r="J37" s="1497"/>
      <c r="K37" s="1497"/>
      <c r="L37" s="1497"/>
      <c r="M37" s="1497"/>
      <c r="N37" s="1497"/>
      <c r="O37" s="1497"/>
      <c r="P37" s="1497"/>
      <c r="Q37" s="1498"/>
      <c r="R37" s="1323"/>
    </row>
    <row r="38" spans="1:18">
      <c r="A38" s="165" t="s">
        <v>196</v>
      </c>
      <c r="B38" s="1157" t="s">
        <v>1577</v>
      </c>
      <c r="C38" s="1068">
        <v>3.16</v>
      </c>
      <c r="D38" s="1068">
        <v>4.62</v>
      </c>
      <c r="E38" s="1502"/>
      <c r="F38" s="1503"/>
      <c r="G38" s="1503"/>
      <c r="H38" s="1503"/>
      <c r="I38" s="1503"/>
      <c r="J38" s="1503"/>
      <c r="K38" s="1503"/>
      <c r="L38" s="1503"/>
      <c r="M38" s="1503"/>
      <c r="N38" s="1503"/>
      <c r="O38" s="1503"/>
      <c r="P38" s="1503"/>
      <c r="Q38" s="1504" t="e">
        <f>AVERAGE(E38:P38)</f>
        <v>#DIV/0!</v>
      </c>
      <c r="R38" s="1323"/>
    </row>
    <row r="39" spans="1:18">
      <c r="A39" s="1828" t="s">
        <v>1578</v>
      </c>
      <c r="B39" s="1482" t="s">
        <v>1571</v>
      </c>
      <c r="C39" s="1468">
        <v>1.47</v>
      </c>
      <c r="D39" s="1468">
        <v>1.85</v>
      </c>
      <c r="E39" s="1485"/>
      <c r="F39" s="1486"/>
      <c r="G39" s="1486"/>
      <c r="H39" s="1486"/>
      <c r="I39" s="1486"/>
      <c r="J39" s="1486"/>
      <c r="K39" s="1486"/>
      <c r="L39" s="1486"/>
      <c r="M39" s="1486"/>
      <c r="N39" s="1486"/>
      <c r="O39" s="1486"/>
      <c r="P39" s="1486"/>
      <c r="Q39" s="1487" t="e">
        <f>AVERAGE(E39:P39)</f>
        <v>#DIV/0!</v>
      </c>
      <c r="R39" s="1323"/>
    </row>
    <row r="40" spans="1:18">
      <c r="A40" s="1829"/>
      <c r="B40" s="1483" t="s">
        <v>1744</v>
      </c>
      <c r="C40" s="1470">
        <v>4.6100000000000003</v>
      </c>
      <c r="D40" s="1470">
        <v>5.01</v>
      </c>
      <c r="E40" s="1488"/>
      <c r="F40" s="1489"/>
      <c r="G40" s="1489"/>
      <c r="H40" s="1489"/>
      <c r="I40" s="1489"/>
      <c r="J40" s="1489"/>
      <c r="K40" s="1489"/>
      <c r="L40" s="1489"/>
      <c r="M40" s="1489"/>
      <c r="N40" s="1489"/>
      <c r="O40" s="1489"/>
      <c r="P40" s="1489"/>
      <c r="Q40" s="1490" t="e">
        <f>AVERAGE(E40:P40)</f>
        <v>#DIV/0!</v>
      </c>
      <c r="R40" s="1323"/>
    </row>
    <row r="41" spans="1:18">
      <c r="A41" s="1324" t="s">
        <v>1563</v>
      </c>
      <c r="C41" s="80">
        <v>12.81</v>
      </c>
      <c r="D41" s="80">
        <v>11.15</v>
      </c>
      <c r="E41" s="1499"/>
      <c r="F41" s="1500"/>
      <c r="G41" s="1500"/>
      <c r="H41" s="1500"/>
      <c r="I41" s="1500"/>
      <c r="J41" s="1500"/>
      <c r="K41" s="1500"/>
      <c r="L41" s="1500"/>
      <c r="M41" s="1500"/>
      <c r="N41" s="1500"/>
      <c r="O41" s="1500"/>
      <c r="P41" s="1500"/>
      <c r="Q41" s="1501" t="e">
        <f>AVERAGE(E41:P41)</f>
        <v>#DIV/0!</v>
      </c>
      <c r="R41" s="1323"/>
    </row>
    <row r="42" spans="1:18">
      <c r="A42" s="1474"/>
      <c r="B42" s="1474"/>
      <c r="C42" s="1474"/>
      <c r="D42" s="1474"/>
      <c r="E42" s="1494"/>
      <c r="F42" s="1495"/>
      <c r="G42" s="1495"/>
      <c r="H42" s="1495"/>
      <c r="I42" s="1495"/>
      <c r="J42" s="1495"/>
      <c r="K42" s="1495"/>
      <c r="L42" s="1495"/>
      <c r="M42" s="1495"/>
      <c r="N42" s="1495"/>
      <c r="O42" s="1495"/>
      <c r="P42" s="1495"/>
      <c r="Q42" s="1493"/>
      <c r="R42" s="1323"/>
    </row>
    <row r="43" spans="1:18">
      <c r="A43" s="1827" t="s">
        <v>1151</v>
      </c>
      <c r="B43" s="1827"/>
      <c r="C43" s="1827"/>
      <c r="D43" s="1478"/>
      <c r="E43" s="1496"/>
      <c r="F43" s="1497"/>
      <c r="G43" s="1497"/>
      <c r="H43" s="1497"/>
      <c r="I43" s="1497"/>
      <c r="J43" s="1497"/>
      <c r="K43" s="1497"/>
      <c r="L43" s="1497"/>
      <c r="M43" s="1497"/>
      <c r="N43" s="1497"/>
      <c r="O43" s="1497"/>
      <c r="P43" s="1497"/>
      <c r="Q43" s="1498"/>
      <c r="R43" s="1323"/>
    </row>
    <row r="44" spans="1:18">
      <c r="A44" s="1157" t="s">
        <v>1579</v>
      </c>
      <c r="C44" s="80">
        <v>7.24</v>
      </c>
      <c r="D44" s="80">
        <v>4.79</v>
      </c>
      <c r="E44" s="1491"/>
      <c r="F44" s="1492"/>
      <c r="G44" s="1492"/>
      <c r="H44" s="1492"/>
      <c r="I44" s="1492"/>
      <c r="J44" s="1492"/>
      <c r="K44" s="1492"/>
      <c r="L44" s="1492"/>
      <c r="M44" s="1492"/>
      <c r="N44" s="1492"/>
      <c r="O44" s="1492"/>
      <c r="P44" s="1492"/>
      <c r="Q44" s="1493" t="e">
        <f t="shared" ref="Q44:Q51" si="4">AVERAGE(E44:P44)</f>
        <v>#DIV/0!</v>
      </c>
      <c r="R44" s="1323"/>
    </row>
    <row r="45" spans="1:18" s="1407" customFormat="1" ht="32.25" customHeight="1">
      <c r="A45" s="1830" t="s">
        <v>1580</v>
      </c>
      <c r="B45" s="1830"/>
      <c r="C45" s="1511">
        <v>5.48</v>
      </c>
      <c r="D45" s="1512">
        <v>4.49</v>
      </c>
      <c r="E45" s="1508"/>
      <c r="F45" s="1509"/>
      <c r="G45" s="1509"/>
      <c r="H45" s="1509"/>
      <c r="I45" s="1509"/>
      <c r="J45" s="1509"/>
      <c r="K45" s="1509"/>
      <c r="L45" s="1509"/>
      <c r="M45" s="1509"/>
      <c r="N45" s="1509"/>
      <c r="O45" s="1509"/>
      <c r="P45" s="1509"/>
      <c r="Q45" s="1510" t="e">
        <f t="shared" si="4"/>
        <v>#DIV/0!</v>
      </c>
    </row>
    <row r="46" spans="1:18">
      <c r="A46" s="1474" t="s">
        <v>1599</v>
      </c>
      <c r="B46" s="1474"/>
      <c r="C46" s="1473">
        <v>7.96</v>
      </c>
      <c r="D46" s="1484">
        <v>4.79</v>
      </c>
      <c r="E46" s="1491"/>
      <c r="F46" s="1492"/>
      <c r="G46" s="1492"/>
      <c r="H46" s="1492"/>
      <c r="I46" s="1492"/>
      <c r="J46" s="1492"/>
      <c r="K46" s="1492"/>
      <c r="L46" s="1492"/>
      <c r="M46" s="1492"/>
      <c r="N46" s="1492"/>
      <c r="O46" s="1492"/>
      <c r="P46" s="1492"/>
      <c r="Q46" s="1493" t="e">
        <f t="shared" si="4"/>
        <v>#DIV/0!</v>
      </c>
    </row>
    <row r="47" spans="1:18">
      <c r="A47" s="1474" t="s">
        <v>1581</v>
      </c>
      <c r="B47" s="1474"/>
      <c r="C47" s="1473">
        <v>5.17</v>
      </c>
      <c r="D47" s="1484">
        <v>3.85</v>
      </c>
      <c r="E47" s="1491"/>
      <c r="F47" s="1492"/>
      <c r="G47" s="1492"/>
      <c r="H47" s="1492"/>
      <c r="I47" s="1492"/>
      <c r="J47" s="1492"/>
      <c r="K47" s="1492"/>
      <c r="L47" s="1492"/>
      <c r="M47" s="1492"/>
      <c r="N47" s="1492"/>
      <c r="O47" s="1492"/>
      <c r="P47" s="1492"/>
      <c r="Q47" s="1493" t="e">
        <f t="shared" si="4"/>
        <v>#DIV/0!</v>
      </c>
    </row>
    <row r="48" spans="1:18">
      <c r="A48" s="1474" t="s">
        <v>1585</v>
      </c>
      <c r="B48" s="1474"/>
      <c r="C48" s="1507">
        <v>8.5299999999999994</v>
      </c>
      <c r="D48" s="1525"/>
      <c r="E48" s="1491">
        <f>E20</f>
        <v>0</v>
      </c>
      <c r="F48" s="1492">
        <f t="shared" ref="F48:Q48" si="5">F20</f>
        <v>0</v>
      </c>
      <c r="G48" s="1492">
        <f t="shared" si="5"/>
        <v>0</v>
      </c>
      <c r="H48" s="1492">
        <f t="shared" si="5"/>
        <v>0</v>
      </c>
      <c r="I48" s="1492">
        <f t="shared" si="5"/>
        <v>0</v>
      </c>
      <c r="J48" s="1492">
        <f t="shared" si="5"/>
        <v>0</v>
      </c>
      <c r="K48" s="1492">
        <f t="shared" si="5"/>
        <v>0</v>
      </c>
      <c r="L48" s="1492">
        <f t="shared" si="5"/>
        <v>0</v>
      </c>
      <c r="M48" s="1492">
        <f t="shared" si="5"/>
        <v>0</v>
      </c>
      <c r="N48" s="1492">
        <f t="shared" si="5"/>
        <v>0</v>
      </c>
      <c r="O48" s="1492">
        <f t="shared" si="5"/>
        <v>0</v>
      </c>
      <c r="P48" s="1492">
        <f t="shared" si="5"/>
        <v>0</v>
      </c>
      <c r="Q48" s="1493" t="e">
        <f t="shared" si="5"/>
        <v>#DIV/0!</v>
      </c>
    </row>
    <row r="49" spans="1:18">
      <c r="A49" s="1474" t="s">
        <v>1564</v>
      </c>
      <c r="B49" s="1474"/>
      <c r="C49" s="1473"/>
      <c r="D49" s="1484">
        <v>6.35</v>
      </c>
      <c r="E49" s="1491"/>
      <c r="F49" s="1492"/>
      <c r="G49" s="1492"/>
      <c r="H49" s="1492"/>
      <c r="I49" s="1492"/>
      <c r="J49" s="1492"/>
      <c r="K49" s="1492"/>
      <c r="L49" s="1492"/>
      <c r="M49" s="1492"/>
      <c r="N49" s="1492"/>
      <c r="O49" s="1492"/>
      <c r="P49" s="1492"/>
      <c r="Q49" s="1493" t="e">
        <f t="shared" si="4"/>
        <v>#DIV/0!</v>
      </c>
    </row>
    <row r="50" spans="1:18">
      <c r="A50" s="1828" t="s">
        <v>1565</v>
      </c>
      <c r="B50" s="1482" t="s">
        <v>1573</v>
      </c>
      <c r="C50" s="1468">
        <v>8.41</v>
      </c>
      <c r="D50" s="1468">
        <v>8.61</v>
      </c>
      <c r="E50" s="1485"/>
      <c r="F50" s="1486"/>
      <c r="G50" s="1486"/>
      <c r="H50" s="1486"/>
      <c r="I50" s="1486"/>
      <c r="J50" s="1486"/>
      <c r="K50" s="1486"/>
      <c r="L50" s="1486"/>
      <c r="M50" s="1486"/>
      <c r="N50" s="1486"/>
      <c r="O50" s="1486"/>
      <c r="P50" s="1486"/>
      <c r="Q50" s="1487" t="e">
        <f t="shared" si="4"/>
        <v>#DIV/0!</v>
      </c>
    </row>
    <row r="51" spans="1:18">
      <c r="A51" s="1829"/>
      <c r="B51" s="1483" t="s">
        <v>1572</v>
      </c>
      <c r="C51" s="1470">
        <v>8.26</v>
      </c>
      <c r="D51" s="1470">
        <v>8.66</v>
      </c>
      <c r="E51" s="1488"/>
      <c r="F51" s="1489"/>
      <c r="G51" s="1489"/>
      <c r="H51" s="1489"/>
      <c r="I51" s="1489"/>
      <c r="J51" s="1489"/>
      <c r="K51" s="1489"/>
      <c r="L51" s="1489"/>
      <c r="M51" s="1489"/>
      <c r="N51" s="1489"/>
      <c r="O51" s="1489"/>
      <c r="P51" s="1489"/>
      <c r="Q51" s="1490" t="e">
        <f t="shared" si="4"/>
        <v>#DIV/0!</v>
      </c>
    </row>
    <row r="52" spans="1:18">
      <c r="A52" s="1474"/>
      <c r="B52" s="1474"/>
      <c r="C52" s="1474"/>
      <c r="D52" s="1474"/>
      <c r="E52" s="1494"/>
      <c r="F52" s="1495"/>
      <c r="G52" s="1495"/>
      <c r="H52" s="1495"/>
      <c r="I52" s="1495"/>
      <c r="J52" s="1495"/>
      <c r="K52" s="1495"/>
      <c r="L52" s="1495"/>
      <c r="M52" s="1495"/>
      <c r="N52" s="1495"/>
      <c r="O52" s="1495"/>
      <c r="P52" s="1495"/>
      <c r="Q52" s="1493"/>
      <c r="R52" s="1323"/>
    </row>
    <row r="53" spans="1:18">
      <c r="A53" s="1827" t="s">
        <v>1566</v>
      </c>
      <c r="B53" s="1827"/>
      <c r="C53" s="1827"/>
      <c r="D53" s="1478"/>
      <c r="E53" s="1496"/>
      <c r="F53" s="1497"/>
      <c r="G53" s="1497"/>
      <c r="H53" s="1497"/>
      <c r="I53" s="1497"/>
      <c r="J53" s="1497"/>
      <c r="K53" s="1497"/>
      <c r="L53" s="1497"/>
      <c r="M53" s="1497"/>
      <c r="N53" s="1497"/>
      <c r="O53" s="1497"/>
      <c r="P53" s="1497"/>
      <c r="Q53" s="1498"/>
      <c r="R53" s="1323"/>
    </row>
    <row r="54" spans="1:18">
      <c r="A54" s="1324" t="s">
        <v>1588</v>
      </c>
      <c r="C54" s="1068">
        <v>8.5299999999999994</v>
      </c>
      <c r="D54" s="1068"/>
      <c r="E54" s="1502">
        <f>E20</f>
        <v>0</v>
      </c>
      <c r="F54" s="1503">
        <f t="shared" ref="F54:Q54" si="6">F20</f>
        <v>0</v>
      </c>
      <c r="G54" s="1503">
        <f t="shared" si="6"/>
        <v>0</v>
      </c>
      <c r="H54" s="1503">
        <f t="shared" si="6"/>
        <v>0</v>
      </c>
      <c r="I54" s="1503">
        <f t="shared" si="6"/>
        <v>0</v>
      </c>
      <c r="J54" s="1503">
        <f t="shared" si="6"/>
        <v>0</v>
      </c>
      <c r="K54" s="1503">
        <f t="shared" si="6"/>
        <v>0</v>
      </c>
      <c r="L54" s="1503">
        <f t="shared" si="6"/>
        <v>0</v>
      </c>
      <c r="M54" s="1503">
        <f t="shared" si="6"/>
        <v>0</v>
      </c>
      <c r="N54" s="1503">
        <f t="shared" si="6"/>
        <v>0</v>
      </c>
      <c r="O54" s="1503">
        <f t="shared" si="6"/>
        <v>0</v>
      </c>
      <c r="P54" s="1503">
        <f t="shared" si="6"/>
        <v>0</v>
      </c>
      <c r="Q54" s="1504" t="e">
        <f t="shared" si="6"/>
        <v>#DIV/0!</v>
      </c>
    </row>
    <row r="55" spans="1:18">
      <c r="A55" s="1831" t="s">
        <v>1567</v>
      </c>
      <c r="B55" s="1467" t="s">
        <v>1572</v>
      </c>
      <c r="C55" s="1468">
        <v>6.56</v>
      </c>
      <c r="D55" s="1468">
        <v>6.56</v>
      </c>
      <c r="E55" s="1485"/>
      <c r="F55" s="1486"/>
      <c r="G55" s="1486"/>
      <c r="H55" s="1486"/>
      <c r="I55" s="1486"/>
      <c r="J55" s="1486"/>
      <c r="K55" s="1486"/>
      <c r="L55" s="1486"/>
      <c r="M55" s="1486"/>
      <c r="N55" s="1486"/>
      <c r="O55" s="1486"/>
      <c r="P55" s="1486"/>
      <c r="Q55" s="1487" t="e">
        <f>AVERAGE(E55:P55)</f>
        <v>#DIV/0!</v>
      </c>
    </row>
    <row r="56" spans="1:18">
      <c r="A56" s="1829"/>
      <c r="B56" s="1469" t="s">
        <v>1573</v>
      </c>
      <c r="C56" s="1470">
        <v>23.05</v>
      </c>
      <c r="D56" s="1470">
        <v>23.05</v>
      </c>
      <c r="E56" s="1488"/>
      <c r="F56" s="1489"/>
      <c r="G56" s="1489"/>
      <c r="H56" s="1489"/>
      <c r="I56" s="1489"/>
      <c r="J56" s="1489"/>
      <c r="K56" s="1489"/>
      <c r="L56" s="1489"/>
      <c r="M56" s="1489"/>
      <c r="N56" s="1489"/>
      <c r="O56" s="1489"/>
      <c r="P56" s="1489"/>
      <c r="Q56" s="1490" t="e">
        <f>AVERAGE(E56:P56)</f>
        <v>#DIV/0!</v>
      </c>
    </row>
    <row r="57" spans="1:18">
      <c r="A57" s="1475" t="s">
        <v>1570</v>
      </c>
      <c r="B57" s="1474"/>
      <c r="C57" s="1474"/>
      <c r="D57" s="1474"/>
      <c r="E57" s="1494"/>
      <c r="F57" s="1495"/>
      <c r="G57" s="1495"/>
      <c r="H57" s="1495"/>
      <c r="I57" s="1495"/>
      <c r="J57" s="1495"/>
      <c r="K57" s="1495"/>
      <c r="L57" s="1495"/>
      <c r="M57" s="1495"/>
      <c r="N57" s="1495"/>
      <c r="O57" s="1495"/>
      <c r="P57" s="1495"/>
      <c r="Q57" s="1493"/>
      <c r="R57" s="1323"/>
    </row>
    <row r="58" spans="1:18">
      <c r="A58" s="1827" t="s">
        <v>1568</v>
      </c>
      <c r="B58" s="1827"/>
      <c r="C58" s="1827"/>
      <c r="D58" s="1478"/>
      <c r="E58" s="1496"/>
      <c r="F58" s="1497"/>
      <c r="G58" s="1497"/>
      <c r="H58" s="1497"/>
      <c r="I58" s="1497"/>
      <c r="J58" s="1497"/>
      <c r="K58" s="1497"/>
      <c r="L58" s="1497"/>
      <c r="M58" s="1497"/>
      <c r="N58" s="1497"/>
      <c r="O58" s="1497"/>
      <c r="P58" s="1497"/>
      <c r="Q58" s="1498"/>
      <c r="R58" s="1323"/>
    </row>
    <row r="59" spans="1:18">
      <c r="A59" s="1476" t="s">
        <v>1738</v>
      </c>
      <c r="B59" s="1476"/>
      <c r="C59" s="1477">
        <v>3.53</v>
      </c>
      <c r="D59" s="1477">
        <v>8.1300000000000008</v>
      </c>
      <c r="E59" s="1491"/>
      <c r="F59" s="1492"/>
      <c r="G59" s="1492"/>
      <c r="H59" s="1492"/>
      <c r="I59" s="1492"/>
      <c r="J59" s="1492"/>
      <c r="K59" s="1492"/>
      <c r="L59" s="1492"/>
      <c r="M59" s="1492"/>
      <c r="N59" s="1492"/>
      <c r="O59" s="1492"/>
      <c r="P59" s="1492"/>
      <c r="Q59" s="1493" t="e">
        <f>AVERAGE(E59:P59)</f>
        <v>#DIV/0!</v>
      </c>
    </row>
    <row r="60" spans="1:18">
      <c r="A60" s="1474" t="s">
        <v>1739</v>
      </c>
      <c r="B60" s="1474"/>
      <c r="C60" s="1473">
        <v>1.25</v>
      </c>
      <c r="D60" s="1473">
        <v>1.44</v>
      </c>
      <c r="E60" s="1491"/>
      <c r="F60" s="1492"/>
      <c r="G60" s="1492"/>
      <c r="H60" s="1492"/>
      <c r="I60" s="1492"/>
      <c r="J60" s="1492"/>
      <c r="K60" s="1492"/>
      <c r="L60" s="1492"/>
      <c r="M60" s="1492"/>
      <c r="N60" s="1492"/>
      <c r="O60" s="1492"/>
      <c r="P60" s="1492"/>
      <c r="Q60" s="1493" t="e">
        <f>AVERAGE(E60:P60)</f>
        <v>#DIV/0!</v>
      </c>
    </row>
    <row r="61" spans="1:18">
      <c r="C61" s="80"/>
      <c r="D61" s="80"/>
    </row>
    <row r="62" spans="1:18">
      <c r="A62" s="1324" t="s">
        <v>1587</v>
      </c>
    </row>
    <row r="82" ht="15.75" customHeight="1"/>
  </sheetData>
  <sheetProtection algorithmName="SHA-512" hashValue="EB9VVSkvsRjddPiONO0WwclafXHI3jqa4Nij+Kj2ZKfFKhd4SJYVdcQw51nVSu52++jAJhaAQMSi/A0zXxjCMQ==" saltValue="+5bWTgx7udCvlUV5Msmrsw==" spinCount="100000" sheet="1" objects="1" scenarios="1"/>
  <mergeCells count="20">
    <mergeCell ref="A53:C53"/>
    <mergeCell ref="A55:A56"/>
    <mergeCell ref="A58:C58"/>
    <mergeCell ref="A19:C19"/>
    <mergeCell ref="A23:C23"/>
    <mergeCell ref="A28:C28"/>
    <mergeCell ref="A29:A30"/>
    <mergeCell ref="A31:A32"/>
    <mergeCell ref="C1:Q2"/>
    <mergeCell ref="A5:B5"/>
    <mergeCell ref="A50:A51"/>
    <mergeCell ref="A45:B45"/>
    <mergeCell ref="A37:C37"/>
    <mergeCell ref="A39:A40"/>
    <mergeCell ref="A43:C43"/>
    <mergeCell ref="A6:A7"/>
    <mergeCell ref="A8:A9"/>
    <mergeCell ref="A10:A11"/>
    <mergeCell ref="A15:C15"/>
    <mergeCell ref="A4:Q4"/>
  </mergeCells>
  <pageMargins left="0.511811024" right="0.511811024" top="0.78740157499999996" bottom="0.78740157499999996" header="0.31496062000000002" footer="0.31496062000000002"/>
  <pageSetup paperSize="9" orientation="portrait" r:id="rId1"/>
  <ignoredErrors>
    <ignoredError sqref="Q6:Q11 Q16:Q17 Q33 Q44:Q47 Q59:Q60 Q55:Q56 Q49:Q51 Q38:Q41 Q35 Q13" formulaRange="1"/>
    <ignoredError sqref="Q48 Q34 Q32" formula="1" formulaRange="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2A97-54DD-4C23-A1EF-F8D14AC0BEBB}">
  <sheetPr codeName="Planilha3">
    <tabColor theme="9"/>
  </sheetPr>
  <dimension ref="A1:AH369"/>
  <sheetViews>
    <sheetView showGridLines="0" showRowColHeaders="0" zoomScaleNormal="100" workbookViewId="0">
      <pane xSplit="1" ySplit="4" topLeftCell="B5" activePane="bottomRight" state="frozen"/>
      <selection activeCell="A8" sqref="A9:E9"/>
      <selection pane="topRight" activeCell="A8" sqref="A9:E9"/>
      <selection pane="bottomLeft" activeCell="A8" sqref="A9:E9"/>
      <selection pane="bottomRight" activeCell="B5" sqref="B5"/>
    </sheetView>
  </sheetViews>
  <sheetFormatPr defaultRowHeight="15"/>
  <cols>
    <col min="1" max="1" width="83.7109375" style="1267" customWidth="1"/>
    <col min="2" max="7" width="12.28515625" style="1267" customWidth="1"/>
    <col min="8" max="13" width="12.28515625" style="1267" hidden="1" customWidth="1"/>
    <col min="14" max="16" width="10.85546875" style="1267" customWidth="1"/>
    <col min="17" max="16384" width="9.140625" style="1267"/>
  </cols>
  <sheetData>
    <row r="1" spans="1:34" s="1324" customFormat="1" ht="28.5" customHeight="1">
      <c r="A1" s="1826" t="s">
        <v>737</v>
      </c>
      <c r="B1" s="1826"/>
      <c r="C1" s="1826"/>
      <c r="D1" s="1826"/>
      <c r="E1" s="1826"/>
      <c r="F1" s="1826"/>
      <c r="G1" s="1826"/>
      <c r="H1" s="1826"/>
      <c r="I1" s="1826"/>
      <c r="J1" s="1826"/>
      <c r="K1" s="1826"/>
      <c r="L1" s="1826"/>
      <c r="M1" s="1826"/>
      <c r="N1" s="1826"/>
      <c r="O1" s="1826"/>
      <c r="P1" s="1826"/>
      <c r="Q1" s="1466"/>
      <c r="R1" s="1466"/>
      <c r="S1" s="1466"/>
      <c r="T1" s="1466"/>
      <c r="U1" s="1466"/>
      <c r="V1" s="1466"/>
      <c r="W1" s="1466"/>
      <c r="X1" s="1466"/>
      <c r="Y1" s="1466"/>
      <c r="Z1" s="1466"/>
      <c r="AA1" s="1466"/>
      <c r="AB1" s="1466"/>
      <c r="AC1" s="84"/>
      <c r="AD1" s="84"/>
      <c r="AE1" s="84"/>
      <c r="AF1" s="84"/>
      <c r="AG1" s="84"/>
      <c r="AH1" s="84"/>
    </row>
    <row r="2" spans="1:34" s="1324" customFormat="1" ht="16.5" customHeight="1">
      <c r="A2" s="1835" t="s">
        <v>2759</v>
      </c>
      <c r="B2" s="1835"/>
      <c r="C2" s="1835"/>
      <c r="D2" s="1835"/>
      <c r="E2" s="1835"/>
      <c r="F2" s="1835"/>
      <c r="G2" s="1835"/>
      <c r="H2" s="1835"/>
      <c r="I2" s="1835"/>
      <c r="J2" s="1835"/>
      <c r="K2" s="1835"/>
      <c r="L2" s="1835"/>
      <c r="M2" s="1835"/>
      <c r="N2" s="1835"/>
      <c r="O2" s="1835"/>
      <c r="P2" s="1835"/>
      <c r="Q2" s="82"/>
      <c r="R2" s="82"/>
      <c r="S2" s="82"/>
      <c r="T2" s="82"/>
      <c r="U2" s="82"/>
      <c r="V2" s="82"/>
      <c r="W2" s="82"/>
      <c r="X2" s="82"/>
      <c r="Y2" s="82"/>
      <c r="Z2" s="82"/>
      <c r="AA2" s="82"/>
      <c r="AB2" s="82"/>
    </row>
    <row r="3" spans="1:34" ht="21.75" customHeight="1" thickBot="1"/>
    <row r="4" spans="1:34" ht="32.25" thickBot="1">
      <c r="A4" s="1699" t="s">
        <v>2393</v>
      </c>
      <c r="B4" s="1697" t="s">
        <v>2</v>
      </c>
      <c r="C4" s="1697" t="s">
        <v>3</v>
      </c>
      <c r="D4" s="1697" t="s">
        <v>4</v>
      </c>
      <c r="E4" s="1697" t="s">
        <v>5</v>
      </c>
      <c r="F4" s="1697" t="s">
        <v>6</v>
      </c>
      <c r="G4" s="1697" t="s">
        <v>7</v>
      </c>
      <c r="H4" s="1697" t="s">
        <v>8</v>
      </c>
      <c r="I4" s="1697" t="s">
        <v>9</v>
      </c>
      <c r="J4" s="1697" t="s">
        <v>10</v>
      </c>
      <c r="K4" s="1697" t="s">
        <v>11</v>
      </c>
      <c r="L4" s="1697" t="s">
        <v>12</v>
      </c>
      <c r="M4" s="1697" t="s">
        <v>13</v>
      </c>
      <c r="N4" s="1698" t="s">
        <v>2394</v>
      </c>
      <c r="O4" s="1698" t="s">
        <v>456</v>
      </c>
      <c r="P4" s="1698" t="s">
        <v>657</v>
      </c>
    </row>
    <row r="5" spans="1:34" s="1536" customFormat="1" ht="15.75">
      <c r="A5" s="1700" t="s">
        <v>2395</v>
      </c>
      <c r="B5" s="1701"/>
      <c r="C5" s="1701"/>
      <c r="D5" s="1701"/>
      <c r="E5" s="1701"/>
      <c r="F5" s="1701"/>
      <c r="G5" s="1701"/>
      <c r="H5" s="1701"/>
      <c r="I5" s="1701"/>
      <c r="J5" s="1701"/>
      <c r="K5" s="1701"/>
      <c r="L5" s="1701"/>
      <c r="M5" s="1701"/>
      <c r="N5" s="1702">
        <f t="shared" ref="N5:N68" si="0">SUM(B5:M5)</f>
        <v>0</v>
      </c>
      <c r="O5" s="1703" t="e">
        <f>N5/N368</f>
        <v>#DIV/0!</v>
      </c>
      <c r="P5" s="1704" t="e">
        <f>AVERAGE(B5:M5)</f>
        <v>#DIV/0!</v>
      </c>
    </row>
    <row r="6" spans="1:34" ht="15.75">
      <c r="A6" s="1705" t="s">
        <v>2396</v>
      </c>
      <c r="B6" s="1706"/>
      <c r="C6" s="1706"/>
      <c r="D6" s="1706"/>
      <c r="E6" s="1706"/>
      <c r="F6" s="1706"/>
      <c r="G6" s="1706"/>
      <c r="H6" s="1706"/>
      <c r="I6" s="1706"/>
      <c r="J6" s="1706"/>
      <c r="K6" s="1706"/>
      <c r="L6" s="1706"/>
      <c r="M6" s="1706"/>
      <c r="N6" s="1707">
        <f t="shared" si="0"/>
        <v>0</v>
      </c>
      <c r="O6" s="1708" t="e">
        <f>N6/$N$5</f>
        <v>#DIV/0!</v>
      </c>
      <c r="P6" s="1709" t="e">
        <f t="shared" ref="P6:P128" si="1">AVERAGE(B6:M6)</f>
        <v>#DIV/0!</v>
      </c>
    </row>
    <row r="7" spans="1:34" ht="15.75">
      <c r="A7" s="1705" t="s">
        <v>2397</v>
      </c>
      <c r="B7" s="1706"/>
      <c r="C7" s="1706"/>
      <c r="D7" s="1706"/>
      <c r="E7" s="1706"/>
      <c r="F7" s="1706"/>
      <c r="G7" s="1706"/>
      <c r="H7" s="1706"/>
      <c r="I7" s="1706"/>
      <c r="J7" s="1706"/>
      <c r="K7" s="1706"/>
      <c r="L7" s="1706"/>
      <c r="M7" s="1706"/>
      <c r="N7" s="1707">
        <f t="shared" si="0"/>
        <v>0</v>
      </c>
      <c r="O7" s="1708" t="e">
        <f t="shared" ref="O7:O89" si="2">N7/$N$5</f>
        <v>#DIV/0!</v>
      </c>
      <c r="P7" s="1709" t="e">
        <f t="shared" si="1"/>
        <v>#DIV/0!</v>
      </c>
    </row>
    <row r="8" spans="1:34" ht="15.75">
      <c r="A8" s="1705" t="s">
        <v>2398</v>
      </c>
      <c r="B8" s="1706"/>
      <c r="C8" s="1706"/>
      <c r="D8" s="1706"/>
      <c r="E8" s="1706"/>
      <c r="F8" s="1706"/>
      <c r="G8" s="1706"/>
      <c r="H8" s="1706"/>
      <c r="I8" s="1706"/>
      <c r="J8" s="1706"/>
      <c r="K8" s="1706"/>
      <c r="L8" s="1706"/>
      <c r="M8" s="1706"/>
      <c r="N8" s="1707">
        <f t="shared" si="0"/>
        <v>0</v>
      </c>
      <c r="O8" s="1708" t="e">
        <f t="shared" si="2"/>
        <v>#DIV/0!</v>
      </c>
      <c r="P8" s="1709" t="e">
        <f t="shared" si="1"/>
        <v>#DIV/0!</v>
      </c>
    </row>
    <row r="9" spans="1:34" ht="15.75">
      <c r="A9" s="1705" t="s">
        <v>2399</v>
      </c>
      <c r="B9" s="1706"/>
      <c r="C9" s="1706"/>
      <c r="D9" s="1706"/>
      <c r="E9" s="1706"/>
      <c r="F9" s="1706"/>
      <c r="G9" s="1706"/>
      <c r="H9" s="1706"/>
      <c r="I9" s="1706"/>
      <c r="J9" s="1706"/>
      <c r="K9" s="1706"/>
      <c r="L9" s="1706"/>
      <c r="M9" s="1706"/>
      <c r="N9" s="1707">
        <f t="shared" si="0"/>
        <v>0</v>
      </c>
      <c r="O9" s="1708" t="e">
        <f t="shared" si="2"/>
        <v>#DIV/0!</v>
      </c>
      <c r="P9" s="1709" t="e">
        <f t="shared" si="1"/>
        <v>#DIV/0!</v>
      </c>
    </row>
    <row r="10" spans="1:34" ht="15.75">
      <c r="A10" s="1705" t="s">
        <v>2400</v>
      </c>
      <c r="B10" s="1706"/>
      <c r="C10" s="1706"/>
      <c r="D10" s="1706"/>
      <c r="E10" s="1706"/>
      <c r="F10" s="1706"/>
      <c r="G10" s="1706"/>
      <c r="H10" s="1706"/>
      <c r="I10" s="1706"/>
      <c r="J10" s="1706"/>
      <c r="K10" s="1706"/>
      <c r="L10" s="1706"/>
      <c r="M10" s="1706"/>
      <c r="N10" s="1707">
        <f t="shared" si="0"/>
        <v>0</v>
      </c>
      <c r="O10" s="1708" t="e">
        <f t="shared" si="2"/>
        <v>#DIV/0!</v>
      </c>
      <c r="P10" s="1709" t="e">
        <f t="shared" si="1"/>
        <v>#DIV/0!</v>
      </c>
    </row>
    <row r="11" spans="1:34" ht="15.75">
      <c r="A11" s="1705" t="s">
        <v>2401</v>
      </c>
      <c r="B11" s="1706"/>
      <c r="C11" s="1706"/>
      <c r="D11" s="1706"/>
      <c r="E11" s="1706"/>
      <c r="F11" s="1706"/>
      <c r="G11" s="1706"/>
      <c r="H11" s="1706"/>
      <c r="I11" s="1706"/>
      <c r="J11" s="1706"/>
      <c r="K11" s="1706"/>
      <c r="L11" s="1706"/>
      <c r="M11" s="1706"/>
      <c r="N11" s="1707">
        <f t="shared" si="0"/>
        <v>0</v>
      </c>
      <c r="O11" s="1708" t="e">
        <f t="shared" si="2"/>
        <v>#DIV/0!</v>
      </c>
      <c r="P11" s="1709" t="e">
        <f t="shared" si="1"/>
        <v>#DIV/0!</v>
      </c>
    </row>
    <row r="12" spans="1:34" ht="15.75">
      <c r="A12" s="1705" t="s">
        <v>2402</v>
      </c>
      <c r="B12" s="1706"/>
      <c r="C12" s="1706"/>
      <c r="D12" s="1706"/>
      <c r="E12" s="1706"/>
      <c r="F12" s="1706"/>
      <c r="G12" s="1706"/>
      <c r="H12" s="1706"/>
      <c r="I12" s="1706"/>
      <c r="J12" s="1706"/>
      <c r="K12" s="1706"/>
      <c r="L12" s="1706"/>
      <c r="M12" s="1706"/>
      <c r="N12" s="1707">
        <f t="shared" si="0"/>
        <v>0</v>
      </c>
      <c r="O12" s="1708" t="e">
        <f t="shared" si="2"/>
        <v>#DIV/0!</v>
      </c>
      <c r="P12" s="1709" t="e">
        <f t="shared" si="1"/>
        <v>#DIV/0!</v>
      </c>
    </row>
    <row r="13" spans="1:34" ht="15.75">
      <c r="A13" s="1710" t="s">
        <v>2403</v>
      </c>
      <c r="B13" s="1706"/>
      <c r="C13" s="1706"/>
      <c r="D13" s="1706"/>
      <c r="E13" s="1706"/>
      <c r="F13" s="1706"/>
      <c r="G13" s="1706"/>
      <c r="H13" s="1706"/>
      <c r="I13" s="1706"/>
      <c r="J13" s="1706"/>
      <c r="K13" s="1706"/>
      <c r="L13" s="1706"/>
      <c r="M13" s="1706"/>
      <c r="N13" s="1707">
        <f t="shared" si="0"/>
        <v>0</v>
      </c>
      <c r="O13" s="1708" t="e">
        <f t="shared" si="2"/>
        <v>#DIV/0!</v>
      </c>
      <c r="P13" s="1709" t="e">
        <f t="shared" si="1"/>
        <v>#DIV/0!</v>
      </c>
      <c r="Q13" s="361"/>
    </row>
    <row r="14" spans="1:34" ht="15.75">
      <c r="A14" s="1710" t="s">
        <v>2404</v>
      </c>
      <c r="B14" s="1706"/>
      <c r="C14" s="1706"/>
      <c r="D14" s="1706"/>
      <c r="E14" s="1706"/>
      <c r="F14" s="1706"/>
      <c r="G14" s="1706"/>
      <c r="H14" s="1706"/>
      <c r="I14" s="1706"/>
      <c r="J14" s="1706"/>
      <c r="K14" s="1706"/>
      <c r="L14" s="1706"/>
      <c r="M14" s="1706"/>
      <c r="N14" s="1707">
        <f t="shared" si="0"/>
        <v>0</v>
      </c>
      <c r="O14" s="1708" t="e">
        <f t="shared" si="2"/>
        <v>#DIV/0!</v>
      </c>
      <c r="P14" s="1709" t="e">
        <f t="shared" si="1"/>
        <v>#DIV/0!</v>
      </c>
      <c r="Q14" s="361"/>
    </row>
    <row r="15" spans="1:34" ht="15.75">
      <c r="A15" s="1710" t="s">
        <v>2405</v>
      </c>
      <c r="B15" s="1706"/>
      <c r="C15" s="1706"/>
      <c r="D15" s="1706"/>
      <c r="E15" s="1706"/>
      <c r="F15" s="1706"/>
      <c r="G15" s="1706"/>
      <c r="H15" s="1706"/>
      <c r="I15" s="1706"/>
      <c r="J15" s="1706"/>
      <c r="K15" s="1706"/>
      <c r="L15" s="1706"/>
      <c r="M15" s="1706"/>
      <c r="N15" s="1707">
        <f t="shared" si="0"/>
        <v>0</v>
      </c>
      <c r="O15" s="1708" t="e">
        <f t="shared" si="2"/>
        <v>#DIV/0!</v>
      </c>
      <c r="P15" s="1709" t="e">
        <f t="shared" si="1"/>
        <v>#DIV/0!</v>
      </c>
      <c r="Q15" s="361"/>
    </row>
    <row r="16" spans="1:34" ht="15.75">
      <c r="A16" s="1705" t="s">
        <v>2406</v>
      </c>
      <c r="B16" s="1706"/>
      <c r="C16" s="1706"/>
      <c r="D16" s="1706"/>
      <c r="E16" s="1706"/>
      <c r="F16" s="1706"/>
      <c r="G16" s="1706"/>
      <c r="H16" s="1706"/>
      <c r="I16" s="1706"/>
      <c r="J16" s="1706"/>
      <c r="K16" s="1706"/>
      <c r="L16" s="1706"/>
      <c r="M16" s="1706"/>
      <c r="N16" s="1707">
        <f t="shared" si="0"/>
        <v>0</v>
      </c>
      <c r="O16" s="1708" t="e">
        <f t="shared" si="2"/>
        <v>#DIV/0!</v>
      </c>
      <c r="P16" s="1709" t="e">
        <f t="shared" si="1"/>
        <v>#DIV/0!</v>
      </c>
    </row>
    <row r="17" spans="1:17" ht="15.75">
      <c r="A17" s="1710" t="s">
        <v>2407</v>
      </c>
      <c r="B17" s="1706"/>
      <c r="C17" s="1706"/>
      <c r="D17" s="1706"/>
      <c r="E17" s="1706"/>
      <c r="F17" s="1706"/>
      <c r="G17" s="1706"/>
      <c r="H17" s="1706"/>
      <c r="I17" s="1706"/>
      <c r="J17" s="1706"/>
      <c r="K17" s="1706"/>
      <c r="L17" s="1706"/>
      <c r="M17" s="1706"/>
      <c r="N17" s="1707">
        <f t="shared" si="0"/>
        <v>0</v>
      </c>
      <c r="O17" s="1708" t="e">
        <f t="shared" si="2"/>
        <v>#DIV/0!</v>
      </c>
      <c r="P17" s="1709" t="e">
        <f t="shared" si="1"/>
        <v>#DIV/0!</v>
      </c>
      <c r="Q17" s="361"/>
    </row>
    <row r="18" spans="1:17" ht="15.75">
      <c r="A18" s="1710" t="s">
        <v>2408</v>
      </c>
      <c r="B18" s="1706"/>
      <c r="C18" s="1706"/>
      <c r="D18" s="1706"/>
      <c r="E18" s="1706"/>
      <c r="F18" s="1706"/>
      <c r="G18" s="1706"/>
      <c r="H18" s="1706"/>
      <c r="I18" s="1706"/>
      <c r="J18" s="1706"/>
      <c r="K18" s="1706"/>
      <c r="L18" s="1706"/>
      <c r="M18" s="1706"/>
      <c r="N18" s="1707">
        <f t="shared" si="0"/>
        <v>0</v>
      </c>
      <c r="O18" s="1708" t="e">
        <f t="shared" si="2"/>
        <v>#DIV/0!</v>
      </c>
      <c r="P18" s="1709" t="e">
        <f t="shared" si="1"/>
        <v>#DIV/0!</v>
      </c>
      <c r="Q18" s="361"/>
    </row>
    <row r="19" spans="1:17" ht="15.75">
      <c r="A19" s="1710" t="s">
        <v>2409</v>
      </c>
      <c r="B19" s="1706"/>
      <c r="C19" s="1706"/>
      <c r="D19" s="1706"/>
      <c r="E19" s="1706"/>
      <c r="F19" s="1706"/>
      <c r="G19" s="1706"/>
      <c r="H19" s="1706"/>
      <c r="I19" s="1706"/>
      <c r="J19" s="1706"/>
      <c r="K19" s="1706"/>
      <c r="L19" s="1706"/>
      <c r="M19" s="1706"/>
      <c r="N19" s="1707">
        <f t="shared" si="0"/>
        <v>0</v>
      </c>
      <c r="O19" s="1708" t="e">
        <f t="shared" si="2"/>
        <v>#DIV/0!</v>
      </c>
      <c r="P19" s="1709" t="e">
        <f t="shared" si="1"/>
        <v>#DIV/0!</v>
      </c>
      <c r="Q19" s="361"/>
    </row>
    <row r="20" spans="1:17" ht="15.75">
      <c r="A20" s="1710" t="s">
        <v>2410</v>
      </c>
      <c r="B20" s="1706"/>
      <c r="C20" s="1706"/>
      <c r="D20" s="1706"/>
      <c r="E20" s="1706"/>
      <c r="F20" s="1706"/>
      <c r="G20" s="1706"/>
      <c r="H20" s="1706"/>
      <c r="I20" s="1706"/>
      <c r="J20" s="1706"/>
      <c r="K20" s="1706"/>
      <c r="L20" s="1706"/>
      <c r="M20" s="1706"/>
      <c r="N20" s="1707">
        <f t="shared" si="0"/>
        <v>0</v>
      </c>
      <c r="O20" s="1708" t="e">
        <f t="shared" si="2"/>
        <v>#DIV/0!</v>
      </c>
      <c r="P20" s="1709" t="e">
        <f t="shared" si="1"/>
        <v>#DIV/0!</v>
      </c>
      <c r="Q20" s="361"/>
    </row>
    <row r="21" spans="1:17" ht="15.75">
      <c r="A21" s="1710" t="s">
        <v>2411</v>
      </c>
      <c r="B21" s="1706"/>
      <c r="C21" s="1706"/>
      <c r="D21" s="1706"/>
      <c r="E21" s="1706"/>
      <c r="F21" s="1706"/>
      <c r="G21" s="1706"/>
      <c r="H21" s="1706"/>
      <c r="I21" s="1706"/>
      <c r="J21" s="1706"/>
      <c r="K21" s="1706"/>
      <c r="L21" s="1706"/>
      <c r="M21" s="1706"/>
      <c r="N21" s="1707">
        <f t="shared" si="0"/>
        <v>0</v>
      </c>
      <c r="O21" s="1708" t="e">
        <f t="shared" si="2"/>
        <v>#DIV/0!</v>
      </c>
      <c r="P21" s="1709" t="e">
        <f t="shared" si="1"/>
        <v>#DIV/0!</v>
      </c>
      <c r="Q21" s="361"/>
    </row>
    <row r="22" spans="1:17" ht="15.75">
      <c r="A22" s="1710" t="s">
        <v>2412</v>
      </c>
      <c r="B22" s="1706"/>
      <c r="C22" s="1706"/>
      <c r="D22" s="1706"/>
      <c r="E22" s="1706"/>
      <c r="F22" s="1706"/>
      <c r="G22" s="1706"/>
      <c r="H22" s="1706"/>
      <c r="I22" s="1706"/>
      <c r="J22" s="1706"/>
      <c r="K22" s="1706"/>
      <c r="L22" s="1706"/>
      <c r="M22" s="1706"/>
      <c r="N22" s="1707">
        <f t="shared" si="0"/>
        <v>0</v>
      </c>
      <c r="O22" s="1708" t="e">
        <f t="shared" si="2"/>
        <v>#DIV/0!</v>
      </c>
      <c r="P22" s="1709" t="e">
        <f t="shared" si="1"/>
        <v>#DIV/0!</v>
      </c>
      <c r="Q22" s="361"/>
    </row>
    <row r="23" spans="1:17" ht="15.75">
      <c r="A23" s="1705" t="s">
        <v>2413</v>
      </c>
      <c r="B23" s="1706"/>
      <c r="C23" s="1706"/>
      <c r="D23" s="1706"/>
      <c r="E23" s="1706"/>
      <c r="F23" s="1706"/>
      <c r="G23" s="1706"/>
      <c r="H23" s="1706"/>
      <c r="I23" s="1706"/>
      <c r="J23" s="1706"/>
      <c r="K23" s="1706"/>
      <c r="L23" s="1706"/>
      <c r="M23" s="1706"/>
      <c r="N23" s="1707">
        <f t="shared" si="0"/>
        <v>0</v>
      </c>
      <c r="O23" s="1708" t="e">
        <f t="shared" si="2"/>
        <v>#DIV/0!</v>
      </c>
      <c r="P23" s="1709" t="e">
        <f t="shared" si="1"/>
        <v>#DIV/0!</v>
      </c>
    </row>
    <row r="24" spans="1:17" ht="15.75">
      <c r="A24" s="1705" t="s">
        <v>2414</v>
      </c>
      <c r="B24" s="1706"/>
      <c r="C24" s="1706"/>
      <c r="D24" s="1706"/>
      <c r="E24" s="1706"/>
      <c r="F24" s="1706"/>
      <c r="G24" s="1706"/>
      <c r="H24" s="1706"/>
      <c r="I24" s="1706"/>
      <c r="J24" s="1706"/>
      <c r="K24" s="1706"/>
      <c r="L24" s="1706"/>
      <c r="M24" s="1706"/>
      <c r="N24" s="1707">
        <f t="shared" si="0"/>
        <v>0</v>
      </c>
      <c r="O24" s="1708" t="e">
        <f t="shared" si="2"/>
        <v>#DIV/0!</v>
      </c>
      <c r="P24" s="1709" t="e">
        <f t="shared" si="1"/>
        <v>#DIV/0!</v>
      </c>
    </row>
    <row r="25" spans="1:17" ht="15.75">
      <c r="A25" s="1705" t="s">
        <v>2415</v>
      </c>
      <c r="B25" s="1706"/>
      <c r="C25" s="1706"/>
      <c r="D25" s="1706"/>
      <c r="E25" s="1706"/>
      <c r="F25" s="1706"/>
      <c r="G25" s="1706"/>
      <c r="H25" s="1706"/>
      <c r="I25" s="1706"/>
      <c r="J25" s="1706"/>
      <c r="K25" s="1706"/>
      <c r="L25" s="1706"/>
      <c r="M25" s="1706"/>
      <c r="N25" s="1707">
        <f t="shared" si="0"/>
        <v>0</v>
      </c>
      <c r="O25" s="1708" t="e">
        <f t="shared" si="2"/>
        <v>#DIV/0!</v>
      </c>
      <c r="P25" s="1709" t="e">
        <f t="shared" si="1"/>
        <v>#DIV/0!</v>
      </c>
    </row>
    <row r="26" spans="1:17" ht="15.75">
      <c r="A26" s="1705" t="s">
        <v>2416</v>
      </c>
      <c r="B26" s="1706"/>
      <c r="C26" s="1706"/>
      <c r="D26" s="1706"/>
      <c r="E26" s="1706"/>
      <c r="F26" s="1706"/>
      <c r="G26" s="1706"/>
      <c r="H26" s="1706"/>
      <c r="I26" s="1706"/>
      <c r="J26" s="1706"/>
      <c r="K26" s="1706"/>
      <c r="L26" s="1706"/>
      <c r="M26" s="1706"/>
      <c r="N26" s="1707">
        <f t="shared" si="0"/>
        <v>0</v>
      </c>
      <c r="O26" s="1708" t="e">
        <f t="shared" si="2"/>
        <v>#DIV/0!</v>
      </c>
      <c r="P26" s="1709" t="e">
        <f t="shared" si="1"/>
        <v>#DIV/0!</v>
      </c>
    </row>
    <row r="27" spans="1:17" ht="15.75">
      <c r="A27" s="1705" t="s">
        <v>2417</v>
      </c>
      <c r="B27" s="1706"/>
      <c r="C27" s="1706"/>
      <c r="D27" s="1706"/>
      <c r="E27" s="1706"/>
      <c r="F27" s="1706"/>
      <c r="G27" s="1706"/>
      <c r="H27" s="1706"/>
      <c r="I27" s="1706"/>
      <c r="J27" s="1706"/>
      <c r="K27" s="1706"/>
      <c r="L27" s="1706"/>
      <c r="M27" s="1706"/>
      <c r="N27" s="1707">
        <f t="shared" si="0"/>
        <v>0</v>
      </c>
      <c r="O27" s="1708" t="e">
        <f t="shared" si="2"/>
        <v>#DIV/0!</v>
      </c>
      <c r="P27" s="1709" t="e">
        <f t="shared" si="1"/>
        <v>#DIV/0!</v>
      </c>
    </row>
    <row r="28" spans="1:17" ht="15.75">
      <c r="A28" s="1705" t="s">
        <v>2418</v>
      </c>
      <c r="B28" s="1706"/>
      <c r="C28" s="1706"/>
      <c r="D28" s="1706"/>
      <c r="E28" s="1706"/>
      <c r="F28" s="1706"/>
      <c r="G28" s="1706"/>
      <c r="H28" s="1706"/>
      <c r="I28" s="1706"/>
      <c r="J28" s="1706"/>
      <c r="K28" s="1706"/>
      <c r="L28" s="1706"/>
      <c r="M28" s="1706"/>
      <c r="N28" s="1707">
        <f t="shared" si="0"/>
        <v>0</v>
      </c>
      <c r="O28" s="1708" t="e">
        <f t="shared" si="2"/>
        <v>#DIV/0!</v>
      </c>
      <c r="P28" s="1709" t="e">
        <f t="shared" si="1"/>
        <v>#DIV/0!</v>
      </c>
    </row>
    <row r="29" spans="1:17" ht="15.75">
      <c r="A29" s="1705" t="s">
        <v>2419</v>
      </c>
      <c r="B29" s="1706"/>
      <c r="C29" s="1706"/>
      <c r="D29" s="1706"/>
      <c r="E29" s="1706"/>
      <c r="F29" s="1706"/>
      <c r="G29" s="1706"/>
      <c r="H29" s="1706"/>
      <c r="I29" s="1706"/>
      <c r="J29" s="1706"/>
      <c r="K29" s="1706"/>
      <c r="L29" s="1706"/>
      <c r="M29" s="1706"/>
      <c r="N29" s="1707">
        <f t="shared" si="0"/>
        <v>0</v>
      </c>
      <c r="O29" s="1708" t="e">
        <f t="shared" si="2"/>
        <v>#DIV/0!</v>
      </c>
      <c r="P29" s="1709" t="e">
        <f t="shared" si="1"/>
        <v>#DIV/0!</v>
      </c>
    </row>
    <row r="30" spans="1:17" ht="15.75">
      <c r="A30" s="1705" t="s">
        <v>2420</v>
      </c>
      <c r="B30" s="1706"/>
      <c r="C30" s="1706"/>
      <c r="D30" s="1706"/>
      <c r="E30" s="1706"/>
      <c r="F30" s="1706"/>
      <c r="G30" s="1706"/>
      <c r="H30" s="1706"/>
      <c r="I30" s="1706"/>
      <c r="J30" s="1706"/>
      <c r="K30" s="1706"/>
      <c r="L30" s="1706"/>
      <c r="M30" s="1706"/>
      <c r="N30" s="1707">
        <f t="shared" si="0"/>
        <v>0</v>
      </c>
      <c r="O30" s="1708" t="e">
        <f t="shared" si="2"/>
        <v>#DIV/0!</v>
      </c>
      <c r="P30" s="1709" t="e">
        <f t="shared" si="1"/>
        <v>#DIV/0!</v>
      </c>
    </row>
    <row r="31" spans="1:17" ht="15.75">
      <c r="A31" s="1705" t="s">
        <v>2421</v>
      </c>
      <c r="B31" s="1706"/>
      <c r="C31" s="1706"/>
      <c r="D31" s="1706"/>
      <c r="E31" s="1706"/>
      <c r="F31" s="1706"/>
      <c r="G31" s="1706"/>
      <c r="H31" s="1706"/>
      <c r="I31" s="1706"/>
      <c r="J31" s="1706"/>
      <c r="K31" s="1706"/>
      <c r="L31" s="1706"/>
      <c r="M31" s="1706"/>
      <c r="N31" s="1707">
        <f t="shared" si="0"/>
        <v>0</v>
      </c>
      <c r="O31" s="1708" t="e">
        <f t="shared" si="2"/>
        <v>#DIV/0!</v>
      </c>
      <c r="P31" s="1709" t="e">
        <f t="shared" si="1"/>
        <v>#DIV/0!</v>
      </c>
    </row>
    <row r="32" spans="1:17" ht="15.75">
      <c r="A32" s="1705" t="s">
        <v>2422</v>
      </c>
      <c r="B32" s="1706"/>
      <c r="C32" s="1706"/>
      <c r="D32" s="1706"/>
      <c r="E32" s="1706"/>
      <c r="F32" s="1706"/>
      <c r="G32" s="1706"/>
      <c r="H32" s="1706"/>
      <c r="I32" s="1706"/>
      <c r="J32" s="1706"/>
      <c r="K32" s="1706"/>
      <c r="L32" s="1706"/>
      <c r="M32" s="1706"/>
      <c r="N32" s="1707">
        <f t="shared" si="0"/>
        <v>0</v>
      </c>
      <c r="O32" s="1708" t="e">
        <f t="shared" si="2"/>
        <v>#DIV/0!</v>
      </c>
      <c r="P32" s="1709" t="e">
        <f t="shared" si="1"/>
        <v>#DIV/0!</v>
      </c>
    </row>
    <row r="33" spans="1:17" ht="15.75">
      <c r="A33" s="1710" t="s">
        <v>2423</v>
      </c>
      <c r="B33" s="1706"/>
      <c r="C33" s="1706"/>
      <c r="D33" s="1706"/>
      <c r="E33" s="1706"/>
      <c r="F33" s="1706"/>
      <c r="G33" s="1706"/>
      <c r="H33" s="1706"/>
      <c r="I33" s="1706"/>
      <c r="J33" s="1706"/>
      <c r="K33" s="1706"/>
      <c r="L33" s="1706"/>
      <c r="M33" s="1706"/>
      <c r="N33" s="1707">
        <f t="shared" si="0"/>
        <v>0</v>
      </c>
      <c r="O33" s="1708" t="e">
        <f t="shared" si="2"/>
        <v>#DIV/0!</v>
      </c>
      <c r="P33" s="1709" t="e">
        <f t="shared" si="1"/>
        <v>#DIV/0!</v>
      </c>
      <c r="Q33" s="361"/>
    </row>
    <row r="34" spans="1:17" ht="15.75">
      <c r="A34" s="1710" t="s">
        <v>2424</v>
      </c>
      <c r="B34" s="1706"/>
      <c r="C34" s="1706"/>
      <c r="D34" s="1706"/>
      <c r="E34" s="1706"/>
      <c r="F34" s="1706"/>
      <c r="G34" s="1706"/>
      <c r="H34" s="1706"/>
      <c r="I34" s="1706"/>
      <c r="J34" s="1706"/>
      <c r="K34" s="1706"/>
      <c r="L34" s="1706"/>
      <c r="M34" s="1706"/>
      <c r="N34" s="1707">
        <f t="shared" si="0"/>
        <v>0</v>
      </c>
      <c r="O34" s="1708" t="e">
        <f t="shared" si="2"/>
        <v>#DIV/0!</v>
      </c>
      <c r="P34" s="1709" t="e">
        <f t="shared" si="1"/>
        <v>#DIV/0!</v>
      </c>
      <c r="Q34" s="361"/>
    </row>
    <row r="35" spans="1:17" ht="15.75">
      <c r="A35" s="1710" t="s">
        <v>2425</v>
      </c>
      <c r="B35" s="1706"/>
      <c r="C35" s="1706"/>
      <c r="D35" s="1706"/>
      <c r="E35" s="1706"/>
      <c r="F35" s="1706"/>
      <c r="G35" s="1706"/>
      <c r="H35" s="1706"/>
      <c r="I35" s="1706"/>
      <c r="J35" s="1706"/>
      <c r="K35" s="1706"/>
      <c r="L35" s="1706"/>
      <c r="M35" s="1706"/>
      <c r="N35" s="1707">
        <f t="shared" si="0"/>
        <v>0</v>
      </c>
      <c r="O35" s="1708" t="e">
        <f t="shared" si="2"/>
        <v>#DIV/0!</v>
      </c>
      <c r="P35" s="1709" t="e">
        <f t="shared" si="1"/>
        <v>#DIV/0!</v>
      </c>
      <c r="Q35" s="361"/>
    </row>
    <row r="36" spans="1:17" ht="15.75">
      <c r="A36" s="1710" t="s">
        <v>2426</v>
      </c>
      <c r="B36" s="1706"/>
      <c r="C36" s="1706"/>
      <c r="D36" s="1706"/>
      <c r="E36" s="1706"/>
      <c r="F36" s="1706"/>
      <c r="G36" s="1706"/>
      <c r="H36" s="1706"/>
      <c r="I36" s="1706"/>
      <c r="J36" s="1706"/>
      <c r="K36" s="1706"/>
      <c r="L36" s="1706"/>
      <c r="M36" s="1706"/>
      <c r="N36" s="1707">
        <f t="shared" si="0"/>
        <v>0</v>
      </c>
      <c r="O36" s="1708" t="e">
        <f t="shared" si="2"/>
        <v>#DIV/0!</v>
      </c>
      <c r="P36" s="1709" t="e">
        <f t="shared" si="1"/>
        <v>#DIV/0!</v>
      </c>
      <c r="Q36" s="361"/>
    </row>
    <row r="37" spans="1:17" ht="15.75">
      <c r="A37" s="1705" t="s">
        <v>2427</v>
      </c>
      <c r="B37" s="1706"/>
      <c r="C37" s="1706"/>
      <c r="D37" s="1706"/>
      <c r="E37" s="1706"/>
      <c r="F37" s="1706"/>
      <c r="G37" s="1706"/>
      <c r="H37" s="1706"/>
      <c r="I37" s="1706"/>
      <c r="J37" s="1706"/>
      <c r="K37" s="1706"/>
      <c r="L37" s="1706"/>
      <c r="M37" s="1706"/>
      <c r="N37" s="1707">
        <f t="shared" si="0"/>
        <v>0</v>
      </c>
      <c r="O37" s="1708" t="e">
        <f t="shared" si="2"/>
        <v>#DIV/0!</v>
      </c>
      <c r="P37" s="1709" t="e">
        <f t="shared" si="1"/>
        <v>#DIV/0!</v>
      </c>
    </row>
    <row r="38" spans="1:17" ht="15.75">
      <c r="A38" s="1705" t="s">
        <v>2428</v>
      </c>
      <c r="B38" s="1706"/>
      <c r="C38" s="1706"/>
      <c r="D38" s="1706"/>
      <c r="E38" s="1706"/>
      <c r="F38" s="1706"/>
      <c r="G38" s="1706"/>
      <c r="H38" s="1706"/>
      <c r="I38" s="1706"/>
      <c r="J38" s="1706"/>
      <c r="K38" s="1706"/>
      <c r="L38" s="1706"/>
      <c r="M38" s="1706"/>
      <c r="N38" s="1707">
        <f t="shared" si="0"/>
        <v>0</v>
      </c>
      <c r="O38" s="1708" t="e">
        <f t="shared" si="2"/>
        <v>#DIV/0!</v>
      </c>
      <c r="P38" s="1709" t="e">
        <f t="shared" si="1"/>
        <v>#DIV/0!</v>
      </c>
    </row>
    <row r="39" spans="1:17" ht="15.75">
      <c r="A39" s="1705" t="s">
        <v>2429</v>
      </c>
      <c r="B39" s="1706"/>
      <c r="C39" s="1706"/>
      <c r="D39" s="1706"/>
      <c r="E39" s="1706"/>
      <c r="F39" s="1706"/>
      <c r="G39" s="1706"/>
      <c r="H39" s="1706"/>
      <c r="I39" s="1706"/>
      <c r="J39" s="1706"/>
      <c r="K39" s="1706"/>
      <c r="L39" s="1706"/>
      <c r="M39" s="1706"/>
      <c r="N39" s="1707">
        <f t="shared" si="0"/>
        <v>0</v>
      </c>
      <c r="O39" s="1708" t="e">
        <f t="shared" si="2"/>
        <v>#DIV/0!</v>
      </c>
      <c r="P39" s="1709" t="e">
        <f t="shared" si="1"/>
        <v>#DIV/0!</v>
      </c>
    </row>
    <row r="40" spans="1:17" ht="15.75">
      <c r="A40" s="1705" t="s">
        <v>2430</v>
      </c>
      <c r="B40" s="1706"/>
      <c r="C40" s="1706"/>
      <c r="D40" s="1706"/>
      <c r="E40" s="1706"/>
      <c r="F40" s="1706"/>
      <c r="G40" s="1706"/>
      <c r="H40" s="1706"/>
      <c r="I40" s="1706"/>
      <c r="J40" s="1706"/>
      <c r="K40" s="1706"/>
      <c r="L40" s="1706"/>
      <c r="M40" s="1706"/>
      <c r="N40" s="1707">
        <f t="shared" si="0"/>
        <v>0</v>
      </c>
      <c r="O40" s="1708" t="e">
        <f t="shared" si="2"/>
        <v>#DIV/0!</v>
      </c>
      <c r="P40" s="1709" t="e">
        <f t="shared" si="1"/>
        <v>#DIV/0!</v>
      </c>
    </row>
    <row r="41" spans="1:17" ht="15.75">
      <c r="A41" s="1705" t="s">
        <v>2431</v>
      </c>
      <c r="B41" s="1706"/>
      <c r="C41" s="1706"/>
      <c r="D41" s="1706"/>
      <c r="E41" s="1706"/>
      <c r="F41" s="1706"/>
      <c r="G41" s="1706"/>
      <c r="H41" s="1706"/>
      <c r="I41" s="1706"/>
      <c r="J41" s="1706"/>
      <c r="K41" s="1706"/>
      <c r="L41" s="1706"/>
      <c r="M41" s="1706"/>
      <c r="N41" s="1707">
        <f t="shared" si="0"/>
        <v>0</v>
      </c>
      <c r="O41" s="1708" t="e">
        <f t="shared" si="2"/>
        <v>#DIV/0!</v>
      </c>
      <c r="P41" s="1709" t="e">
        <f t="shared" si="1"/>
        <v>#DIV/0!</v>
      </c>
    </row>
    <row r="42" spans="1:17" ht="15.75">
      <c r="A42" s="1705" t="s">
        <v>2432</v>
      </c>
      <c r="B42" s="1706"/>
      <c r="C42" s="1706"/>
      <c r="D42" s="1706"/>
      <c r="E42" s="1706"/>
      <c r="F42" s="1706"/>
      <c r="G42" s="1706"/>
      <c r="H42" s="1706"/>
      <c r="I42" s="1706"/>
      <c r="J42" s="1706"/>
      <c r="K42" s="1706"/>
      <c r="L42" s="1706"/>
      <c r="M42" s="1706"/>
      <c r="N42" s="1707">
        <f t="shared" si="0"/>
        <v>0</v>
      </c>
      <c r="O42" s="1708" t="e">
        <f t="shared" si="2"/>
        <v>#DIV/0!</v>
      </c>
      <c r="P42" s="1709" t="e">
        <f t="shared" si="1"/>
        <v>#DIV/0!</v>
      </c>
    </row>
    <row r="43" spans="1:17" ht="15.75">
      <c r="A43" s="1705" t="s">
        <v>2433</v>
      </c>
      <c r="B43" s="1706"/>
      <c r="C43" s="1706"/>
      <c r="D43" s="1706"/>
      <c r="E43" s="1706"/>
      <c r="F43" s="1706"/>
      <c r="G43" s="1706"/>
      <c r="H43" s="1706"/>
      <c r="I43" s="1706"/>
      <c r="J43" s="1706"/>
      <c r="K43" s="1706"/>
      <c r="L43" s="1706"/>
      <c r="M43" s="1706"/>
      <c r="N43" s="1707">
        <f t="shared" si="0"/>
        <v>0</v>
      </c>
      <c r="O43" s="1708" t="e">
        <f t="shared" si="2"/>
        <v>#DIV/0!</v>
      </c>
      <c r="P43" s="1709" t="e">
        <f t="shared" si="1"/>
        <v>#DIV/0!</v>
      </c>
    </row>
    <row r="44" spans="1:17" ht="15.75">
      <c r="A44" s="1705" t="s">
        <v>2434</v>
      </c>
      <c r="B44" s="1706"/>
      <c r="C44" s="1706"/>
      <c r="D44" s="1706"/>
      <c r="E44" s="1706"/>
      <c r="F44" s="1706"/>
      <c r="G44" s="1706"/>
      <c r="H44" s="1706"/>
      <c r="I44" s="1706"/>
      <c r="J44" s="1706"/>
      <c r="K44" s="1706"/>
      <c r="L44" s="1706"/>
      <c r="M44" s="1706"/>
      <c r="N44" s="1707">
        <f t="shared" si="0"/>
        <v>0</v>
      </c>
      <c r="O44" s="1708" t="e">
        <f t="shared" si="2"/>
        <v>#DIV/0!</v>
      </c>
      <c r="P44" s="1709" t="e">
        <f t="shared" si="1"/>
        <v>#DIV/0!</v>
      </c>
    </row>
    <row r="45" spans="1:17" ht="15.75">
      <c r="A45" s="1705" t="s">
        <v>2435</v>
      </c>
      <c r="B45" s="1706"/>
      <c r="C45" s="1706"/>
      <c r="D45" s="1706"/>
      <c r="E45" s="1706"/>
      <c r="F45" s="1706"/>
      <c r="G45" s="1706"/>
      <c r="H45" s="1706"/>
      <c r="I45" s="1706"/>
      <c r="J45" s="1706"/>
      <c r="K45" s="1706"/>
      <c r="L45" s="1706"/>
      <c r="M45" s="1706"/>
      <c r="N45" s="1707">
        <f t="shared" si="0"/>
        <v>0</v>
      </c>
      <c r="O45" s="1708" t="e">
        <f t="shared" si="2"/>
        <v>#DIV/0!</v>
      </c>
      <c r="P45" s="1709" t="e">
        <f t="shared" si="1"/>
        <v>#DIV/0!</v>
      </c>
    </row>
    <row r="46" spans="1:17" ht="15.75">
      <c r="A46" s="1705" t="s">
        <v>2436</v>
      </c>
      <c r="B46" s="1706"/>
      <c r="C46" s="1706"/>
      <c r="D46" s="1706"/>
      <c r="E46" s="1706"/>
      <c r="F46" s="1706"/>
      <c r="G46" s="1706"/>
      <c r="H46" s="1706"/>
      <c r="I46" s="1706"/>
      <c r="J46" s="1706"/>
      <c r="K46" s="1706"/>
      <c r="L46" s="1706"/>
      <c r="M46" s="1706"/>
      <c r="N46" s="1707">
        <f t="shared" si="0"/>
        <v>0</v>
      </c>
      <c r="O46" s="1708" t="e">
        <f t="shared" si="2"/>
        <v>#DIV/0!</v>
      </c>
      <c r="P46" s="1709" t="e">
        <f t="shared" si="1"/>
        <v>#DIV/0!</v>
      </c>
    </row>
    <row r="47" spans="1:17" ht="15.75">
      <c r="A47" s="1705" t="s">
        <v>2437</v>
      </c>
      <c r="B47" s="1706"/>
      <c r="C47" s="1706"/>
      <c r="D47" s="1706"/>
      <c r="E47" s="1706"/>
      <c r="F47" s="1706"/>
      <c r="G47" s="1706"/>
      <c r="H47" s="1706"/>
      <c r="I47" s="1706"/>
      <c r="J47" s="1706"/>
      <c r="K47" s="1706"/>
      <c r="L47" s="1706"/>
      <c r="M47" s="1706"/>
      <c r="N47" s="1707">
        <f t="shared" si="0"/>
        <v>0</v>
      </c>
      <c r="O47" s="1708" t="e">
        <f t="shared" si="2"/>
        <v>#DIV/0!</v>
      </c>
      <c r="P47" s="1709" t="e">
        <f t="shared" si="1"/>
        <v>#DIV/0!</v>
      </c>
    </row>
    <row r="48" spans="1:17" ht="15.75">
      <c r="A48" s="1705" t="s">
        <v>2438</v>
      </c>
      <c r="B48" s="1706"/>
      <c r="C48" s="1706"/>
      <c r="D48" s="1706"/>
      <c r="E48" s="1706"/>
      <c r="F48" s="1706"/>
      <c r="G48" s="1706"/>
      <c r="H48" s="1706"/>
      <c r="I48" s="1706"/>
      <c r="J48" s="1706"/>
      <c r="K48" s="1706"/>
      <c r="L48" s="1706"/>
      <c r="M48" s="1706"/>
      <c r="N48" s="1707">
        <f t="shared" si="0"/>
        <v>0</v>
      </c>
      <c r="O48" s="1708" t="e">
        <f t="shared" si="2"/>
        <v>#DIV/0!</v>
      </c>
      <c r="P48" s="1709" t="e">
        <f t="shared" si="1"/>
        <v>#DIV/0!</v>
      </c>
    </row>
    <row r="49" spans="1:17" ht="15.75">
      <c r="A49" s="1705" t="s">
        <v>2439</v>
      </c>
      <c r="B49" s="1706"/>
      <c r="C49" s="1706"/>
      <c r="D49" s="1706"/>
      <c r="E49" s="1706"/>
      <c r="F49" s="1706"/>
      <c r="G49" s="1706"/>
      <c r="H49" s="1706"/>
      <c r="I49" s="1706"/>
      <c r="J49" s="1706"/>
      <c r="K49" s="1706"/>
      <c r="L49" s="1706"/>
      <c r="M49" s="1706"/>
      <c r="N49" s="1707">
        <f t="shared" si="0"/>
        <v>0</v>
      </c>
      <c r="O49" s="1708" t="e">
        <f t="shared" si="2"/>
        <v>#DIV/0!</v>
      </c>
      <c r="P49" s="1709" t="e">
        <f t="shared" si="1"/>
        <v>#DIV/0!</v>
      </c>
    </row>
    <row r="50" spans="1:17" ht="15.75">
      <c r="A50" s="1705" t="s">
        <v>2440</v>
      </c>
      <c r="B50" s="1706"/>
      <c r="C50" s="1706"/>
      <c r="D50" s="1706"/>
      <c r="E50" s="1706"/>
      <c r="F50" s="1706"/>
      <c r="G50" s="1706"/>
      <c r="H50" s="1706"/>
      <c r="I50" s="1706"/>
      <c r="J50" s="1706"/>
      <c r="K50" s="1706"/>
      <c r="L50" s="1706"/>
      <c r="M50" s="1706"/>
      <c r="N50" s="1707">
        <f t="shared" si="0"/>
        <v>0</v>
      </c>
      <c r="O50" s="1708" t="e">
        <f t="shared" si="2"/>
        <v>#DIV/0!</v>
      </c>
      <c r="P50" s="1709" t="e">
        <f t="shared" si="1"/>
        <v>#DIV/0!</v>
      </c>
    </row>
    <row r="51" spans="1:17" ht="15.75">
      <c r="A51" s="1710" t="s">
        <v>2441</v>
      </c>
      <c r="B51" s="1706"/>
      <c r="C51" s="1706"/>
      <c r="D51" s="1706"/>
      <c r="E51" s="1706"/>
      <c r="F51" s="1706"/>
      <c r="G51" s="1706"/>
      <c r="H51" s="1706"/>
      <c r="I51" s="1706"/>
      <c r="J51" s="1706"/>
      <c r="K51" s="1706"/>
      <c r="L51" s="1706"/>
      <c r="M51" s="1706"/>
      <c r="N51" s="1707">
        <f t="shared" si="0"/>
        <v>0</v>
      </c>
      <c r="O51" s="1708" t="e">
        <f t="shared" si="2"/>
        <v>#DIV/0!</v>
      </c>
      <c r="P51" s="1709" t="e">
        <f t="shared" si="1"/>
        <v>#DIV/0!</v>
      </c>
      <c r="Q51" s="361"/>
    </row>
    <row r="52" spans="1:17" ht="15.75">
      <c r="A52" s="1710" t="s">
        <v>2442</v>
      </c>
      <c r="B52" s="1706"/>
      <c r="C52" s="1706"/>
      <c r="D52" s="1706"/>
      <c r="E52" s="1706"/>
      <c r="F52" s="1706"/>
      <c r="G52" s="1706"/>
      <c r="H52" s="1706"/>
      <c r="I52" s="1706"/>
      <c r="J52" s="1706"/>
      <c r="K52" s="1706"/>
      <c r="L52" s="1706"/>
      <c r="M52" s="1706"/>
      <c r="N52" s="1707">
        <f t="shared" si="0"/>
        <v>0</v>
      </c>
      <c r="O52" s="1708" t="e">
        <f t="shared" si="2"/>
        <v>#DIV/0!</v>
      </c>
      <c r="P52" s="1709" t="e">
        <f t="shared" si="1"/>
        <v>#DIV/0!</v>
      </c>
      <c r="Q52" s="361"/>
    </row>
    <row r="53" spans="1:17" ht="15.75">
      <c r="A53" s="1710" t="s">
        <v>2443</v>
      </c>
      <c r="B53" s="1706"/>
      <c r="C53" s="1706"/>
      <c r="D53" s="1706"/>
      <c r="E53" s="1706"/>
      <c r="F53" s="1706"/>
      <c r="G53" s="1706"/>
      <c r="H53" s="1706"/>
      <c r="I53" s="1706"/>
      <c r="J53" s="1706"/>
      <c r="K53" s="1706"/>
      <c r="L53" s="1706"/>
      <c r="M53" s="1706"/>
      <c r="N53" s="1707">
        <f t="shared" si="0"/>
        <v>0</v>
      </c>
      <c r="O53" s="1708" t="e">
        <f t="shared" si="2"/>
        <v>#DIV/0!</v>
      </c>
      <c r="P53" s="1709" t="e">
        <f t="shared" si="1"/>
        <v>#DIV/0!</v>
      </c>
      <c r="Q53" s="361"/>
    </row>
    <row r="54" spans="1:17" ht="15.75">
      <c r="A54" s="1705" t="s">
        <v>2444</v>
      </c>
      <c r="B54" s="1706"/>
      <c r="C54" s="1706"/>
      <c r="D54" s="1706"/>
      <c r="E54" s="1706"/>
      <c r="F54" s="1706"/>
      <c r="G54" s="1706"/>
      <c r="H54" s="1706"/>
      <c r="I54" s="1706"/>
      <c r="J54" s="1706"/>
      <c r="K54" s="1706"/>
      <c r="L54" s="1706"/>
      <c r="M54" s="1706"/>
      <c r="N54" s="1707">
        <f t="shared" si="0"/>
        <v>0</v>
      </c>
      <c r="O54" s="1708" t="e">
        <f t="shared" si="2"/>
        <v>#DIV/0!</v>
      </c>
      <c r="P54" s="1709" t="e">
        <f t="shared" si="1"/>
        <v>#DIV/0!</v>
      </c>
    </row>
    <row r="55" spans="1:17" ht="15.75">
      <c r="A55" s="1705" t="s">
        <v>2445</v>
      </c>
      <c r="B55" s="1706"/>
      <c r="C55" s="1706"/>
      <c r="D55" s="1706"/>
      <c r="E55" s="1706"/>
      <c r="F55" s="1706"/>
      <c r="G55" s="1706"/>
      <c r="H55" s="1706"/>
      <c r="I55" s="1706"/>
      <c r="J55" s="1706"/>
      <c r="K55" s="1706"/>
      <c r="L55" s="1706"/>
      <c r="M55" s="1706"/>
      <c r="N55" s="1707">
        <f t="shared" si="0"/>
        <v>0</v>
      </c>
      <c r="O55" s="1708" t="e">
        <f t="shared" si="2"/>
        <v>#DIV/0!</v>
      </c>
      <c r="P55" s="1709" t="e">
        <f t="shared" si="1"/>
        <v>#DIV/0!</v>
      </c>
    </row>
    <row r="56" spans="1:17" ht="15.75">
      <c r="A56" s="1705" t="s">
        <v>2446</v>
      </c>
      <c r="B56" s="1706"/>
      <c r="C56" s="1706"/>
      <c r="D56" s="1706"/>
      <c r="E56" s="1706"/>
      <c r="F56" s="1706"/>
      <c r="G56" s="1706"/>
      <c r="H56" s="1706"/>
      <c r="I56" s="1706"/>
      <c r="J56" s="1706"/>
      <c r="K56" s="1706"/>
      <c r="L56" s="1706"/>
      <c r="M56" s="1706"/>
      <c r="N56" s="1707">
        <f t="shared" si="0"/>
        <v>0</v>
      </c>
      <c r="O56" s="1708" t="e">
        <f t="shared" si="2"/>
        <v>#DIV/0!</v>
      </c>
      <c r="P56" s="1709" t="e">
        <f t="shared" si="1"/>
        <v>#DIV/0!</v>
      </c>
    </row>
    <row r="57" spans="1:17" ht="15.75">
      <c r="A57" s="1705" t="s">
        <v>2447</v>
      </c>
      <c r="B57" s="1706"/>
      <c r="C57" s="1706"/>
      <c r="D57" s="1706"/>
      <c r="E57" s="1706"/>
      <c r="F57" s="1706"/>
      <c r="G57" s="1706"/>
      <c r="H57" s="1706"/>
      <c r="I57" s="1706"/>
      <c r="J57" s="1706"/>
      <c r="K57" s="1706"/>
      <c r="L57" s="1706"/>
      <c r="M57" s="1706"/>
      <c r="N57" s="1707">
        <f t="shared" si="0"/>
        <v>0</v>
      </c>
      <c r="O57" s="1708" t="e">
        <f t="shared" si="2"/>
        <v>#DIV/0!</v>
      </c>
      <c r="P57" s="1709" t="e">
        <f t="shared" si="1"/>
        <v>#DIV/0!</v>
      </c>
    </row>
    <row r="58" spans="1:17" ht="15.75">
      <c r="A58" s="1705" t="s">
        <v>2448</v>
      </c>
      <c r="B58" s="1706"/>
      <c r="C58" s="1706"/>
      <c r="D58" s="1706"/>
      <c r="E58" s="1706"/>
      <c r="F58" s="1706"/>
      <c r="G58" s="1706"/>
      <c r="H58" s="1706"/>
      <c r="I58" s="1706"/>
      <c r="J58" s="1706"/>
      <c r="K58" s="1706"/>
      <c r="L58" s="1706"/>
      <c r="M58" s="1706"/>
      <c r="N58" s="1707">
        <f t="shared" si="0"/>
        <v>0</v>
      </c>
      <c r="O58" s="1708" t="e">
        <f t="shared" si="2"/>
        <v>#DIV/0!</v>
      </c>
      <c r="P58" s="1709" t="e">
        <f t="shared" si="1"/>
        <v>#DIV/0!</v>
      </c>
    </row>
    <row r="59" spans="1:17" ht="15.75">
      <c r="A59" s="1705" t="s">
        <v>2449</v>
      </c>
      <c r="B59" s="1706"/>
      <c r="C59" s="1706"/>
      <c r="D59" s="1706"/>
      <c r="E59" s="1706"/>
      <c r="F59" s="1706"/>
      <c r="G59" s="1706"/>
      <c r="H59" s="1706"/>
      <c r="I59" s="1706"/>
      <c r="J59" s="1706"/>
      <c r="K59" s="1706"/>
      <c r="L59" s="1706"/>
      <c r="M59" s="1706"/>
      <c r="N59" s="1707">
        <f t="shared" si="0"/>
        <v>0</v>
      </c>
      <c r="O59" s="1708" t="e">
        <f t="shared" si="2"/>
        <v>#DIV/0!</v>
      </c>
      <c r="P59" s="1709" t="e">
        <f t="shared" si="1"/>
        <v>#DIV/0!</v>
      </c>
    </row>
    <row r="60" spans="1:17" ht="15.75">
      <c r="A60" s="1705" t="s">
        <v>2450</v>
      </c>
      <c r="B60" s="1706"/>
      <c r="C60" s="1706"/>
      <c r="D60" s="1706"/>
      <c r="E60" s="1706"/>
      <c r="F60" s="1706"/>
      <c r="G60" s="1706"/>
      <c r="H60" s="1706"/>
      <c r="I60" s="1706"/>
      <c r="J60" s="1706"/>
      <c r="K60" s="1706"/>
      <c r="L60" s="1706"/>
      <c r="M60" s="1706"/>
      <c r="N60" s="1707">
        <f t="shared" si="0"/>
        <v>0</v>
      </c>
      <c r="O60" s="1708" t="e">
        <f t="shared" si="2"/>
        <v>#DIV/0!</v>
      </c>
      <c r="P60" s="1709" t="e">
        <f t="shared" si="1"/>
        <v>#DIV/0!</v>
      </c>
    </row>
    <row r="61" spans="1:17" ht="15.75">
      <c r="A61" s="1705" t="s">
        <v>2451</v>
      </c>
      <c r="B61" s="1706"/>
      <c r="C61" s="1706"/>
      <c r="D61" s="1706"/>
      <c r="E61" s="1706"/>
      <c r="F61" s="1706"/>
      <c r="G61" s="1706"/>
      <c r="H61" s="1706"/>
      <c r="I61" s="1706"/>
      <c r="J61" s="1706"/>
      <c r="K61" s="1706"/>
      <c r="L61" s="1706"/>
      <c r="M61" s="1706"/>
      <c r="N61" s="1707">
        <f t="shared" si="0"/>
        <v>0</v>
      </c>
      <c r="O61" s="1708" t="e">
        <f t="shared" si="2"/>
        <v>#DIV/0!</v>
      </c>
      <c r="P61" s="1709" t="e">
        <f t="shared" si="1"/>
        <v>#DIV/0!</v>
      </c>
    </row>
    <row r="62" spans="1:17" ht="15.75">
      <c r="A62" s="1705" t="s">
        <v>2452</v>
      </c>
      <c r="B62" s="1706"/>
      <c r="C62" s="1706"/>
      <c r="D62" s="1706"/>
      <c r="E62" s="1706"/>
      <c r="F62" s="1706"/>
      <c r="G62" s="1706"/>
      <c r="H62" s="1706"/>
      <c r="I62" s="1706"/>
      <c r="J62" s="1706"/>
      <c r="K62" s="1706"/>
      <c r="L62" s="1706"/>
      <c r="M62" s="1706"/>
      <c r="N62" s="1707">
        <f t="shared" si="0"/>
        <v>0</v>
      </c>
      <c r="O62" s="1708" t="e">
        <f t="shared" si="2"/>
        <v>#DIV/0!</v>
      </c>
      <c r="P62" s="1709" t="e">
        <f t="shared" si="1"/>
        <v>#DIV/0!</v>
      </c>
    </row>
    <row r="63" spans="1:17" ht="15.75">
      <c r="A63" s="1710" t="s">
        <v>2453</v>
      </c>
      <c r="B63" s="1706"/>
      <c r="C63" s="1706"/>
      <c r="D63" s="1706"/>
      <c r="E63" s="1706"/>
      <c r="F63" s="1706"/>
      <c r="G63" s="1706"/>
      <c r="H63" s="1706"/>
      <c r="I63" s="1706"/>
      <c r="J63" s="1706"/>
      <c r="K63" s="1706"/>
      <c r="L63" s="1706"/>
      <c r="M63" s="1706"/>
      <c r="N63" s="1707">
        <f t="shared" si="0"/>
        <v>0</v>
      </c>
      <c r="O63" s="1708" t="e">
        <f t="shared" si="2"/>
        <v>#DIV/0!</v>
      </c>
      <c r="P63" s="1709" t="e">
        <f t="shared" si="1"/>
        <v>#DIV/0!</v>
      </c>
      <c r="Q63" s="361"/>
    </row>
    <row r="64" spans="1:17" ht="15.75">
      <c r="A64" s="1710" t="s">
        <v>2454</v>
      </c>
      <c r="B64" s="1706"/>
      <c r="C64" s="1706"/>
      <c r="D64" s="1706"/>
      <c r="E64" s="1706"/>
      <c r="F64" s="1706"/>
      <c r="G64" s="1706"/>
      <c r="H64" s="1706"/>
      <c r="I64" s="1706"/>
      <c r="J64" s="1706"/>
      <c r="K64" s="1706"/>
      <c r="L64" s="1706"/>
      <c r="M64" s="1706"/>
      <c r="N64" s="1707">
        <f t="shared" si="0"/>
        <v>0</v>
      </c>
      <c r="O64" s="1708" t="e">
        <f t="shared" si="2"/>
        <v>#DIV/0!</v>
      </c>
      <c r="P64" s="1709" t="e">
        <f t="shared" si="1"/>
        <v>#DIV/0!</v>
      </c>
      <c r="Q64" s="361"/>
    </row>
    <row r="65" spans="1:17" ht="15.75">
      <c r="A65" s="1705" t="s">
        <v>2455</v>
      </c>
      <c r="B65" s="1706"/>
      <c r="C65" s="1706"/>
      <c r="D65" s="1706"/>
      <c r="E65" s="1706"/>
      <c r="F65" s="1706"/>
      <c r="G65" s="1706"/>
      <c r="H65" s="1706"/>
      <c r="I65" s="1706"/>
      <c r="J65" s="1706"/>
      <c r="K65" s="1706"/>
      <c r="L65" s="1706"/>
      <c r="M65" s="1706"/>
      <c r="N65" s="1707">
        <f t="shared" si="0"/>
        <v>0</v>
      </c>
      <c r="O65" s="1708" t="e">
        <f t="shared" si="2"/>
        <v>#DIV/0!</v>
      </c>
      <c r="P65" s="1709" t="e">
        <f t="shared" si="1"/>
        <v>#DIV/0!</v>
      </c>
    </row>
    <row r="66" spans="1:17" ht="15.75">
      <c r="A66" s="1705" t="s">
        <v>2456</v>
      </c>
      <c r="B66" s="1706"/>
      <c r="C66" s="1706"/>
      <c r="D66" s="1706"/>
      <c r="E66" s="1706"/>
      <c r="F66" s="1706"/>
      <c r="G66" s="1706"/>
      <c r="H66" s="1706"/>
      <c r="I66" s="1706"/>
      <c r="J66" s="1706"/>
      <c r="K66" s="1706"/>
      <c r="L66" s="1706"/>
      <c r="M66" s="1706"/>
      <c r="N66" s="1707">
        <f t="shared" si="0"/>
        <v>0</v>
      </c>
      <c r="O66" s="1708" t="e">
        <f t="shared" si="2"/>
        <v>#DIV/0!</v>
      </c>
      <c r="P66" s="1709" t="e">
        <f t="shared" si="1"/>
        <v>#DIV/0!</v>
      </c>
    </row>
    <row r="67" spans="1:17" ht="15.75">
      <c r="A67" s="1710" t="s">
        <v>2457</v>
      </c>
      <c r="B67" s="1706"/>
      <c r="C67" s="1706"/>
      <c r="D67" s="1706"/>
      <c r="E67" s="1706"/>
      <c r="F67" s="1706"/>
      <c r="G67" s="1706"/>
      <c r="H67" s="1706"/>
      <c r="I67" s="1706"/>
      <c r="J67" s="1706"/>
      <c r="K67" s="1706"/>
      <c r="L67" s="1706"/>
      <c r="M67" s="1706"/>
      <c r="N67" s="1707">
        <f t="shared" si="0"/>
        <v>0</v>
      </c>
      <c r="O67" s="1708" t="e">
        <f t="shared" si="2"/>
        <v>#DIV/0!</v>
      </c>
      <c r="P67" s="1709" t="e">
        <f t="shared" si="1"/>
        <v>#DIV/0!</v>
      </c>
      <c r="Q67" s="361"/>
    </row>
    <row r="68" spans="1:17" ht="15.75">
      <c r="A68" s="1710" t="s">
        <v>2458</v>
      </c>
      <c r="B68" s="1706"/>
      <c r="C68" s="1706"/>
      <c r="D68" s="1706"/>
      <c r="E68" s="1706"/>
      <c r="F68" s="1706"/>
      <c r="G68" s="1706"/>
      <c r="H68" s="1706"/>
      <c r="I68" s="1706"/>
      <c r="J68" s="1706"/>
      <c r="K68" s="1706"/>
      <c r="L68" s="1706"/>
      <c r="M68" s="1706"/>
      <c r="N68" s="1707">
        <f t="shared" si="0"/>
        <v>0</v>
      </c>
      <c r="O68" s="1708" t="e">
        <f t="shared" si="2"/>
        <v>#DIV/0!</v>
      </c>
      <c r="P68" s="1709" t="e">
        <f t="shared" si="1"/>
        <v>#DIV/0!</v>
      </c>
      <c r="Q68" s="361"/>
    </row>
    <row r="69" spans="1:17" ht="15.75">
      <c r="A69" s="1710" t="s">
        <v>2459</v>
      </c>
      <c r="B69" s="1706"/>
      <c r="C69" s="1706"/>
      <c r="D69" s="1706"/>
      <c r="E69" s="1706"/>
      <c r="F69" s="1706"/>
      <c r="G69" s="1706"/>
      <c r="H69" s="1706"/>
      <c r="I69" s="1706"/>
      <c r="J69" s="1706"/>
      <c r="K69" s="1706"/>
      <c r="L69" s="1706"/>
      <c r="M69" s="1706"/>
      <c r="N69" s="1707">
        <f t="shared" ref="N69:N132" si="3">SUM(B69:M69)</f>
        <v>0</v>
      </c>
      <c r="O69" s="1708" t="e">
        <f t="shared" si="2"/>
        <v>#DIV/0!</v>
      </c>
      <c r="P69" s="1709" t="e">
        <f t="shared" si="1"/>
        <v>#DIV/0!</v>
      </c>
      <c r="Q69" s="361"/>
    </row>
    <row r="70" spans="1:17" ht="15.75">
      <c r="A70" s="1710" t="s">
        <v>2460</v>
      </c>
      <c r="B70" s="1706"/>
      <c r="C70" s="1706"/>
      <c r="D70" s="1706"/>
      <c r="E70" s="1706"/>
      <c r="F70" s="1706"/>
      <c r="G70" s="1706"/>
      <c r="H70" s="1706"/>
      <c r="I70" s="1706"/>
      <c r="J70" s="1706"/>
      <c r="K70" s="1706"/>
      <c r="L70" s="1706"/>
      <c r="M70" s="1706"/>
      <c r="N70" s="1707">
        <f t="shared" si="3"/>
        <v>0</v>
      </c>
      <c r="O70" s="1708" t="e">
        <f t="shared" si="2"/>
        <v>#DIV/0!</v>
      </c>
      <c r="P70" s="1709" t="e">
        <f t="shared" si="1"/>
        <v>#DIV/0!</v>
      </c>
      <c r="Q70" s="361"/>
    </row>
    <row r="71" spans="1:17" ht="15.75">
      <c r="A71" s="1710" t="s">
        <v>2461</v>
      </c>
      <c r="B71" s="1706"/>
      <c r="C71" s="1706"/>
      <c r="D71" s="1706"/>
      <c r="E71" s="1706"/>
      <c r="F71" s="1706"/>
      <c r="G71" s="1706"/>
      <c r="H71" s="1706"/>
      <c r="I71" s="1706"/>
      <c r="J71" s="1706"/>
      <c r="K71" s="1706"/>
      <c r="L71" s="1706"/>
      <c r="M71" s="1706"/>
      <c r="N71" s="1707">
        <f t="shared" si="3"/>
        <v>0</v>
      </c>
      <c r="O71" s="1708" t="e">
        <f t="shared" si="2"/>
        <v>#DIV/0!</v>
      </c>
      <c r="P71" s="1709" t="e">
        <f t="shared" si="1"/>
        <v>#DIV/0!</v>
      </c>
      <c r="Q71" s="361"/>
    </row>
    <row r="72" spans="1:17" ht="15.75">
      <c r="A72" s="1705" t="s">
        <v>2462</v>
      </c>
      <c r="B72" s="1706"/>
      <c r="C72" s="1706"/>
      <c r="D72" s="1706"/>
      <c r="E72" s="1706"/>
      <c r="F72" s="1706"/>
      <c r="G72" s="1706"/>
      <c r="H72" s="1706"/>
      <c r="I72" s="1706"/>
      <c r="J72" s="1706"/>
      <c r="K72" s="1706"/>
      <c r="L72" s="1706"/>
      <c r="M72" s="1706"/>
      <c r="N72" s="1707">
        <f t="shared" si="3"/>
        <v>0</v>
      </c>
      <c r="O72" s="1708" t="e">
        <f t="shared" si="2"/>
        <v>#DIV/0!</v>
      </c>
      <c r="P72" s="1709" t="e">
        <f t="shared" si="1"/>
        <v>#DIV/0!</v>
      </c>
    </row>
    <row r="73" spans="1:17" ht="15.75">
      <c r="A73" s="1710" t="s">
        <v>2463</v>
      </c>
      <c r="B73" s="1706"/>
      <c r="C73" s="1706"/>
      <c r="D73" s="1706"/>
      <c r="E73" s="1706"/>
      <c r="F73" s="1706"/>
      <c r="G73" s="1706"/>
      <c r="H73" s="1706"/>
      <c r="I73" s="1706"/>
      <c r="J73" s="1706"/>
      <c r="K73" s="1706"/>
      <c r="L73" s="1706"/>
      <c r="M73" s="1706"/>
      <c r="N73" s="1707">
        <f t="shared" si="3"/>
        <v>0</v>
      </c>
      <c r="O73" s="1708" t="e">
        <f t="shared" si="2"/>
        <v>#DIV/0!</v>
      </c>
      <c r="P73" s="1709" t="e">
        <f t="shared" si="1"/>
        <v>#DIV/0!</v>
      </c>
      <c r="Q73" s="361"/>
    </row>
    <row r="74" spans="1:17" ht="15.75">
      <c r="A74" s="1710" t="s">
        <v>2464</v>
      </c>
      <c r="B74" s="1706"/>
      <c r="C74" s="1706"/>
      <c r="D74" s="1706"/>
      <c r="E74" s="1706"/>
      <c r="F74" s="1706"/>
      <c r="G74" s="1706"/>
      <c r="H74" s="1706"/>
      <c r="I74" s="1706"/>
      <c r="J74" s="1706"/>
      <c r="K74" s="1706"/>
      <c r="L74" s="1706"/>
      <c r="M74" s="1706"/>
      <c r="N74" s="1707">
        <f t="shared" si="3"/>
        <v>0</v>
      </c>
      <c r="O74" s="1708" t="e">
        <f t="shared" si="2"/>
        <v>#DIV/0!</v>
      </c>
      <c r="P74" s="1709" t="e">
        <f t="shared" si="1"/>
        <v>#DIV/0!</v>
      </c>
      <c r="Q74" s="361"/>
    </row>
    <row r="75" spans="1:17" ht="15.75">
      <c r="A75" s="1710" t="s">
        <v>2465</v>
      </c>
      <c r="B75" s="1706"/>
      <c r="C75" s="1706"/>
      <c r="D75" s="1706"/>
      <c r="E75" s="1706"/>
      <c r="F75" s="1706"/>
      <c r="G75" s="1706"/>
      <c r="H75" s="1706"/>
      <c r="I75" s="1706"/>
      <c r="J75" s="1706"/>
      <c r="K75" s="1706"/>
      <c r="L75" s="1706"/>
      <c r="M75" s="1706"/>
      <c r="N75" s="1707">
        <f t="shared" si="3"/>
        <v>0</v>
      </c>
      <c r="O75" s="1708" t="e">
        <f t="shared" si="2"/>
        <v>#DIV/0!</v>
      </c>
      <c r="P75" s="1709" t="e">
        <f t="shared" si="1"/>
        <v>#DIV/0!</v>
      </c>
      <c r="Q75" s="361"/>
    </row>
    <row r="76" spans="1:17" ht="15.75">
      <c r="A76" s="1710" t="s">
        <v>2466</v>
      </c>
      <c r="B76" s="1706"/>
      <c r="C76" s="1706"/>
      <c r="D76" s="1706"/>
      <c r="E76" s="1706"/>
      <c r="F76" s="1706"/>
      <c r="G76" s="1706"/>
      <c r="H76" s="1706"/>
      <c r="I76" s="1706"/>
      <c r="J76" s="1706"/>
      <c r="K76" s="1706"/>
      <c r="L76" s="1706"/>
      <c r="M76" s="1706"/>
      <c r="N76" s="1707">
        <f t="shared" si="3"/>
        <v>0</v>
      </c>
      <c r="O76" s="1708" t="e">
        <f t="shared" si="2"/>
        <v>#DIV/0!</v>
      </c>
      <c r="P76" s="1709" t="e">
        <f t="shared" si="1"/>
        <v>#DIV/0!</v>
      </c>
      <c r="Q76" s="361"/>
    </row>
    <row r="77" spans="1:17" ht="15.75">
      <c r="A77" s="1705" t="s">
        <v>2467</v>
      </c>
      <c r="B77" s="1706"/>
      <c r="C77" s="1706"/>
      <c r="D77" s="1706"/>
      <c r="E77" s="1706"/>
      <c r="F77" s="1706"/>
      <c r="G77" s="1706"/>
      <c r="H77" s="1706"/>
      <c r="I77" s="1706"/>
      <c r="J77" s="1706"/>
      <c r="K77" s="1706"/>
      <c r="L77" s="1706"/>
      <c r="M77" s="1706"/>
      <c r="N77" s="1707">
        <f t="shared" si="3"/>
        <v>0</v>
      </c>
      <c r="O77" s="1708" t="e">
        <f t="shared" si="2"/>
        <v>#DIV/0!</v>
      </c>
      <c r="P77" s="1709" t="e">
        <f t="shared" si="1"/>
        <v>#DIV/0!</v>
      </c>
    </row>
    <row r="78" spans="1:17" ht="15.75">
      <c r="A78" s="1705" t="s">
        <v>2468</v>
      </c>
      <c r="B78" s="1706"/>
      <c r="C78" s="1706"/>
      <c r="D78" s="1706"/>
      <c r="E78" s="1706"/>
      <c r="F78" s="1706"/>
      <c r="G78" s="1706"/>
      <c r="H78" s="1706"/>
      <c r="I78" s="1706"/>
      <c r="J78" s="1706"/>
      <c r="K78" s="1706"/>
      <c r="L78" s="1706"/>
      <c r="M78" s="1706"/>
      <c r="N78" s="1707">
        <f t="shared" si="3"/>
        <v>0</v>
      </c>
      <c r="O78" s="1708" t="e">
        <f t="shared" si="2"/>
        <v>#DIV/0!</v>
      </c>
      <c r="P78" s="1709" t="e">
        <f t="shared" si="1"/>
        <v>#DIV/0!</v>
      </c>
    </row>
    <row r="79" spans="1:17" ht="15.75">
      <c r="A79" s="1705" t="s">
        <v>2469</v>
      </c>
      <c r="B79" s="1706"/>
      <c r="C79" s="1706"/>
      <c r="D79" s="1706"/>
      <c r="E79" s="1706"/>
      <c r="F79" s="1706"/>
      <c r="G79" s="1706"/>
      <c r="H79" s="1706"/>
      <c r="I79" s="1706"/>
      <c r="J79" s="1706"/>
      <c r="K79" s="1706"/>
      <c r="L79" s="1706"/>
      <c r="M79" s="1706"/>
      <c r="N79" s="1707">
        <f t="shared" si="3"/>
        <v>0</v>
      </c>
      <c r="O79" s="1708" t="e">
        <f t="shared" si="2"/>
        <v>#DIV/0!</v>
      </c>
      <c r="P79" s="1709" t="e">
        <f t="shared" si="1"/>
        <v>#DIV/0!</v>
      </c>
    </row>
    <row r="80" spans="1:17" ht="15.75">
      <c r="A80" s="1705" t="s">
        <v>2470</v>
      </c>
      <c r="B80" s="1706"/>
      <c r="C80" s="1706"/>
      <c r="D80" s="1706"/>
      <c r="E80" s="1706"/>
      <c r="F80" s="1706"/>
      <c r="G80" s="1706"/>
      <c r="H80" s="1706"/>
      <c r="I80" s="1706"/>
      <c r="J80" s="1706"/>
      <c r="K80" s="1706"/>
      <c r="L80" s="1706"/>
      <c r="M80" s="1706"/>
      <c r="N80" s="1707">
        <f t="shared" si="3"/>
        <v>0</v>
      </c>
      <c r="O80" s="1708" t="e">
        <f t="shared" si="2"/>
        <v>#DIV/0!</v>
      </c>
      <c r="P80" s="1709" t="e">
        <f t="shared" si="1"/>
        <v>#DIV/0!</v>
      </c>
    </row>
    <row r="81" spans="1:16" ht="15.75">
      <c r="A81" s="1705" t="s">
        <v>2471</v>
      </c>
      <c r="B81" s="1706"/>
      <c r="C81" s="1706"/>
      <c r="D81" s="1706"/>
      <c r="E81" s="1706"/>
      <c r="F81" s="1706"/>
      <c r="G81" s="1706"/>
      <c r="H81" s="1706"/>
      <c r="I81" s="1706"/>
      <c r="J81" s="1706"/>
      <c r="K81" s="1706"/>
      <c r="L81" s="1706"/>
      <c r="M81" s="1706"/>
      <c r="N81" s="1707">
        <f t="shared" si="3"/>
        <v>0</v>
      </c>
      <c r="O81" s="1708" t="e">
        <f t="shared" si="2"/>
        <v>#DIV/0!</v>
      </c>
      <c r="P81" s="1709" t="e">
        <f t="shared" si="1"/>
        <v>#DIV/0!</v>
      </c>
    </row>
    <row r="82" spans="1:16" ht="15.75">
      <c r="A82" s="1705" t="s">
        <v>2472</v>
      </c>
      <c r="B82" s="1706"/>
      <c r="C82" s="1706"/>
      <c r="D82" s="1706"/>
      <c r="E82" s="1706"/>
      <c r="F82" s="1706"/>
      <c r="G82" s="1706"/>
      <c r="H82" s="1706"/>
      <c r="I82" s="1706"/>
      <c r="J82" s="1706"/>
      <c r="K82" s="1706"/>
      <c r="L82" s="1706"/>
      <c r="M82" s="1706"/>
      <c r="N82" s="1707">
        <f t="shared" si="3"/>
        <v>0</v>
      </c>
      <c r="O82" s="1708" t="e">
        <f t="shared" si="2"/>
        <v>#DIV/0!</v>
      </c>
      <c r="P82" s="1709" t="e">
        <f t="shared" si="1"/>
        <v>#DIV/0!</v>
      </c>
    </row>
    <row r="83" spans="1:16" ht="15.75">
      <c r="A83" s="1705" t="s">
        <v>2473</v>
      </c>
      <c r="B83" s="1706"/>
      <c r="C83" s="1706"/>
      <c r="D83" s="1706"/>
      <c r="E83" s="1706"/>
      <c r="F83" s="1706"/>
      <c r="G83" s="1706"/>
      <c r="H83" s="1706"/>
      <c r="I83" s="1706"/>
      <c r="J83" s="1706"/>
      <c r="K83" s="1706"/>
      <c r="L83" s="1706"/>
      <c r="M83" s="1706"/>
      <c r="N83" s="1707">
        <f t="shared" si="3"/>
        <v>0</v>
      </c>
      <c r="O83" s="1708" t="e">
        <f t="shared" si="2"/>
        <v>#DIV/0!</v>
      </c>
      <c r="P83" s="1709" t="e">
        <f t="shared" si="1"/>
        <v>#DIV/0!</v>
      </c>
    </row>
    <row r="84" spans="1:16" ht="15.75">
      <c r="A84" s="1705" t="s">
        <v>2474</v>
      </c>
      <c r="B84" s="1706"/>
      <c r="C84" s="1706"/>
      <c r="D84" s="1706"/>
      <c r="E84" s="1706"/>
      <c r="F84" s="1706"/>
      <c r="G84" s="1706"/>
      <c r="H84" s="1706"/>
      <c r="I84" s="1706"/>
      <c r="J84" s="1706"/>
      <c r="K84" s="1706"/>
      <c r="L84" s="1706"/>
      <c r="M84" s="1706"/>
      <c r="N84" s="1707">
        <f t="shared" si="3"/>
        <v>0</v>
      </c>
      <c r="O84" s="1708" t="e">
        <f t="shared" si="2"/>
        <v>#DIV/0!</v>
      </c>
      <c r="P84" s="1709" t="e">
        <f t="shared" si="1"/>
        <v>#DIV/0!</v>
      </c>
    </row>
    <row r="85" spans="1:16" ht="15.75">
      <c r="A85" s="1705" t="s">
        <v>2475</v>
      </c>
      <c r="B85" s="1706"/>
      <c r="C85" s="1706"/>
      <c r="D85" s="1706"/>
      <c r="E85" s="1706"/>
      <c r="F85" s="1706"/>
      <c r="G85" s="1706"/>
      <c r="H85" s="1706"/>
      <c r="I85" s="1706"/>
      <c r="J85" s="1706"/>
      <c r="K85" s="1706"/>
      <c r="L85" s="1706"/>
      <c r="M85" s="1706"/>
      <c r="N85" s="1707">
        <f t="shared" si="3"/>
        <v>0</v>
      </c>
      <c r="O85" s="1708" t="e">
        <f t="shared" si="2"/>
        <v>#DIV/0!</v>
      </c>
      <c r="P85" s="1709" t="e">
        <f t="shared" si="1"/>
        <v>#DIV/0!</v>
      </c>
    </row>
    <row r="86" spans="1:16" ht="15.75">
      <c r="A86" s="1705" t="s">
        <v>2476</v>
      </c>
      <c r="B86" s="1706"/>
      <c r="C86" s="1706"/>
      <c r="D86" s="1706"/>
      <c r="E86" s="1706"/>
      <c r="F86" s="1706"/>
      <c r="G86" s="1706"/>
      <c r="H86" s="1706"/>
      <c r="I86" s="1706"/>
      <c r="J86" s="1706"/>
      <c r="K86" s="1706"/>
      <c r="L86" s="1706"/>
      <c r="M86" s="1706"/>
      <c r="N86" s="1707">
        <f t="shared" si="3"/>
        <v>0</v>
      </c>
      <c r="O86" s="1708" t="e">
        <f t="shared" si="2"/>
        <v>#DIV/0!</v>
      </c>
      <c r="P86" s="1709" t="e">
        <f t="shared" si="1"/>
        <v>#DIV/0!</v>
      </c>
    </row>
    <row r="87" spans="1:16" ht="15.75">
      <c r="A87" s="1705" t="s">
        <v>2477</v>
      </c>
      <c r="B87" s="1706"/>
      <c r="C87" s="1706"/>
      <c r="D87" s="1706"/>
      <c r="E87" s="1706"/>
      <c r="F87" s="1706"/>
      <c r="G87" s="1706"/>
      <c r="H87" s="1706"/>
      <c r="I87" s="1706"/>
      <c r="J87" s="1706"/>
      <c r="K87" s="1706"/>
      <c r="L87" s="1706"/>
      <c r="M87" s="1706"/>
      <c r="N87" s="1707">
        <f t="shared" si="3"/>
        <v>0</v>
      </c>
      <c r="O87" s="1708" t="e">
        <f t="shared" si="2"/>
        <v>#DIV/0!</v>
      </c>
      <c r="P87" s="1709" t="e">
        <f t="shared" si="1"/>
        <v>#DIV/0!</v>
      </c>
    </row>
    <row r="88" spans="1:16" ht="15.75">
      <c r="A88" s="1705" t="s">
        <v>2478</v>
      </c>
      <c r="B88" s="1706"/>
      <c r="C88" s="1706"/>
      <c r="D88" s="1706"/>
      <c r="E88" s="1706"/>
      <c r="F88" s="1706"/>
      <c r="G88" s="1706"/>
      <c r="H88" s="1706"/>
      <c r="I88" s="1706"/>
      <c r="J88" s="1706"/>
      <c r="K88" s="1706"/>
      <c r="L88" s="1706"/>
      <c r="M88" s="1706"/>
      <c r="N88" s="1707">
        <f t="shared" si="3"/>
        <v>0</v>
      </c>
      <c r="O88" s="1708" t="e">
        <f t="shared" si="2"/>
        <v>#DIV/0!</v>
      </c>
      <c r="P88" s="1709" t="e">
        <f t="shared" si="1"/>
        <v>#DIV/0!</v>
      </c>
    </row>
    <row r="89" spans="1:16" ht="15.75">
      <c r="A89" s="1711" t="s">
        <v>2479</v>
      </c>
      <c r="B89" s="1712"/>
      <c r="C89" s="1712"/>
      <c r="D89" s="1712"/>
      <c r="E89" s="1712"/>
      <c r="F89" s="1712"/>
      <c r="G89" s="1712"/>
      <c r="H89" s="1712"/>
      <c r="I89" s="1712"/>
      <c r="J89" s="1712"/>
      <c r="K89" s="1712"/>
      <c r="L89" s="1712"/>
      <c r="M89" s="1712"/>
      <c r="N89" s="1713">
        <f t="shared" si="3"/>
        <v>0</v>
      </c>
      <c r="O89" s="1714" t="e">
        <f t="shared" si="2"/>
        <v>#DIV/0!</v>
      </c>
      <c r="P89" s="1715" t="e">
        <f t="shared" si="1"/>
        <v>#DIV/0!</v>
      </c>
    </row>
    <row r="90" spans="1:16" s="1536" customFormat="1" ht="15.75">
      <c r="A90" s="1700" t="s">
        <v>2480</v>
      </c>
      <c r="B90" s="1701"/>
      <c r="C90" s="1701"/>
      <c r="D90" s="1701"/>
      <c r="E90" s="1701"/>
      <c r="F90" s="1701"/>
      <c r="G90" s="1701"/>
      <c r="H90" s="1701"/>
      <c r="I90" s="1701"/>
      <c r="J90" s="1701"/>
      <c r="K90" s="1701"/>
      <c r="L90" s="1701"/>
      <c r="M90" s="1701"/>
      <c r="N90" s="1702">
        <f t="shared" si="3"/>
        <v>0</v>
      </c>
      <c r="O90" s="1703" t="e">
        <f>N90/N368</f>
        <v>#DIV/0!</v>
      </c>
      <c r="P90" s="1704" t="e">
        <f t="shared" si="1"/>
        <v>#DIV/0!</v>
      </c>
    </row>
    <row r="91" spans="1:16" ht="15.75">
      <c r="A91" s="1705" t="s">
        <v>2481</v>
      </c>
      <c r="B91" s="1706"/>
      <c r="C91" s="1706"/>
      <c r="D91" s="1706"/>
      <c r="E91" s="1706"/>
      <c r="F91" s="1706"/>
      <c r="G91" s="1706"/>
      <c r="H91" s="1706"/>
      <c r="I91" s="1706"/>
      <c r="J91" s="1706"/>
      <c r="K91" s="1706"/>
      <c r="L91" s="1706"/>
      <c r="M91" s="1706"/>
      <c r="N91" s="1707">
        <f t="shared" si="3"/>
        <v>0</v>
      </c>
      <c r="O91" s="1708" t="e">
        <f>N91/$N$90</f>
        <v>#DIV/0!</v>
      </c>
      <c r="P91" s="1709" t="e">
        <f t="shared" si="1"/>
        <v>#DIV/0!</v>
      </c>
    </row>
    <row r="92" spans="1:16" ht="15.75">
      <c r="A92" s="1705" t="s">
        <v>2482</v>
      </c>
      <c r="B92" s="1706"/>
      <c r="C92" s="1706"/>
      <c r="D92" s="1706"/>
      <c r="E92" s="1706"/>
      <c r="F92" s="1706"/>
      <c r="G92" s="1706"/>
      <c r="H92" s="1706"/>
      <c r="I92" s="1706"/>
      <c r="J92" s="1706"/>
      <c r="K92" s="1706"/>
      <c r="L92" s="1706"/>
      <c r="M92" s="1706"/>
      <c r="N92" s="1707">
        <f t="shared" si="3"/>
        <v>0</v>
      </c>
      <c r="O92" s="1708" t="e">
        <f t="shared" ref="O92:O129" si="4">N92/$N$90</f>
        <v>#DIV/0!</v>
      </c>
      <c r="P92" s="1709" t="e">
        <f t="shared" si="1"/>
        <v>#DIV/0!</v>
      </c>
    </row>
    <row r="93" spans="1:16" ht="15.75">
      <c r="A93" s="1705" t="s">
        <v>2483</v>
      </c>
      <c r="B93" s="1706"/>
      <c r="C93" s="1706"/>
      <c r="D93" s="1706"/>
      <c r="E93" s="1706"/>
      <c r="F93" s="1706"/>
      <c r="G93" s="1706"/>
      <c r="H93" s="1706"/>
      <c r="I93" s="1706"/>
      <c r="J93" s="1706"/>
      <c r="K93" s="1706"/>
      <c r="L93" s="1706"/>
      <c r="M93" s="1706"/>
      <c r="N93" s="1707">
        <f t="shared" si="3"/>
        <v>0</v>
      </c>
      <c r="O93" s="1708" t="e">
        <f t="shared" si="4"/>
        <v>#DIV/0!</v>
      </c>
      <c r="P93" s="1709" t="e">
        <f t="shared" si="1"/>
        <v>#DIV/0!</v>
      </c>
    </row>
    <row r="94" spans="1:16" ht="15.75">
      <c r="A94" s="1705" t="s">
        <v>2484</v>
      </c>
      <c r="B94" s="1706"/>
      <c r="C94" s="1706"/>
      <c r="D94" s="1706"/>
      <c r="E94" s="1706"/>
      <c r="F94" s="1706"/>
      <c r="G94" s="1706"/>
      <c r="H94" s="1706"/>
      <c r="I94" s="1706"/>
      <c r="J94" s="1706"/>
      <c r="K94" s="1706"/>
      <c r="L94" s="1706"/>
      <c r="M94" s="1706"/>
      <c r="N94" s="1707">
        <f t="shared" si="3"/>
        <v>0</v>
      </c>
      <c r="O94" s="1708" t="e">
        <f t="shared" si="4"/>
        <v>#DIV/0!</v>
      </c>
      <c r="P94" s="1709" t="e">
        <f t="shared" si="1"/>
        <v>#DIV/0!</v>
      </c>
    </row>
    <row r="95" spans="1:16" ht="15.75">
      <c r="A95" s="1705" t="s">
        <v>2485</v>
      </c>
      <c r="B95" s="1706"/>
      <c r="C95" s="1706"/>
      <c r="D95" s="1706"/>
      <c r="E95" s="1706"/>
      <c r="F95" s="1706"/>
      <c r="G95" s="1706"/>
      <c r="H95" s="1706"/>
      <c r="I95" s="1706"/>
      <c r="J95" s="1706"/>
      <c r="K95" s="1706"/>
      <c r="L95" s="1706"/>
      <c r="M95" s="1706"/>
      <c r="N95" s="1707">
        <f t="shared" si="3"/>
        <v>0</v>
      </c>
      <c r="O95" s="1708" t="e">
        <f t="shared" si="4"/>
        <v>#DIV/0!</v>
      </c>
      <c r="P95" s="1709" t="e">
        <f t="shared" si="1"/>
        <v>#DIV/0!</v>
      </c>
    </row>
    <row r="96" spans="1:16" ht="15.75">
      <c r="A96" s="1705" t="s">
        <v>2486</v>
      </c>
      <c r="B96" s="1706"/>
      <c r="C96" s="1706"/>
      <c r="D96" s="1706"/>
      <c r="E96" s="1706"/>
      <c r="F96" s="1706"/>
      <c r="G96" s="1706"/>
      <c r="H96" s="1706"/>
      <c r="I96" s="1706"/>
      <c r="J96" s="1706"/>
      <c r="K96" s="1706"/>
      <c r="L96" s="1706"/>
      <c r="M96" s="1706"/>
      <c r="N96" s="1707">
        <f t="shared" si="3"/>
        <v>0</v>
      </c>
      <c r="O96" s="1708" t="e">
        <f t="shared" si="4"/>
        <v>#DIV/0!</v>
      </c>
      <c r="P96" s="1709" t="e">
        <f t="shared" si="1"/>
        <v>#DIV/0!</v>
      </c>
    </row>
    <row r="97" spans="1:16" ht="15.75">
      <c r="A97" s="1705" t="s">
        <v>2487</v>
      </c>
      <c r="B97" s="1706"/>
      <c r="C97" s="1706"/>
      <c r="D97" s="1706"/>
      <c r="E97" s="1706"/>
      <c r="F97" s="1706"/>
      <c r="G97" s="1706"/>
      <c r="H97" s="1706"/>
      <c r="I97" s="1706"/>
      <c r="J97" s="1706"/>
      <c r="K97" s="1706"/>
      <c r="L97" s="1706"/>
      <c r="M97" s="1706"/>
      <c r="N97" s="1707">
        <f t="shared" si="3"/>
        <v>0</v>
      </c>
      <c r="O97" s="1708" t="e">
        <f t="shared" si="4"/>
        <v>#DIV/0!</v>
      </c>
      <c r="P97" s="1709" t="e">
        <f t="shared" si="1"/>
        <v>#DIV/0!</v>
      </c>
    </row>
    <row r="98" spans="1:16" ht="15.75">
      <c r="A98" s="1705" t="s">
        <v>2488</v>
      </c>
      <c r="B98" s="1706"/>
      <c r="C98" s="1706"/>
      <c r="D98" s="1706"/>
      <c r="E98" s="1706"/>
      <c r="F98" s="1706"/>
      <c r="G98" s="1706"/>
      <c r="H98" s="1706"/>
      <c r="I98" s="1706"/>
      <c r="J98" s="1706"/>
      <c r="K98" s="1706"/>
      <c r="L98" s="1706"/>
      <c r="M98" s="1706"/>
      <c r="N98" s="1707">
        <f t="shared" si="3"/>
        <v>0</v>
      </c>
      <c r="O98" s="1708" t="e">
        <f t="shared" si="4"/>
        <v>#DIV/0!</v>
      </c>
      <c r="P98" s="1709" t="e">
        <f t="shared" si="1"/>
        <v>#DIV/0!</v>
      </c>
    </row>
    <row r="99" spans="1:16" ht="15.75">
      <c r="A99" s="1705" t="s">
        <v>2489</v>
      </c>
      <c r="B99" s="1706"/>
      <c r="C99" s="1706"/>
      <c r="D99" s="1706"/>
      <c r="E99" s="1706"/>
      <c r="F99" s="1706"/>
      <c r="G99" s="1706"/>
      <c r="H99" s="1706"/>
      <c r="I99" s="1706"/>
      <c r="J99" s="1706"/>
      <c r="K99" s="1706"/>
      <c r="L99" s="1706"/>
      <c r="M99" s="1706"/>
      <c r="N99" s="1707">
        <f t="shared" si="3"/>
        <v>0</v>
      </c>
      <c r="O99" s="1708" t="e">
        <f t="shared" si="4"/>
        <v>#DIV/0!</v>
      </c>
      <c r="P99" s="1709" t="e">
        <f t="shared" si="1"/>
        <v>#DIV/0!</v>
      </c>
    </row>
    <row r="100" spans="1:16" ht="15.75">
      <c r="A100" s="1705" t="s">
        <v>2490</v>
      </c>
      <c r="B100" s="1706"/>
      <c r="C100" s="1706"/>
      <c r="D100" s="1706"/>
      <c r="E100" s="1706"/>
      <c r="F100" s="1706"/>
      <c r="G100" s="1706"/>
      <c r="H100" s="1706"/>
      <c r="I100" s="1706"/>
      <c r="J100" s="1706"/>
      <c r="K100" s="1706"/>
      <c r="L100" s="1706"/>
      <c r="M100" s="1706"/>
      <c r="N100" s="1707">
        <f t="shared" si="3"/>
        <v>0</v>
      </c>
      <c r="O100" s="1708" t="e">
        <f t="shared" si="4"/>
        <v>#DIV/0!</v>
      </c>
      <c r="P100" s="1709" t="e">
        <f t="shared" si="1"/>
        <v>#DIV/0!</v>
      </c>
    </row>
    <row r="101" spans="1:16" ht="15.75">
      <c r="A101" s="1705" t="s">
        <v>2491</v>
      </c>
      <c r="B101" s="1706"/>
      <c r="C101" s="1706"/>
      <c r="D101" s="1706"/>
      <c r="E101" s="1706"/>
      <c r="F101" s="1706"/>
      <c r="G101" s="1706"/>
      <c r="H101" s="1706"/>
      <c r="I101" s="1706"/>
      <c r="J101" s="1706"/>
      <c r="K101" s="1706"/>
      <c r="L101" s="1706"/>
      <c r="M101" s="1706"/>
      <c r="N101" s="1707">
        <f t="shared" si="3"/>
        <v>0</v>
      </c>
      <c r="O101" s="1708" t="e">
        <f t="shared" si="4"/>
        <v>#DIV/0!</v>
      </c>
      <c r="P101" s="1709" t="e">
        <f t="shared" si="1"/>
        <v>#DIV/0!</v>
      </c>
    </row>
    <row r="102" spans="1:16" ht="15.75">
      <c r="A102" s="1705" t="s">
        <v>2492</v>
      </c>
      <c r="B102" s="1706"/>
      <c r="C102" s="1706"/>
      <c r="D102" s="1706"/>
      <c r="E102" s="1706"/>
      <c r="F102" s="1706"/>
      <c r="G102" s="1706"/>
      <c r="H102" s="1706"/>
      <c r="I102" s="1706"/>
      <c r="J102" s="1706"/>
      <c r="K102" s="1706"/>
      <c r="L102" s="1706"/>
      <c r="M102" s="1706"/>
      <c r="N102" s="1707">
        <f t="shared" si="3"/>
        <v>0</v>
      </c>
      <c r="O102" s="1708" t="e">
        <f t="shared" si="4"/>
        <v>#DIV/0!</v>
      </c>
      <c r="P102" s="1709" t="e">
        <f t="shared" si="1"/>
        <v>#DIV/0!</v>
      </c>
    </row>
    <row r="103" spans="1:16" ht="15.75">
      <c r="A103" s="1705" t="s">
        <v>2493</v>
      </c>
      <c r="B103" s="1706"/>
      <c r="C103" s="1706"/>
      <c r="D103" s="1706"/>
      <c r="E103" s="1706"/>
      <c r="F103" s="1706"/>
      <c r="G103" s="1706"/>
      <c r="H103" s="1706"/>
      <c r="I103" s="1706"/>
      <c r="J103" s="1706"/>
      <c r="K103" s="1706"/>
      <c r="L103" s="1706"/>
      <c r="M103" s="1706"/>
      <c r="N103" s="1707">
        <f t="shared" si="3"/>
        <v>0</v>
      </c>
      <c r="O103" s="1708" t="e">
        <f t="shared" si="4"/>
        <v>#DIV/0!</v>
      </c>
      <c r="P103" s="1709" t="e">
        <f t="shared" si="1"/>
        <v>#DIV/0!</v>
      </c>
    </row>
    <row r="104" spans="1:16" ht="15.75">
      <c r="A104" s="1705" t="s">
        <v>2494</v>
      </c>
      <c r="B104" s="1706"/>
      <c r="C104" s="1706"/>
      <c r="D104" s="1706"/>
      <c r="E104" s="1706"/>
      <c r="F104" s="1706"/>
      <c r="G104" s="1706"/>
      <c r="H104" s="1706"/>
      <c r="I104" s="1706"/>
      <c r="J104" s="1706"/>
      <c r="K104" s="1706"/>
      <c r="L104" s="1706"/>
      <c r="M104" s="1706"/>
      <c r="N104" s="1707">
        <f t="shared" si="3"/>
        <v>0</v>
      </c>
      <c r="O104" s="1708" t="e">
        <f t="shared" si="4"/>
        <v>#DIV/0!</v>
      </c>
      <c r="P104" s="1709" t="e">
        <f t="shared" si="1"/>
        <v>#DIV/0!</v>
      </c>
    </row>
    <row r="105" spans="1:16" ht="15.75">
      <c r="A105" s="1705" t="s">
        <v>2495</v>
      </c>
      <c r="B105" s="1706"/>
      <c r="C105" s="1706"/>
      <c r="D105" s="1706"/>
      <c r="E105" s="1706"/>
      <c r="F105" s="1706"/>
      <c r="G105" s="1706"/>
      <c r="H105" s="1706"/>
      <c r="I105" s="1706"/>
      <c r="J105" s="1706"/>
      <c r="K105" s="1706"/>
      <c r="L105" s="1706"/>
      <c r="M105" s="1706"/>
      <c r="N105" s="1707">
        <f t="shared" si="3"/>
        <v>0</v>
      </c>
      <c r="O105" s="1708" t="e">
        <f t="shared" si="4"/>
        <v>#DIV/0!</v>
      </c>
      <c r="P105" s="1709" t="e">
        <f t="shared" si="1"/>
        <v>#DIV/0!</v>
      </c>
    </row>
    <row r="106" spans="1:16" ht="15.75">
      <c r="A106" s="1705" t="s">
        <v>2496</v>
      </c>
      <c r="B106" s="1706"/>
      <c r="C106" s="1706"/>
      <c r="D106" s="1706"/>
      <c r="E106" s="1706"/>
      <c r="F106" s="1706"/>
      <c r="G106" s="1706"/>
      <c r="H106" s="1706"/>
      <c r="I106" s="1706"/>
      <c r="J106" s="1706"/>
      <c r="K106" s="1706"/>
      <c r="L106" s="1706"/>
      <c r="M106" s="1706"/>
      <c r="N106" s="1707">
        <f t="shared" si="3"/>
        <v>0</v>
      </c>
      <c r="O106" s="1708" t="e">
        <f t="shared" si="4"/>
        <v>#DIV/0!</v>
      </c>
      <c r="P106" s="1709" t="e">
        <f t="shared" si="1"/>
        <v>#DIV/0!</v>
      </c>
    </row>
    <row r="107" spans="1:16" ht="15.75">
      <c r="A107" s="1705" t="s">
        <v>2497</v>
      </c>
      <c r="B107" s="1706"/>
      <c r="C107" s="1706"/>
      <c r="D107" s="1706"/>
      <c r="E107" s="1706"/>
      <c r="F107" s="1706"/>
      <c r="G107" s="1706"/>
      <c r="H107" s="1706"/>
      <c r="I107" s="1706"/>
      <c r="J107" s="1706"/>
      <c r="K107" s="1706"/>
      <c r="L107" s="1706"/>
      <c r="M107" s="1706"/>
      <c r="N107" s="1707">
        <f t="shared" si="3"/>
        <v>0</v>
      </c>
      <c r="O107" s="1708" t="e">
        <f t="shared" si="4"/>
        <v>#DIV/0!</v>
      </c>
      <c r="P107" s="1709" t="e">
        <f t="shared" si="1"/>
        <v>#DIV/0!</v>
      </c>
    </row>
    <row r="108" spans="1:16" ht="15.75">
      <c r="A108" s="1705" t="s">
        <v>2498</v>
      </c>
      <c r="B108" s="1706"/>
      <c r="C108" s="1706"/>
      <c r="D108" s="1706"/>
      <c r="E108" s="1706"/>
      <c r="F108" s="1706"/>
      <c r="G108" s="1706"/>
      <c r="H108" s="1706"/>
      <c r="I108" s="1706"/>
      <c r="J108" s="1706"/>
      <c r="K108" s="1706"/>
      <c r="L108" s="1706"/>
      <c r="M108" s="1706"/>
      <c r="N108" s="1707">
        <f t="shared" si="3"/>
        <v>0</v>
      </c>
      <c r="O108" s="1708" t="e">
        <f t="shared" si="4"/>
        <v>#DIV/0!</v>
      </c>
      <c r="P108" s="1709" t="e">
        <f t="shared" si="1"/>
        <v>#DIV/0!</v>
      </c>
    </row>
    <row r="109" spans="1:16" ht="15.75">
      <c r="A109" s="1705" t="s">
        <v>2499</v>
      </c>
      <c r="B109" s="1706"/>
      <c r="C109" s="1706"/>
      <c r="D109" s="1706"/>
      <c r="E109" s="1706"/>
      <c r="F109" s="1706"/>
      <c r="G109" s="1706"/>
      <c r="H109" s="1706"/>
      <c r="I109" s="1706"/>
      <c r="J109" s="1706"/>
      <c r="K109" s="1706"/>
      <c r="L109" s="1706"/>
      <c r="M109" s="1706"/>
      <c r="N109" s="1707">
        <f t="shared" si="3"/>
        <v>0</v>
      </c>
      <c r="O109" s="1708" t="e">
        <f t="shared" si="4"/>
        <v>#DIV/0!</v>
      </c>
      <c r="P109" s="1709" t="e">
        <f t="shared" si="1"/>
        <v>#DIV/0!</v>
      </c>
    </row>
    <row r="110" spans="1:16" ht="15.75">
      <c r="A110" s="1705" t="s">
        <v>2500</v>
      </c>
      <c r="B110" s="1706"/>
      <c r="C110" s="1706"/>
      <c r="D110" s="1706"/>
      <c r="E110" s="1706"/>
      <c r="F110" s="1706"/>
      <c r="G110" s="1706"/>
      <c r="H110" s="1706"/>
      <c r="I110" s="1706"/>
      <c r="J110" s="1706"/>
      <c r="K110" s="1706"/>
      <c r="L110" s="1706"/>
      <c r="M110" s="1706"/>
      <c r="N110" s="1707">
        <f t="shared" si="3"/>
        <v>0</v>
      </c>
      <c r="O110" s="1708" t="e">
        <f t="shared" si="4"/>
        <v>#DIV/0!</v>
      </c>
      <c r="P110" s="1709" t="e">
        <f t="shared" si="1"/>
        <v>#DIV/0!</v>
      </c>
    </row>
    <row r="111" spans="1:16" ht="15.75">
      <c r="A111" s="1705" t="s">
        <v>2501</v>
      </c>
      <c r="B111" s="1706"/>
      <c r="C111" s="1706"/>
      <c r="D111" s="1706"/>
      <c r="E111" s="1706"/>
      <c r="F111" s="1706"/>
      <c r="G111" s="1706"/>
      <c r="H111" s="1706"/>
      <c r="I111" s="1706"/>
      <c r="J111" s="1706"/>
      <c r="K111" s="1706"/>
      <c r="L111" s="1706"/>
      <c r="M111" s="1706"/>
      <c r="N111" s="1707">
        <f t="shared" si="3"/>
        <v>0</v>
      </c>
      <c r="O111" s="1708" t="e">
        <f t="shared" si="4"/>
        <v>#DIV/0!</v>
      </c>
      <c r="P111" s="1709" t="e">
        <f t="shared" si="1"/>
        <v>#DIV/0!</v>
      </c>
    </row>
    <row r="112" spans="1:16" ht="15.75">
      <c r="A112" s="1705" t="s">
        <v>2502</v>
      </c>
      <c r="B112" s="1706"/>
      <c r="C112" s="1706"/>
      <c r="D112" s="1706"/>
      <c r="E112" s="1706"/>
      <c r="F112" s="1706"/>
      <c r="G112" s="1706"/>
      <c r="H112" s="1706"/>
      <c r="I112" s="1706"/>
      <c r="J112" s="1706"/>
      <c r="K112" s="1706"/>
      <c r="L112" s="1706"/>
      <c r="M112" s="1706"/>
      <c r="N112" s="1707">
        <f t="shared" si="3"/>
        <v>0</v>
      </c>
      <c r="O112" s="1708" t="e">
        <f t="shared" si="4"/>
        <v>#DIV/0!</v>
      </c>
      <c r="P112" s="1709" t="e">
        <f t="shared" si="1"/>
        <v>#DIV/0!</v>
      </c>
    </row>
    <row r="113" spans="1:16" ht="15.75">
      <c r="A113" s="1705" t="s">
        <v>2503</v>
      </c>
      <c r="B113" s="1706"/>
      <c r="C113" s="1706"/>
      <c r="D113" s="1706"/>
      <c r="E113" s="1706"/>
      <c r="F113" s="1706"/>
      <c r="G113" s="1706"/>
      <c r="H113" s="1706"/>
      <c r="I113" s="1706"/>
      <c r="J113" s="1706"/>
      <c r="K113" s="1706"/>
      <c r="L113" s="1706"/>
      <c r="M113" s="1706"/>
      <c r="N113" s="1707">
        <f t="shared" si="3"/>
        <v>0</v>
      </c>
      <c r="O113" s="1708" t="e">
        <f t="shared" si="4"/>
        <v>#DIV/0!</v>
      </c>
      <c r="P113" s="1709" t="e">
        <f t="shared" si="1"/>
        <v>#DIV/0!</v>
      </c>
    </row>
    <row r="114" spans="1:16" ht="15.75">
      <c r="A114" s="1705" t="s">
        <v>2504</v>
      </c>
      <c r="B114" s="1706"/>
      <c r="C114" s="1706"/>
      <c r="D114" s="1706"/>
      <c r="E114" s="1706"/>
      <c r="F114" s="1706"/>
      <c r="G114" s="1706"/>
      <c r="H114" s="1706"/>
      <c r="I114" s="1706"/>
      <c r="J114" s="1706"/>
      <c r="K114" s="1706"/>
      <c r="L114" s="1706"/>
      <c r="M114" s="1706"/>
      <c r="N114" s="1707">
        <f t="shared" si="3"/>
        <v>0</v>
      </c>
      <c r="O114" s="1708" t="e">
        <f t="shared" si="4"/>
        <v>#DIV/0!</v>
      </c>
      <c r="P114" s="1709" t="e">
        <f t="shared" si="1"/>
        <v>#DIV/0!</v>
      </c>
    </row>
    <row r="115" spans="1:16" ht="15.75">
      <c r="A115" s="1705" t="s">
        <v>2505</v>
      </c>
      <c r="B115" s="1706"/>
      <c r="C115" s="1706"/>
      <c r="D115" s="1706"/>
      <c r="E115" s="1706"/>
      <c r="F115" s="1706"/>
      <c r="G115" s="1706"/>
      <c r="H115" s="1706"/>
      <c r="I115" s="1706"/>
      <c r="J115" s="1706"/>
      <c r="K115" s="1706"/>
      <c r="L115" s="1706"/>
      <c r="M115" s="1706"/>
      <c r="N115" s="1707">
        <f t="shared" si="3"/>
        <v>0</v>
      </c>
      <c r="O115" s="1708" t="e">
        <f t="shared" si="4"/>
        <v>#DIV/0!</v>
      </c>
      <c r="P115" s="1709" t="e">
        <f t="shared" si="1"/>
        <v>#DIV/0!</v>
      </c>
    </row>
    <row r="116" spans="1:16" ht="15.75">
      <c r="A116" s="1705" t="s">
        <v>2506</v>
      </c>
      <c r="B116" s="1706"/>
      <c r="C116" s="1706"/>
      <c r="D116" s="1706"/>
      <c r="E116" s="1706"/>
      <c r="F116" s="1706"/>
      <c r="G116" s="1706"/>
      <c r="H116" s="1706"/>
      <c r="I116" s="1706"/>
      <c r="J116" s="1706"/>
      <c r="K116" s="1706"/>
      <c r="L116" s="1706"/>
      <c r="M116" s="1706"/>
      <c r="N116" s="1707">
        <f t="shared" si="3"/>
        <v>0</v>
      </c>
      <c r="O116" s="1708" t="e">
        <f t="shared" si="4"/>
        <v>#DIV/0!</v>
      </c>
      <c r="P116" s="1709" t="e">
        <f t="shared" si="1"/>
        <v>#DIV/0!</v>
      </c>
    </row>
    <row r="117" spans="1:16" ht="15.75">
      <c r="A117" s="1705" t="s">
        <v>2507</v>
      </c>
      <c r="B117" s="1706"/>
      <c r="C117" s="1706"/>
      <c r="D117" s="1706"/>
      <c r="E117" s="1706"/>
      <c r="F117" s="1706"/>
      <c r="G117" s="1706"/>
      <c r="H117" s="1706"/>
      <c r="I117" s="1706"/>
      <c r="J117" s="1706"/>
      <c r="K117" s="1706"/>
      <c r="L117" s="1706"/>
      <c r="M117" s="1706"/>
      <c r="N117" s="1707">
        <f t="shared" si="3"/>
        <v>0</v>
      </c>
      <c r="O117" s="1708" t="e">
        <f t="shared" si="4"/>
        <v>#DIV/0!</v>
      </c>
      <c r="P117" s="1709" t="e">
        <f t="shared" si="1"/>
        <v>#DIV/0!</v>
      </c>
    </row>
    <row r="118" spans="1:16" ht="15.75">
      <c r="A118" s="1705" t="s">
        <v>2508</v>
      </c>
      <c r="B118" s="1706"/>
      <c r="C118" s="1706"/>
      <c r="D118" s="1706"/>
      <c r="E118" s="1706"/>
      <c r="F118" s="1706"/>
      <c r="G118" s="1706"/>
      <c r="H118" s="1706"/>
      <c r="I118" s="1706"/>
      <c r="J118" s="1706"/>
      <c r="K118" s="1706"/>
      <c r="L118" s="1706"/>
      <c r="M118" s="1706"/>
      <c r="N118" s="1707">
        <f t="shared" si="3"/>
        <v>0</v>
      </c>
      <c r="O118" s="1708" t="e">
        <f t="shared" si="4"/>
        <v>#DIV/0!</v>
      </c>
      <c r="P118" s="1709" t="e">
        <f t="shared" si="1"/>
        <v>#DIV/0!</v>
      </c>
    </row>
    <row r="119" spans="1:16" ht="15.75">
      <c r="A119" s="1705" t="s">
        <v>2509</v>
      </c>
      <c r="B119" s="1706"/>
      <c r="C119" s="1706"/>
      <c r="D119" s="1706"/>
      <c r="E119" s="1706"/>
      <c r="F119" s="1706"/>
      <c r="G119" s="1706"/>
      <c r="H119" s="1706"/>
      <c r="I119" s="1706"/>
      <c r="J119" s="1706"/>
      <c r="K119" s="1706"/>
      <c r="L119" s="1706"/>
      <c r="M119" s="1706"/>
      <c r="N119" s="1707">
        <f t="shared" si="3"/>
        <v>0</v>
      </c>
      <c r="O119" s="1708" t="e">
        <f t="shared" si="4"/>
        <v>#DIV/0!</v>
      </c>
      <c r="P119" s="1709" t="e">
        <f t="shared" si="1"/>
        <v>#DIV/0!</v>
      </c>
    </row>
    <row r="120" spans="1:16" ht="15.75">
      <c r="A120" s="1705" t="s">
        <v>2510</v>
      </c>
      <c r="B120" s="1706"/>
      <c r="C120" s="1706"/>
      <c r="D120" s="1706"/>
      <c r="E120" s="1706"/>
      <c r="F120" s="1706"/>
      <c r="G120" s="1706"/>
      <c r="H120" s="1706"/>
      <c r="I120" s="1706"/>
      <c r="J120" s="1706"/>
      <c r="K120" s="1706"/>
      <c r="L120" s="1706"/>
      <c r="M120" s="1706"/>
      <c r="N120" s="1707">
        <f t="shared" si="3"/>
        <v>0</v>
      </c>
      <c r="O120" s="1708" t="e">
        <f t="shared" si="4"/>
        <v>#DIV/0!</v>
      </c>
      <c r="P120" s="1709" t="e">
        <f t="shared" si="1"/>
        <v>#DIV/0!</v>
      </c>
    </row>
    <row r="121" spans="1:16" ht="15.75">
      <c r="A121" s="1705" t="s">
        <v>2511</v>
      </c>
      <c r="B121" s="1706"/>
      <c r="C121" s="1706"/>
      <c r="D121" s="1706"/>
      <c r="E121" s="1706"/>
      <c r="F121" s="1706"/>
      <c r="G121" s="1706"/>
      <c r="H121" s="1706"/>
      <c r="I121" s="1706"/>
      <c r="J121" s="1706"/>
      <c r="K121" s="1706"/>
      <c r="L121" s="1706"/>
      <c r="M121" s="1706"/>
      <c r="N121" s="1707">
        <f t="shared" si="3"/>
        <v>0</v>
      </c>
      <c r="O121" s="1708" t="e">
        <f t="shared" si="4"/>
        <v>#DIV/0!</v>
      </c>
      <c r="P121" s="1709" t="e">
        <f t="shared" si="1"/>
        <v>#DIV/0!</v>
      </c>
    </row>
    <row r="122" spans="1:16" ht="15.75">
      <c r="A122" s="1705" t="s">
        <v>2512</v>
      </c>
      <c r="B122" s="1706"/>
      <c r="C122" s="1706"/>
      <c r="D122" s="1706"/>
      <c r="E122" s="1706"/>
      <c r="F122" s="1706"/>
      <c r="G122" s="1706"/>
      <c r="H122" s="1706"/>
      <c r="I122" s="1706"/>
      <c r="J122" s="1706"/>
      <c r="K122" s="1706"/>
      <c r="L122" s="1706"/>
      <c r="M122" s="1706"/>
      <c r="N122" s="1707">
        <f t="shared" si="3"/>
        <v>0</v>
      </c>
      <c r="O122" s="1708" t="e">
        <f t="shared" si="4"/>
        <v>#DIV/0!</v>
      </c>
      <c r="P122" s="1709" t="e">
        <f t="shared" si="1"/>
        <v>#DIV/0!</v>
      </c>
    </row>
    <row r="123" spans="1:16" ht="15.75">
      <c r="A123" s="1705" t="s">
        <v>2513</v>
      </c>
      <c r="B123" s="1706"/>
      <c r="C123" s="1706"/>
      <c r="D123" s="1706"/>
      <c r="E123" s="1706"/>
      <c r="F123" s="1706"/>
      <c r="G123" s="1706"/>
      <c r="H123" s="1706"/>
      <c r="I123" s="1706"/>
      <c r="J123" s="1706"/>
      <c r="K123" s="1706"/>
      <c r="L123" s="1706"/>
      <c r="M123" s="1706"/>
      <c r="N123" s="1707">
        <f t="shared" si="3"/>
        <v>0</v>
      </c>
      <c r="O123" s="1708" t="e">
        <f t="shared" si="4"/>
        <v>#DIV/0!</v>
      </c>
      <c r="P123" s="1709" t="e">
        <f t="shared" si="1"/>
        <v>#DIV/0!</v>
      </c>
    </row>
    <row r="124" spans="1:16" ht="15.75">
      <c r="A124" s="1705" t="s">
        <v>2514</v>
      </c>
      <c r="B124" s="1706"/>
      <c r="C124" s="1706"/>
      <c r="D124" s="1706"/>
      <c r="E124" s="1706"/>
      <c r="F124" s="1706"/>
      <c r="G124" s="1706"/>
      <c r="H124" s="1706"/>
      <c r="I124" s="1706"/>
      <c r="J124" s="1706"/>
      <c r="K124" s="1706"/>
      <c r="L124" s="1706"/>
      <c r="M124" s="1706"/>
      <c r="N124" s="1707">
        <f t="shared" si="3"/>
        <v>0</v>
      </c>
      <c r="O124" s="1708" t="e">
        <f t="shared" si="4"/>
        <v>#DIV/0!</v>
      </c>
      <c r="P124" s="1709" t="e">
        <f t="shared" si="1"/>
        <v>#DIV/0!</v>
      </c>
    </row>
    <row r="125" spans="1:16" ht="15.75">
      <c r="A125" s="1705" t="s">
        <v>2515</v>
      </c>
      <c r="B125" s="1706"/>
      <c r="C125" s="1706"/>
      <c r="D125" s="1706"/>
      <c r="E125" s="1706"/>
      <c r="F125" s="1706"/>
      <c r="G125" s="1706"/>
      <c r="H125" s="1706"/>
      <c r="I125" s="1706"/>
      <c r="J125" s="1706"/>
      <c r="K125" s="1706"/>
      <c r="L125" s="1706"/>
      <c r="M125" s="1706"/>
      <c r="N125" s="1707">
        <f t="shared" si="3"/>
        <v>0</v>
      </c>
      <c r="O125" s="1708" t="e">
        <f t="shared" si="4"/>
        <v>#DIV/0!</v>
      </c>
      <c r="P125" s="1709" t="e">
        <f t="shared" si="1"/>
        <v>#DIV/0!</v>
      </c>
    </row>
    <row r="126" spans="1:16" ht="15.75">
      <c r="A126" s="1705" t="s">
        <v>2516</v>
      </c>
      <c r="B126" s="1706"/>
      <c r="C126" s="1706"/>
      <c r="D126" s="1706"/>
      <c r="E126" s="1706"/>
      <c r="F126" s="1706"/>
      <c r="G126" s="1706"/>
      <c r="H126" s="1706"/>
      <c r="I126" s="1706"/>
      <c r="J126" s="1706"/>
      <c r="K126" s="1706"/>
      <c r="L126" s="1706"/>
      <c r="M126" s="1706"/>
      <c r="N126" s="1707">
        <f t="shared" si="3"/>
        <v>0</v>
      </c>
      <c r="O126" s="1708" t="e">
        <f t="shared" si="4"/>
        <v>#DIV/0!</v>
      </c>
      <c r="P126" s="1709" t="e">
        <f t="shared" si="1"/>
        <v>#DIV/0!</v>
      </c>
    </row>
    <row r="127" spans="1:16" ht="15.75">
      <c r="A127" s="1705" t="s">
        <v>2517</v>
      </c>
      <c r="B127" s="1706"/>
      <c r="C127" s="1706"/>
      <c r="D127" s="1706"/>
      <c r="E127" s="1706"/>
      <c r="F127" s="1706"/>
      <c r="G127" s="1706"/>
      <c r="H127" s="1706"/>
      <c r="I127" s="1706"/>
      <c r="J127" s="1706"/>
      <c r="K127" s="1706"/>
      <c r="L127" s="1706"/>
      <c r="M127" s="1706"/>
      <c r="N127" s="1707">
        <f t="shared" si="3"/>
        <v>0</v>
      </c>
      <c r="O127" s="1708" t="e">
        <f t="shared" si="4"/>
        <v>#DIV/0!</v>
      </c>
      <c r="P127" s="1709" t="e">
        <f t="shared" si="1"/>
        <v>#DIV/0!</v>
      </c>
    </row>
    <row r="128" spans="1:16" ht="15.75">
      <c r="A128" s="1705" t="s">
        <v>2518</v>
      </c>
      <c r="B128" s="1706"/>
      <c r="C128" s="1706"/>
      <c r="D128" s="1706"/>
      <c r="E128" s="1706"/>
      <c r="F128" s="1706"/>
      <c r="G128" s="1706"/>
      <c r="H128" s="1706"/>
      <c r="I128" s="1706"/>
      <c r="J128" s="1706"/>
      <c r="K128" s="1706"/>
      <c r="L128" s="1706"/>
      <c r="M128" s="1706"/>
      <c r="N128" s="1707">
        <f t="shared" si="3"/>
        <v>0</v>
      </c>
      <c r="O128" s="1708" t="e">
        <f t="shared" si="4"/>
        <v>#DIV/0!</v>
      </c>
      <c r="P128" s="1709" t="e">
        <f t="shared" si="1"/>
        <v>#DIV/0!</v>
      </c>
    </row>
    <row r="129" spans="1:17" ht="15.75">
      <c r="A129" s="1711" t="s">
        <v>2519</v>
      </c>
      <c r="B129" s="1712"/>
      <c r="C129" s="1712"/>
      <c r="D129" s="1712"/>
      <c r="E129" s="1712"/>
      <c r="F129" s="1712"/>
      <c r="G129" s="1712"/>
      <c r="H129" s="1712"/>
      <c r="I129" s="1712"/>
      <c r="J129" s="1712"/>
      <c r="K129" s="1712"/>
      <c r="L129" s="1712"/>
      <c r="M129" s="1712"/>
      <c r="N129" s="1713">
        <f t="shared" si="3"/>
        <v>0</v>
      </c>
      <c r="O129" s="1714" t="e">
        <f t="shared" si="4"/>
        <v>#DIV/0!</v>
      </c>
      <c r="P129" s="1715" t="e">
        <f t="shared" ref="P129:P207" si="5">AVERAGE(B129:M129)</f>
        <v>#DIV/0!</v>
      </c>
    </row>
    <row r="130" spans="1:17" s="1536" customFormat="1" ht="15.75">
      <c r="A130" s="1700" t="s">
        <v>2520</v>
      </c>
      <c r="B130" s="1701"/>
      <c r="C130" s="1701"/>
      <c r="D130" s="1701"/>
      <c r="E130" s="1701"/>
      <c r="F130" s="1701"/>
      <c r="G130" s="1701"/>
      <c r="H130" s="1701"/>
      <c r="I130" s="1701"/>
      <c r="J130" s="1701"/>
      <c r="K130" s="1701"/>
      <c r="L130" s="1701"/>
      <c r="M130" s="1701"/>
      <c r="N130" s="1702">
        <f t="shared" si="3"/>
        <v>0</v>
      </c>
      <c r="O130" s="1703" t="e">
        <f>N130/N368</f>
        <v>#DIV/0!</v>
      </c>
      <c r="P130" s="1704" t="e">
        <f t="shared" si="5"/>
        <v>#DIV/0!</v>
      </c>
    </row>
    <row r="131" spans="1:17" ht="15.75">
      <c r="A131" s="1705" t="s">
        <v>2521</v>
      </c>
      <c r="B131" s="1706"/>
      <c r="C131" s="1706"/>
      <c r="D131" s="1706"/>
      <c r="E131" s="1706"/>
      <c r="F131" s="1706"/>
      <c r="G131" s="1706"/>
      <c r="H131" s="1706"/>
      <c r="I131" s="1706"/>
      <c r="J131" s="1706"/>
      <c r="K131" s="1706"/>
      <c r="L131" s="1706"/>
      <c r="M131" s="1706"/>
      <c r="N131" s="1707">
        <f t="shared" si="3"/>
        <v>0</v>
      </c>
      <c r="O131" s="1708" t="e">
        <f>N131/$N$130</f>
        <v>#DIV/0!</v>
      </c>
      <c r="P131" s="1709" t="e">
        <f t="shared" si="5"/>
        <v>#DIV/0!</v>
      </c>
      <c r="Q131" s="361"/>
    </row>
    <row r="132" spans="1:17" ht="15.75">
      <c r="A132" s="1705" t="s">
        <v>2522</v>
      </c>
      <c r="B132" s="1706"/>
      <c r="C132" s="1706"/>
      <c r="D132" s="1706"/>
      <c r="E132" s="1706"/>
      <c r="F132" s="1706"/>
      <c r="G132" s="1706"/>
      <c r="H132" s="1706"/>
      <c r="I132" s="1706"/>
      <c r="J132" s="1706"/>
      <c r="K132" s="1706"/>
      <c r="L132" s="1706"/>
      <c r="M132" s="1706"/>
      <c r="N132" s="1707">
        <f t="shared" si="3"/>
        <v>0</v>
      </c>
      <c r="O132" s="1708" t="e">
        <f t="shared" ref="O132:O134" si="6">N132/$N$130</f>
        <v>#DIV/0!</v>
      </c>
      <c r="P132" s="1709" t="e">
        <f t="shared" si="5"/>
        <v>#DIV/0!</v>
      </c>
      <c r="Q132" s="361"/>
    </row>
    <row r="133" spans="1:17" ht="15.75">
      <c r="A133" s="1705" t="s">
        <v>2523</v>
      </c>
      <c r="B133" s="1706"/>
      <c r="C133" s="1706"/>
      <c r="D133" s="1706"/>
      <c r="E133" s="1706"/>
      <c r="F133" s="1706"/>
      <c r="G133" s="1706"/>
      <c r="H133" s="1706"/>
      <c r="I133" s="1706"/>
      <c r="J133" s="1706"/>
      <c r="K133" s="1706"/>
      <c r="L133" s="1706"/>
      <c r="M133" s="1706"/>
      <c r="N133" s="1707">
        <f t="shared" ref="N133:N196" si="7">SUM(B133:M133)</f>
        <v>0</v>
      </c>
      <c r="O133" s="1708" t="e">
        <f t="shared" si="6"/>
        <v>#DIV/0!</v>
      </c>
      <c r="P133" s="1709" t="e">
        <f t="shared" si="5"/>
        <v>#DIV/0!</v>
      </c>
      <c r="Q133" s="361"/>
    </row>
    <row r="134" spans="1:17" ht="15.75">
      <c r="A134" s="1711" t="s">
        <v>2524</v>
      </c>
      <c r="B134" s="1712"/>
      <c r="C134" s="1712"/>
      <c r="D134" s="1712"/>
      <c r="E134" s="1712"/>
      <c r="F134" s="1712"/>
      <c r="G134" s="1712"/>
      <c r="H134" s="1712"/>
      <c r="I134" s="1712"/>
      <c r="J134" s="1712"/>
      <c r="K134" s="1712"/>
      <c r="L134" s="1712"/>
      <c r="M134" s="1712"/>
      <c r="N134" s="1713">
        <f t="shared" si="7"/>
        <v>0</v>
      </c>
      <c r="O134" s="1714" t="e">
        <f t="shared" si="6"/>
        <v>#DIV/0!</v>
      </c>
      <c r="P134" s="1715" t="e">
        <f t="shared" si="5"/>
        <v>#DIV/0!</v>
      </c>
      <c r="Q134" s="361"/>
    </row>
    <row r="135" spans="1:17" s="1536" customFormat="1" ht="15.75">
      <c r="A135" s="1700" t="s">
        <v>2525</v>
      </c>
      <c r="B135" s="1701"/>
      <c r="C135" s="1701"/>
      <c r="D135" s="1701"/>
      <c r="E135" s="1701"/>
      <c r="F135" s="1701"/>
      <c r="G135" s="1701"/>
      <c r="H135" s="1701"/>
      <c r="I135" s="1701"/>
      <c r="J135" s="1701"/>
      <c r="K135" s="1701"/>
      <c r="L135" s="1701"/>
      <c r="M135" s="1701"/>
      <c r="N135" s="1702">
        <f t="shared" si="7"/>
        <v>0</v>
      </c>
      <c r="O135" s="1703" t="e">
        <f>N135/N368</f>
        <v>#DIV/0!</v>
      </c>
      <c r="P135" s="1704" t="e">
        <f t="shared" si="5"/>
        <v>#DIV/0!</v>
      </c>
    </row>
    <row r="136" spans="1:17" ht="15.75">
      <c r="A136" s="1705" t="s">
        <v>2526</v>
      </c>
      <c r="B136" s="1706"/>
      <c r="C136" s="1706"/>
      <c r="D136" s="1706"/>
      <c r="E136" s="1706"/>
      <c r="F136" s="1706"/>
      <c r="G136" s="1706"/>
      <c r="H136" s="1706"/>
      <c r="I136" s="1706"/>
      <c r="J136" s="1706"/>
      <c r="K136" s="1706"/>
      <c r="L136" s="1706"/>
      <c r="M136" s="1706"/>
      <c r="N136" s="1707">
        <f t="shared" si="7"/>
        <v>0</v>
      </c>
      <c r="O136" s="1708" t="e">
        <f>N136/$N$135</f>
        <v>#DIV/0!</v>
      </c>
      <c r="P136" s="1709" t="e">
        <f t="shared" si="5"/>
        <v>#DIV/0!</v>
      </c>
      <c r="Q136" s="361"/>
    </row>
    <row r="137" spans="1:17" ht="15.75">
      <c r="A137" s="1705" t="s">
        <v>2527</v>
      </c>
      <c r="B137" s="1706"/>
      <c r="C137" s="1706"/>
      <c r="D137" s="1706"/>
      <c r="E137" s="1706"/>
      <c r="F137" s="1706"/>
      <c r="G137" s="1706"/>
      <c r="H137" s="1706"/>
      <c r="I137" s="1706"/>
      <c r="J137" s="1706"/>
      <c r="K137" s="1706"/>
      <c r="L137" s="1706"/>
      <c r="M137" s="1706"/>
      <c r="N137" s="1707">
        <f t="shared" si="7"/>
        <v>0</v>
      </c>
      <c r="O137" s="1708" t="e">
        <f t="shared" ref="O137:O146" si="8">N137/$N$135</f>
        <v>#DIV/0!</v>
      </c>
      <c r="P137" s="1709" t="e">
        <f t="shared" si="5"/>
        <v>#DIV/0!</v>
      </c>
      <c r="Q137" s="361"/>
    </row>
    <row r="138" spans="1:17" ht="15.75">
      <c r="A138" s="1705" t="s">
        <v>2528</v>
      </c>
      <c r="B138" s="1706"/>
      <c r="C138" s="1706"/>
      <c r="D138" s="1706"/>
      <c r="E138" s="1706"/>
      <c r="F138" s="1706"/>
      <c r="G138" s="1706"/>
      <c r="H138" s="1706"/>
      <c r="I138" s="1706"/>
      <c r="J138" s="1706"/>
      <c r="K138" s="1706"/>
      <c r="L138" s="1706"/>
      <c r="M138" s="1706"/>
      <c r="N138" s="1707">
        <f t="shared" si="7"/>
        <v>0</v>
      </c>
      <c r="O138" s="1708" t="e">
        <f t="shared" si="8"/>
        <v>#DIV/0!</v>
      </c>
      <c r="P138" s="1709" t="e">
        <f t="shared" si="5"/>
        <v>#DIV/0!</v>
      </c>
      <c r="Q138" s="361"/>
    </row>
    <row r="139" spans="1:17" ht="15.75">
      <c r="A139" s="1705" t="s">
        <v>2529</v>
      </c>
      <c r="B139" s="1706"/>
      <c r="C139" s="1706"/>
      <c r="D139" s="1706"/>
      <c r="E139" s="1706"/>
      <c r="F139" s="1706"/>
      <c r="G139" s="1706"/>
      <c r="H139" s="1706"/>
      <c r="I139" s="1706"/>
      <c r="J139" s="1706"/>
      <c r="K139" s="1706"/>
      <c r="L139" s="1706"/>
      <c r="M139" s="1706"/>
      <c r="N139" s="1707">
        <f t="shared" si="7"/>
        <v>0</v>
      </c>
      <c r="O139" s="1708" t="e">
        <f t="shared" si="8"/>
        <v>#DIV/0!</v>
      </c>
      <c r="P139" s="1709" t="e">
        <f t="shared" si="5"/>
        <v>#DIV/0!</v>
      </c>
      <c r="Q139" s="361"/>
    </row>
    <row r="140" spans="1:17" ht="15.75">
      <c r="A140" s="1705" t="s">
        <v>2530</v>
      </c>
      <c r="B140" s="1706"/>
      <c r="C140" s="1706"/>
      <c r="D140" s="1706"/>
      <c r="E140" s="1706"/>
      <c r="F140" s="1706"/>
      <c r="G140" s="1706"/>
      <c r="H140" s="1706"/>
      <c r="I140" s="1706"/>
      <c r="J140" s="1706"/>
      <c r="K140" s="1706"/>
      <c r="L140" s="1706"/>
      <c r="M140" s="1706"/>
      <c r="N140" s="1707">
        <f t="shared" si="7"/>
        <v>0</v>
      </c>
      <c r="O140" s="1708" t="e">
        <f t="shared" si="8"/>
        <v>#DIV/0!</v>
      </c>
      <c r="P140" s="1709" t="e">
        <f t="shared" si="5"/>
        <v>#DIV/0!</v>
      </c>
      <c r="Q140" s="361"/>
    </row>
    <row r="141" spans="1:17" ht="15.75">
      <c r="A141" s="1705" t="s">
        <v>2531</v>
      </c>
      <c r="B141" s="1706"/>
      <c r="C141" s="1706"/>
      <c r="D141" s="1706"/>
      <c r="E141" s="1706"/>
      <c r="F141" s="1706"/>
      <c r="G141" s="1706"/>
      <c r="H141" s="1706"/>
      <c r="I141" s="1706"/>
      <c r="J141" s="1706"/>
      <c r="K141" s="1706"/>
      <c r="L141" s="1706"/>
      <c r="M141" s="1706"/>
      <c r="N141" s="1707">
        <f t="shared" si="7"/>
        <v>0</v>
      </c>
      <c r="O141" s="1708" t="e">
        <f t="shared" si="8"/>
        <v>#DIV/0!</v>
      </c>
      <c r="P141" s="1709" t="e">
        <f t="shared" si="5"/>
        <v>#DIV/0!</v>
      </c>
      <c r="Q141" s="361"/>
    </row>
    <row r="142" spans="1:17" ht="15.75">
      <c r="A142" s="1705" t="s">
        <v>2532</v>
      </c>
      <c r="B142" s="1706"/>
      <c r="C142" s="1706"/>
      <c r="D142" s="1706"/>
      <c r="E142" s="1706"/>
      <c r="F142" s="1706"/>
      <c r="G142" s="1706"/>
      <c r="H142" s="1706"/>
      <c r="I142" s="1706"/>
      <c r="J142" s="1706"/>
      <c r="K142" s="1706"/>
      <c r="L142" s="1706"/>
      <c r="M142" s="1706"/>
      <c r="N142" s="1707">
        <f t="shared" si="7"/>
        <v>0</v>
      </c>
      <c r="O142" s="1708" t="e">
        <f t="shared" si="8"/>
        <v>#DIV/0!</v>
      </c>
      <c r="P142" s="1709" t="e">
        <f t="shared" si="5"/>
        <v>#DIV/0!</v>
      </c>
      <c r="Q142" s="361"/>
    </row>
    <row r="143" spans="1:17" ht="15.75">
      <c r="A143" s="1705" t="s">
        <v>2533</v>
      </c>
      <c r="B143" s="1706"/>
      <c r="C143" s="1706"/>
      <c r="D143" s="1706"/>
      <c r="E143" s="1706"/>
      <c r="F143" s="1706"/>
      <c r="G143" s="1706"/>
      <c r="H143" s="1706"/>
      <c r="I143" s="1706"/>
      <c r="J143" s="1706"/>
      <c r="K143" s="1706"/>
      <c r="L143" s="1706"/>
      <c r="M143" s="1706"/>
      <c r="N143" s="1707">
        <f t="shared" si="7"/>
        <v>0</v>
      </c>
      <c r="O143" s="1708" t="e">
        <f t="shared" si="8"/>
        <v>#DIV/0!</v>
      </c>
      <c r="P143" s="1709" t="e">
        <f t="shared" si="5"/>
        <v>#DIV/0!</v>
      </c>
      <c r="Q143" s="361"/>
    </row>
    <row r="144" spans="1:17" ht="15.75">
      <c r="A144" s="1705" t="s">
        <v>2534</v>
      </c>
      <c r="B144" s="1706"/>
      <c r="C144" s="1706"/>
      <c r="D144" s="1706"/>
      <c r="E144" s="1706"/>
      <c r="F144" s="1706"/>
      <c r="G144" s="1706"/>
      <c r="H144" s="1706"/>
      <c r="I144" s="1706"/>
      <c r="J144" s="1706"/>
      <c r="K144" s="1706"/>
      <c r="L144" s="1706"/>
      <c r="M144" s="1706"/>
      <c r="N144" s="1707">
        <f t="shared" si="7"/>
        <v>0</v>
      </c>
      <c r="O144" s="1708" t="e">
        <f t="shared" si="8"/>
        <v>#DIV/0!</v>
      </c>
      <c r="P144" s="1709" t="e">
        <f t="shared" si="5"/>
        <v>#DIV/0!</v>
      </c>
      <c r="Q144" s="361"/>
    </row>
    <row r="145" spans="1:18" ht="15.75">
      <c r="A145" s="1705" t="s">
        <v>2535</v>
      </c>
      <c r="B145" s="1706"/>
      <c r="C145" s="1706"/>
      <c r="D145" s="1706"/>
      <c r="E145" s="1706"/>
      <c r="F145" s="1706"/>
      <c r="G145" s="1706"/>
      <c r="H145" s="1706"/>
      <c r="I145" s="1706"/>
      <c r="J145" s="1706"/>
      <c r="K145" s="1706"/>
      <c r="L145" s="1706"/>
      <c r="M145" s="1706"/>
      <c r="N145" s="1707">
        <f t="shared" si="7"/>
        <v>0</v>
      </c>
      <c r="O145" s="1708" t="e">
        <f t="shared" si="8"/>
        <v>#DIV/0!</v>
      </c>
      <c r="P145" s="1709" t="e">
        <f t="shared" si="5"/>
        <v>#DIV/0!</v>
      </c>
      <c r="Q145" s="361"/>
    </row>
    <row r="146" spans="1:18" ht="15.75">
      <c r="A146" s="1711" t="s">
        <v>2536</v>
      </c>
      <c r="B146" s="1712"/>
      <c r="C146" s="1712"/>
      <c r="D146" s="1712"/>
      <c r="E146" s="1712"/>
      <c r="F146" s="1712"/>
      <c r="G146" s="1712"/>
      <c r="H146" s="1712"/>
      <c r="I146" s="1712"/>
      <c r="J146" s="1712"/>
      <c r="K146" s="1712"/>
      <c r="L146" s="1712"/>
      <c r="M146" s="1712"/>
      <c r="N146" s="1713">
        <f t="shared" si="7"/>
        <v>0</v>
      </c>
      <c r="O146" s="1714" t="e">
        <f t="shared" si="8"/>
        <v>#DIV/0!</v>
      </c>
      <c r="P146" s="1715" t="e">
        <f t="shared" si="5"/>
        <v>#DIV/0!</v>
      </c>
      <c r="Q146" s="361"/>
    </row>
    <row r="147" spans="1:18" s="1536" customFormat="1" ht="15.75">
      <c r="A147" s="1700" t="s">
        <v>2537</v>
      </c>
      <c r="B147" s="1701"/>
      <c r="C147" s="1701"/>
      <c r="D147" s="1701"/>
      <c r="E147" s="1701"/>
      <c r="F147" s="1701"/>
      <c r="G147" s="1701"/>
      <c r="H147" s="1701"/>
      <c r="I147" s="1701"/>
      <c r="J147" s="1701"/>
      <c r="K147" s="1701"/>
      <c r="L147" s="1701"/>
      <c r="M147" s="1701"/>
      <c r="N147" s="1702">
        <f t="shared" si="7"/>
        <v>0</v>
      </c>
      <c r="O147" s="1703" t="e">
        <f>N147/N368</f>
        <v>#DIV/0!</v>
      </c>
      <c r="P147" s="1704" t="e">
        <f t="shared" si="5"/>
        <v>#DIV/0!</v>
      </c>
    </row>
    <row r="148" spans="1:18" ht="15.75">
      <c r="A148" s="1705" t="s">
        <v>2538</v>
      </c>
      <c r="B148" s="1706"/>
      <c r="C148" s="1706"/>
      <c r="D148" s="1706"/>
      <c r="E148" s="1706"/>
      <c r="F148" s="1706"/>
      <c r="G148" s="1706"/>
      <c r="H148" s="1706"/>
      <c r="I148" s="1706"/>
      <c r="J148" s="1706"/>
      <c r="K148" s="1706"/>
      <c r="L148" s="1706"/>
      <c r="M148" s="1706"/>
      <c r="N148" s="1707">
        <f t="shared" si="7"/>
        <v>0</v>
      </c>
      <c r="O148" s="1708" t="e">
        <f>N148/$N$147</f>
        <v>#DIV/0!</v>
      </c>
      <c r="P148" s="1709" t="e">
        <f t="shared" si="5"/>
        <v>#DIV/0!</v>
      </c>
      <c r="Q148" s="361"/>
      <c r="R148" s="361"/>
    </row>
    <row r="149" spans="1:18" ht="15.75">
      <c r="A149" s="1716" t="s">
        <v>2539</v>
      </c>
      <c r="B149" s="1717"/>
      <c r="C149" s="1717"/>
      <c r="D149" s="1717"/>
      <c r="E149" s="1717"/>
      <c r="F149" s="1717"/>
      <c r="G149" s="1717"/>
      <c r="H149" s="1717"/>
      <c r="I149" s="1717"/>
      <c r="J149" s="1717"/>
      <c r="K149" s="1717"/>
      <c r="L149" s="1717"/>
      <c r="M149" s="1717"/>
      <c r="N149" s="1707">
        <f t="shared" si="7"/>
        <v>0</v>
      </c>
      <c r="O149" s="1708" t="e">
        <f t="shared" ref="O149:O154" si="9">N149/$N$147</f>
        <v>#DIV/0!</v>
      </c>
      <c r="P149" s="1709" t="e">
        <f t="shared" si="5"/>
        <v>#DIV/0!</v>
      </c>
      <c r="Q149" s="361"/>
      <c r="R149" s="361"/>
    </row>
    <row r="150" spans="1:18" ht="15.75">
      <c r="A150" s="1716" t="s">
        <v>2540</v>
      </c>
      <c r="B150" s="1717"/>
      <c r="C150" s="1717"/>
      <c r="D150" s="1717"/>
      <c r="E150" s="1717"/>
      <c r="F150" s="1717"/>
      <c r="G150" s="1717"/>
      <c r="H150" s="1717"/>
      <c r="I150" s="1717"/>
      <c r="J150" s="1717"/>
      <c r="K150" s="1717"/>
      <c r="L150" s="1717"/>
      <c r="M150" s="1717"/>
      <c r="N150" s="1707">
        <f t="shared" si="7"/>
        <v>0</v>
      </c>
      <c r="O150" s="1708" t="e">
        <f t="shared" si="9"/>
        <v>#DIV/0!</v>
      </c>
      <c r="P150" s="1709" t="e">
        <f t="shared" si="5"/>
        <v>#DIV/0!</v>
      </c>
      <c r="Q150" s="361"/>
      <c r="R150" s="361"/>
    </row>
    <row r="151" spans="1:18" ht="15.75">
      <c r="A151" s="1716" t="s">
        <v>2541</v>
      </c>
      <c r="B151" s="1717"/>
      <c r="C151" s="1717"/>
      <c r="D151" s="1717"/>
      <c r="E151" s="1717"/>
      <c r="F151" s="1717"/>
      <c r="G151" s="1717"/>
      <c r="H151" s="1717"/>
      <c r="I151" s="1717"/>
      <c r="J151" s="1717"/>
      <c r="K151" s="1717"/>
      <c r="L151" s="1717"/>
      <c r="M151" s="1717"/>
      <c r="N151" s="1707">
        <f t="shared" si="7"/>
        <v>0</v>
      </c>
      <c r="O151" s="1708" t="e">
        <f t="shared" si="9"/>
        <v>#DIV/0!</v>
      </c>
      <c r="P151" s="1709" t="e">
        <f t="shared" si="5"/>
        <v>#DIV/0!</v>
      </c>
      <c r="Q151" s="361"/>
      <c r="R151" s="361"/>
    </row>
    <row r="152" spans="1:18" ht="15.75">
      <c r="A152" s="1716" t="s">
        <v>2542</v>
      </c>
      <c r="B152" s="1717"/>
      <c r="C152" s="1717"/>
      <c r="D152" s="1717"/>
      <c r="E152" s="1717"/>
      <c r="F152" s="1717"/>
      <c r="G152" s="1717"/>
      <c r="H152" s="1717"/>
      <c r="I152" s="1717"/>
      <c r="J152" s="1717"/>
      <c r="K152" s="1717"/>
      <c r="L152" s="1717"/>
      <c r="M152" s="1717"/>
      <c r="N152" s="1707">
        <f t="shared" si="7"/>
        <v>0</v>
      </c>
      <c r="O152" s="1708" t="e">
        <f t="shared" si="9"/>
        <v>#DIV/0!</v>
      </c>
      <c r="P152" s="1709" t="e">
        <f t="shared" si="5"/>
        <v>#DIV/0!</v>
      </c>
      <c r="Q152" s="361"/>
      <c r="R152" s="361"/>
    </row>
    <row r="153" spans="1:18" ht="15.75">
      <c r="A153" s="1716" t="s">
        <v>2543</v>
      </c>
      <c r="B153" s="1717"/>
      <c r="C153" s="1717"/>
      <c r="D153" s="1717"/>
      <c r="E153" s="1717"/>
      <c r="F153" s="1717"/>
      <c r="G153" s="1717"/>
      <c r="H153" s="1717"/>
      <c r="I153" s="1717"/>
      <c r="J153" s="1717"/>
      <c r="K153" s="1717"/>
      <c r="L153" s="1717"/>
      <c r="M153" s="1717"/>
      <c r="N153" s="1707">
        <f t="shared" si="7"/>
        <v>0</v>
      </c>
      <c r="O153" s="1708" t="e">
        <f t="shared" si="9"/>
        <v>#DIV/0!</v>
      </c>
      <c r="P153" s="1709" t="e">
        <f t="shared" si="5"/>
        <v>#DIV/0!</v>
      </c>
      <c r="Q153" s="361"/>
      <c r="R153" s="361"/>
    </row>
    <row r="154" spans="1:18" ht="15.75">
      <c r="A154" s="1716" t="s">
        <v>2544</v>
      </c>
      <c r="B154" s="1717"/>
      <c r="C154" s="1717"/>
      <c r="D154" s="1717"/>
      <c r="E154" s="1717"/>
      <c r="F154" s="1717"/>
      <c r="G154" s="1717"/>
      <c r="H154" s="1717"/>
      <c r="I154" s="1717"/>
      <c r="J154" s="1717"/>
      <c r="K154" s="1717"/>
      <c r="L154" s="1717"/>
      <c r="M154" s="1717"/>
      <c r="N154" s="1707">
        <f t="shared" si="7"/>
        <v>0</v>
      </c>
      <c r="O154" s="1708" t="e">
        <f t="shared" si="9"/>
        <v>#DIV/0!</v>
      </c>
      <c r="P154" s="1709" t="e">
        <f t="shared" si="5"/>
        <v>#DIV/0!</v>
      </c>
      <c r="Q154" s="361"/>
      <c r="R154" s="361"/>
    </row>
    <row r="155" spans="1:18" ht="15.75">
      <c r="A155" s="1711" t="s">
        <v>2545</v>
      </c>
      <c r="B155" s="1712"/>
      <c r="C155" s="1712"/>
      <c r="D155" s="1712"/>
      <c r="E155" s="1712"/>
      <c r="F155" s="1712"/>
      <c r="G155" s="1712"/>
      <c r="H155" s="1712"/>
      <c r="I155" s="1712"/>
      <c r="J155" s="1712"/>
      <c r="K155" s="1712"/>
      <c r="L155" s="1712"/>
      <c r="M155" s="1712"/>
      <c r="N155" s="1713">
        <f t="shared" si="7"/>
        <v>0</v>
      </c>
      <c r="O155" s="1714">
        <v>0.5</v>
      </c>
      <c r="P155" s="1715" t="e">
        <f t="shared" si="5"/>
        <v>#DIV/0!</v>
      </c>
      <c r="Q155" s="361"/>
      <c r="R155" s="361"/>
    </row>
    <row r="156" spans="1:18" s="1536" customFormat="1" ht="15.75">
      <c r="A156" s="1700" t="s">
        <v>2546</v>
      </c>
      <c r="B156" s="1701"/>
      <c r="C156" s="1701"/>
      <c r="D156" s="1701"/>
      <c r="E156" s="1701"/>
      <c r="F156" s="1701"/>
      <c r="G156" s="1701"/>
      <c r="H156" s="1701"/>
      <c r="I156" s="1701"/>
      <c r="J156" s="1701"/>
      <c r="K156" s="1701"/>
      <c r="L156" s="1701"/>
      <c r="M156" s="1701"/>
      <c r="N156" s="1702">
        <f t="shared" si="7"/>
        <v>0</v>
      </c>
      <c r="O156" s="1703" t="e">
        <f>N156/N368</f>
        <v>#DIV/0!</v>
      </c>
      <c r="P156" s="1704" t="e">
        <f t="shared" si="5"/>
        <v>#DIV/0!</v>
      </c>
    </row>
    <row r="157" spans="1:18" ht="15.75">
      <c r="A157" s="1705" t="s">
        <v>2547</v>
      </c>
      <c r="B157" s="1706"/>
      <c r="C157" s="1706"/>
      <c r="D157" s="1706"/>
      <c r="E157" s="1706"/>
      <c r="F157" s="1706"/>
      <c r="G157" s="1706"/>
      <c r="H157" s="1706"/>
      <c r="I157" s="1706"/>
      <c r="J157" s="1706"/>
      <c r="K157" s="1706"/>
      <c r="L157" s="1706"/>
      <c r="M157" s="1706"/>
      <c r="N157" s="1707">
        <f t="shared" si="7"/>
        <v>0</v>
      </c>
      <c r="O157" s="1708" t="e">
        <f>N157/$N$156</f>
        <v>#DIV/0!</v>
      </c>
      <c r="P157" s="1709" t="e">
        <f t="shared" si="5"/>
        <v>#DIV/0!</v>
      </c>
      <c r="Q157" s="361"/>
    </row>
    <row r="158" spans="1:18" ht="15.75">
      <c r="A158" s="1710" t="s">
        <v>2548</v>
      </c>
      <c r="B158" s="1706"/>
      <c r="C158" s="1706"/>
      <c r="D158" s="1706"/>
      <c r="E158" s="1706"/>
      <c r="F158" s="1706"/>
      <c r="G158" s="1706"/>
      <c r="H158" s="1706"/>
      <c r="I158" s="1706"/>
      <c r="J158" s="1706"/>
      <c r="K158" s="1706"/>
      <c r="L158" s="1706"/>
      <c r="M158" s="1706"/>
      <c r="N158" s="1707">
        <f t="shared" si="7"/>
        <v>0</v>
      </c>
      <c r="O158" s="1708" t="e">
        <f t="shared" ref="O158:O171" si="10">N158/$N$156</f>
        <v>#DIV/0!</v>
      </c>
      <c r="P158" s="1709" t="e">
        <f t="shared" si="5"/>
        <v>#DIV/0!</v>
      </c>
      <c r="Q158" s="361"/>
    </row>
    <row r="159" spans="1:18" ht="15.75">
      <c r="A159" s="1710" t="s">
        <v>2549</v>
      </c>
      <c r="B159" s="1706"/>
      <c r="C159" s="1706"/>
      <c r="D159" s="1706"/>
      <c r="E159" s="1706"/>
      <c r="F159" s="1706"/>
      <c r="G159" s="1706"/>
      <c r="H159" s="1706"/>
      <c r="I159" s="1706"/>
      <c r="J159" s="1706"/>
      <c r="K159" s="1706"/>
      <c r="L159" s="1706"/>
      <c r="M159" s="1706"/>
      <c r="N159" s="1707">
        <f t="shared" si="7"/>
        <v>0</v>
      </c>
      <c r="O159" s="1708" t="e">
        <f t="shared" si="10"/>
        <v>#DIV/0!</v>
      </c>
      <c r="P159" s="1709" t="e">
        <f t="shared" si="5"/>
        <v>#DIV/0!</v>
      </c>
      <c r="Q159" s="361"/>
    </row>
    <row r="160" spans="1:18" ht="15.75">
      <c r="A160" s="1710" t="s">
        <v>2550</v>
      </c>
      <c r="B160" s="1706"/>
      <c r="C160" s="1706"/>
      <c r="D160" s="1706"/>
      <c r="E160" s="1706"/>
      <c r="F160" s="1706"/>
      <c r="G160" s="1706"/>
      <c r="H160" s="1706"/>
      <c r="I160" s="1706"/>
      <c r="J160" s="1706"/>
      <c r="K160" s="1706"/>
      <c r="L160" s="1706"/>
      <c r="M160" s="1706"/>
      <c r="N160" s="1707">
        <f t="shared" si="7"/>
        <v>0</v>
      </c>
      <c r="O160" s="1708" t="e">
        <f t="shared" si="10"/>
        <v>#DIV/0!</v>
      </c>
      <c r="P160" s="1709" t="e">
        <f t="shared" si="5"/>
        <v>#DIV/0!</v>
      </c>
      <c r="Q160" s="361"/>
    </row>
    <row r="161" spans="1:18" ht="15.75">
      <c r="A161" s="1710" t="s">
        <v>2551</v>
      </c>
      <c r="B161" s="1706"/>
      <c r="C161" s="1706"/>
      <c r="D161" s="1706"/>
      <c r="E161" s="1706"/>
      <c r="F161" s="1706"/>
      <c r="G161" s="1706"/>
      <c r="H161" s="1706"/>
      <c r="I161" s="1706"/>
      <c r="J161" s="1706"/>
      <c r="K161" s="1706"/>
      <c r="L161" s="1706"/>
      <c r="M161" s="1706"/>
      <c r="N161" s="1707">
        <f t="shared" si="7"/>
        <v>0</v>
      </c>
      <c r="O161" s="1708" t="e">
        <f t="shared" si="10"/>
        <v>#DIV/0!</v>
      </c>
      <c r="P161" s="1709" t="e">
        <f t="shared" si="5"/>
        <v>#DIV/0!</v>
      </c>
      <c r="Q161" s="361"/>
    </row>
    <row r="162" spans="1:18" ht="15.75">
      <c r="A162" s="1710" t="s">
        <v>2552</v>
      </c>
      <c r="B162" s="1706"/>
      <c r="C162" s="1706"/>
      <c r="D162" s="1706"/>
      <c r="E162" s="1706"/>
      <c r="F162" s="1706"/>
      <c r="G162" s="1706"/>
      <c r="H162" s="1706"/>
      <c r="I162" s="1706"/>
      <c r="J162" s="1706"/>
      <c r="K162" s="1706"/>
      <c r="L162" s="1706"/>
      <c r="M162" s="1706"/>
      <c r="N162" s="1707">
        <f t="shared" si="7"/>
        <v>0</v>
      </c>
      <c r="O162" s="1708" t="e">
        <f t="shared" si="10"/>
        <v>#DIV/0!</v>
      </c>
      <c r="P162" s="1709" t="e">
        <f t="shared" si="5"/>
        <v>#DIV/0!</v>
      </c>
      <c r="Q162" s="361"/>
    </row>
    <row r="163" spans="1:18" ht="15.75">
      <c r="A163" s="1705" t="s">
        <v>2553</v>
      </c>
      <c r="B163" s="1706"/>
      <c r="C163" s="1706"/>
      <c r="D163" s="1706"/>
      <c r="E163" s="1706"/>
      <c r="F163" s="1706"/>
      <c r="G163" s="1706"/>
      <c r="H163" s="1706"/>
      <c r="I163" s="1706"/>
      <c r="J163" s="1706"/>
      <c r="K163" s="1706"/>
      <c r="L163" s="1706"/>
      <c r="M163" s="1706"/>
      <c r="N163" s="1707">
        <f t="shared" si="7"/>
        <v>0</v>
      </c>
      <c r="O163" s="1708" t="e">
        <f t="shared" si="10"/>
        <v>#DIV/0!</v>
      </c>
      <c r="P163" s="1709" t="e">
        <f t="shared" si="5"/>
        <v>#DIV/0!</v>
      </c>
      <c r="Q163" s="361"/>
    </row>
    <row r="164" spans="1:18" ht="15.75">
      <c r="A164" s="1705" t="s">
        <v>2554</v>
      </c>
      <c r="B164" s="1706"/>
      <c r="C164" s="1706"/>
      <c r="D164" s="1706"/>
      <c r="E164" s="1706"/>
      <c r="F164" s="1706"/>
      <c r="G164" s="1706"/>
      <c r="H164" s="1706"/>
      <c r="I164" s="1706"/>
      <c r="J164" s="1706"/>
      <c r="K164" s="1706"/>
      <c r="L164" s="1706"/>
      <c r="M164" s="1706"/>
      <c r="N164" s="1707">
        <f t="shared" si="7"/>
        <v>0</v>
      </c>
      <c r="O164" s="1708" t="e">
        <f t="shared" si="10"/>
        <v>#DIV/0!</v>
      </c>
      <c r="P164" s="1709" t="e">
        <f t="shared" si="5"/>
        <v>#DIV/0!</v>
      </c>
      <c r="Q164" s="361"/>
    </row>
    <row r="165" spans="1:18" ht="15.75">
      <c r="A165" s="1705" t="s">
        <v>2555</v>
      </c>
      <c r="B165" s="1706"/>
      <c r="C165" s="1706"/>
      <c r="D165" s="1706"/>
      <c r="E165" s="1706"/>
      <c r="F165" s="1706"/>
      <c r="G165" s="1706"/>
      <c r="H165" s="1706"/>
      <c r="I165" s="1706"/>
      <c r="J165" s="1706"/>
      <c r="K165" s="1706"/>
      <c r="L165" s="1706"/>
      <c r="M165" s="1706"/>
      <c r="N165" s="1707">
        <f t="shared" si="7"/>
        <v>0</v>
      </c>
      <c r="O165" s="1708" t="e">
        <f t="shared" si="10"/>
        <v>#DIV/0!</v>
      </c>
      <c r="P165" s="1709" t="e">
        <f t="shared" si="5"/>
        <v>#DIV/0!</v>
      </c>
      <c r="Q165" s="361"/>
    </row>
    <row r="166" spans="1:18" ht="15.75">
      <c r="A166" s="1705" t="s">
        <v>2556</v>
      </c>
      <c r="B166" s="1706"/>
      <c r="C166" s="1706"/>
      <c r="D166" s="1706"/>
      <c r="E166" s="1706"/>
      <c r="F166" s="1706"/>
      <c r="G166" s="1706"/>
      <c r="H166" s="1706"/>
      <c r="I166" s="1706"/>
      <c r="J166" s="1706"/>
      <c r="K166" s="1706"/>
      <c r="L166" s="1706"/>
      <c r="M166" s="1706"/>
      <c r="N166" s="1707">
        <f t="shared" si="7"/>
        <v>0</v>
      </c>
      <c r="O166" s="1708" t="e">
        <f t="shared" si="10"/>
        <v>#DIV/0!</v>
      </c>
      <c r="P166" s="1709" t="e">
        <f t="shared" si="5"/>
        <v>#DIV/0!</v>
      </c>
      <c r="Q166" s="361"/>
    </row>
    <row r="167" spans="1:18" ht="15.75">
      <c r="A167" s="1705" t="s">
        <v>2557</v>
      </c>
      <c r="B167" s="1706"/>
      <c r="C167" s="1706"/>
      <c r="D167" s="1706"/>
      <c r="E167" s="1706"/>
      <c r="F167" s="1706"/>
      <c r="G167" s="1706"/>
      <c r="H167" s="1706"/>
      <c r="I167" s="1706"/>
      <c r="J167" s="1706"/>
      <c r="K167" s="1706"/>
      <c r="L167" s="1706"/>
      <c r="M167" s="1706"/>
      <c r="N167" s="1707">
        <f t="shared" si="7"/>
        <v>0</v>
      </c>
      <c r="O167" s="1708" t="e">
        <f t="shared" si="10"/>
        <v>#DIV/0!</v>
      </c>
      <c r="P167" s="1709" t="e">
        <f t="shared" si="5"/>
        <v>#DIV/0!</v>
      </c>
      <c r="Q167" s="361"/>
    </row>
    <row r="168" spans="1:18" ht="15.75">
      <c r="A168" s="1705" t="s">
        <v>2558</v>
      </c>
      <c r="B168" s="1706"/>
      <c r="C168" s="1706"/>
      <c r="D168" s="1706"/>
      <c r="E168" s="1706"/>
      <c r="F168" s="1706"/>
      <c r="G168" s="1706"/>
      <c r="H168" s="1706"/>
      <c r="I168" s="1706"/>
      <c r="J168" s="1706"/>
      <c r="K168" s="1706"/>
      <c r="L168" s="1706"/>
      <c r="M168" s="1706"/>
      <c r="N168" s="1707">
        <f t="shared" si="7"/>
        <v>0</v>
      </c>
      <c r="O168" s="1708" t="e">
        <f t="shared" si="10"/>
        <v>#DIV/0!</v>
      </c>
      <c r="P168" s="1709" t="e">
        <f t="shared" si="5"/>
        <v>#DIV/0!</v>
      </c>
      <c r="Q168" s="361"/>
    </row>
    <row r="169" spans="1:18" ht="15.75">
      <c r="A169" s="1705" t="s">
        <v>2559</v>
      </c>
      <c r="B169" s="1706"/>
      <c r="C169" s="1706"/>
      <c r="D169" s="1706"/>
      <c r="E169" s="1706"/>
      <c r="F169" s="1706"/>
      <c r="G169" s="1706"/>
      <c r="H169" s="1706"/>
      <c r="I169" s="1706"/>
      <c r="J169" s="1706"/>
      <c r="K169" s="1706"/>
      <c r="L169" s="1706"/>
      <c r="M169" s="1706"/>
      <c r="N169" s="1707">
        <f t="shared" si="7"/>
        <v>0</v>
      </c>
      <c r="O169" s="1708" t="e">
        <f t="shared" si="10"/>
        <v>#DIV/0!</v>
      </c>
      <c r="P169" s="1709" t="e">
        <f t="shared" si="5"/>
        <v>#DIV/0!</v>
      </c>
      <c r="Q169" s="361"/>
    </row>
    <row r="170" spans="1:18" ht="15.75">
      <c r="A170" s="1705" t="s">
        <v>2560</v>
      </c>
      <c r="B170" s="1706"/>
      <c r="C170" s="1706"/>
      <c r="D170" s="1706"/>
      <c r="E170" s="1706"/>
      <c r="F170" s="1706"/>
      <c r="G170" s="1706"/>
      <c r="H170" s="1706"/>
      <c r="I170" s="1706"/>
      <c r="J170" s="1706"/>
      <c r="K170" s="1706"/>
      <c r="L170" s="1706"/>
      <c r="M170" s="1706"/>
      <c r="N170" s="1707">
        <f t="shared" si="7"/>
        <v>0</v>
      </c>
      <c r="O170" s="1708" t="e">
        <f t="shared" si="10"/>
        <v>#DIV/0!</v>
      </c>
      <c r="P170" s="1709" t="e">
        <f t="shared" si="5"/>
        <v>#DIV/0!</v>
      </c>
      <c r="Q170" s="361"/>
    </row>
    <row r="171" spans="1:18" ht="15.75">
      <c r="A171" s="1711" t="s">
        <v>2561</v>
      </c>
      <c r="B171" s="1712"/>
      <c r="C171" s="1712"/>
      <c r="D171" s="1712"/>
      <c r="E171" s="1712"/>
      <c r="F171" s="1712"/>
      <c r="G171" s="1712"/>
      <c r="H171" s="1712"/>
      <c r="I171" s="1712"/>
      <c r="J171" s="1712"/>
      <c r="K171" s="1712"/>
      <c r="L171" s="1712"/>
      <c r="M171" s="1712"/>
      <c r="N171" s="1713">
        <f t="shared" si="7"/>
        <v>0</v>
      </c>
      <c r="O171" s="1718" t="e">
        <f t="shared" si="10"/>
        <v>#DIV/0!</v>
      </c>
      <c r="P171" s="1715" t="e">
        <f t="shared" si="5"/>
        <v>#DIV/0!</v>
      </c>
      <c r="Q171" s="361"/>
    </row>
    <row r="172" spans="1:18" s="1536" customFormat="1" ht="15.75">
      <c r="A172" s="1700" t="s">
        <v>2562</v>
      </c>
      <c r="B172" s="1701"/>
      <c r="C172" s="1701"/>
      <c r="D172" s="1701"/>
      <c r="E172" s="1701"/>
      <c r="F172" s="1701"/>
      <c r="G172" s="1701"/>
      <c r="H172" s="1701"/>
      <c r="I172" s="1701"/>
      <c r="J172" s="1701"/>
      <c r="K172" s="1701"/>
      <c r="L172" s="1701"/>
      <c r="M172" s="1701"/>
      <c r="N172" s="1702">
        <f t="shared" si="7"/>
        <v>0</v>
      </c>
      <c r="O172" s="1703" t="e">
        <f>N172/N368</f>
        <v>#DIV/0!</v>
      </c>
      <c r="P172" s="1704" t="e">
        <f t="shared" si="5"/>
        <v>#DIV/0!</v>
      </c>
    </row>
    <row r="173" spans="1:18" ht="15.75">
      <c r="A173" s="1705" t="s">
        <v>2563</v>
      </c>
      <c r="B173" s="1706"/>
      <c r="C173" s="1706"/>
      <c r="D173" s="1706"/>
      <c r="E173" s="1706"/>
      <c r="F173" s="1706"/>
      <c r="G173" s="1706"/>
      <c r="H173" s="1706"/>
      <c r="I173" s="1706"/>
      <c r="J173" s="1706"/>
      <c r="K173" s="1706"/>
      <c r="L173" s="1706"/>
      <c r="M173" s="1706"/>
      <c r="N173" s="1707">
        <f t="shared" si="7"/>
        <v>0</v>
      </c>
      <c r="O173" s="1708" t="e">
        <f>N173/$N$172</f>
        <v>#DIV/0!</v>
      </c>
      <c r="P173" s="1709" t="e">
        <f t="shared" si="5"/>
        <v>#DIV/0!</v>
      </c>
      <c r="Q173" s="361"/>
      <c r="R173" s="361"/>
    </row>
    <row r="174" spans="1:18" ht="15.75">
      <c r="A174" s="1705" t="s">
        <v>2564</v>
      </c>
      <c r="B174" s="1706"/>
      <c r="C174" s="1706"/>
      <c r="D174" s="1706"/>
      <c r="E174" s="1706"/>
      <c r="F174" s="1706"/>
      <c r="G174" s="1706"/>
      <c r="H174" s="1706"/>
      <c r="I174" s="1706"/>
      <c r="J174" s="1706"/>
      <c r="K174" s="1706"/>
      <c r="L174" s="1706"/>
      <c r="M174" s="1706"/>
      <c r="N174" s="1707">
        <f t="shared" si="7"/>
        <v>0</v>
      </c>
      <c r="O174" s="1708" t="e">
        <f t="shared" ref="O174:O182" si="11">N174/$N$172</f>
        <v>#DIV/0!</v>
      </c>
      <c r="P174" s="1709" t="e">
        <f t="shared" si="5"/>
        <v>#DIV/0!</v>
      </c>
      <c r="Q174" s="361"/>
      <c r="R174" s="361"/>
    </row>
    <row r="175" spans="1:18" ht="15.75">
      <c r="A175" s="1705" t="s">
        <v>2565</v>
      </c>
      <c r="B175" s="1706"/>
      <c r="C175" s="1706"/>
      <c r="D175" s="1706"/>
      <c r="E175" s="1706"/>
      <c r="F175" s="1706"/>
      <c r="G175" s="1706"/>
      <c r="H175" s="1706"/>
      <c r="I175" s="1706"/>
      <c r="J175" s="1706"/>
      <c r="K175" s="1706"/>
      <c r="L175" s="1706"/>
      <c r="M175" s="1706"/>
      <c r="N175" s="1707">
        <f t="shared" si="7"/>
        <v>0</v>
      </c>
      <c r="O175" s="1708" t="e">
        <f t="shared" si="11"/>
        <v>#DIV/0!</v>
      </c>
      <c r="P175" s="1709" t="e">
        <f t="shared" si="5"/>
        <v>#DIV/0!</v>
      </c>
      <c r="Q175" s="361"/>
      <c r="R175" s="361"/>
    </row>
    <row r="176" spans="1:18" ht="15.75">
      <c r="A176" s="1705" t="s">
        <v>2566</v>
      </c>
      <c r="B176" s="1706"/>
      <c r="C176" s="1706"/>
      <c r="D176" s="1706"/>
      <c r="E176" s="1706"/>
      <c r="F176" s="1706"/>
      <c r="G176" s="1706"/>
      <c r="H176" s="1706"/>
      <c r="I176" s="1706"/>
      <c r="J176" s="1706"/>
      <c r="K176" s="1706"/>
      <c r="L176" s="1706"/>
      <c r="M176" s="1706"/>
      <c r="N176" s="1707">
        <f t="shared" si="7"/>
        <v>0</v>
      </c>
      <c r="O176" s="1708" t="e">
        <f t="shared" si="11"/>
        <v>#DIV/0!</v>
      </c>
      <c r="P176" s="1709" t="e">
        <f t="shared" si="5"/>
        <v>#DIV/0!</v>
      </c>
      <c r="Q176" s="361"/>
      <c r="R176" s="361"/>
    </row>
    <row r="177" spans="1:21" ht="15.75">
      <c r="A177" s="1705" t="s">
        <v>2567</v>
      </c>
      <c r="B177" s="1706"/>
      <c r="C177" s="1706"/>
      <c r="D177" s="1706"/>
      <c r="E177" s="1706"/>
      <c r="F177" s="1706"/>
      <c r="G177" s="1706"/>
      <c r="H177" s="1706"/>
      <c r="I177" s="1706"/>
      <c r="J177" s="1706"/>
      <c r="K177" s="1706"/>
      <c r="L177" s="1706"/>
      <c r="M177" s="1706"/>
      <c r="N177" s="1707">
        <f t="shared" si="7"/>
        <v>0</v>
      </c>
      <c r="O177" s="1708" t="e">
        <f t="shared" si="11"/>
        <v>#DIV/0!</v>
      </c>
      <c r="P177" s="1709" t="e">
        <f t="shared" si="5"/>
        <v>#DIV/0!</v>
      </c>
      <c r="Q177" s="361"/>
      <c r="R177" s="361"/>
    </row>
    <row r="178" spans="1:21" ht="15.75">
      <c r="A178" s="1705" t="s">
        <v>2568</v>
      </c>
      <c r="B178" s="1706"/>
      <c r="C178" s="1706"/>
      <c r="D178" s="1706"/>
      <c r="E178" s="1706"/>
      <c r="F178" s="1706"/>
      <c r="G178" s="1706"/>
      <c r="H178" s="1706"/>
      <c r="I178" s="1706"/>
      <c r="J178" s="1706"/>
      <c r="K178" s="1706"/>
      <c r="L178" s="1706"/>
      <c r="M178" s="1706"/>
      <c r="N178" s="1707">
        <f t="shared" si="7"/>
        <v>0</v>
      </c>
      <c r="O178" s="1708" t="e">
        <f t="shared" si="11"/>
        <v>#DIV/0!</v>
      </c>
      <c r="P178" s="1709" t="e">
        <f t="shared" si="5"/>
        <v>#DIV/0!</v>
      </c>
      <c r="Q178" s="361"/>
      <c r="R178" s="361"/>
    </row>
    <row r="179" spans="1:21" ht="15.75">
      <c r="A179" s="1705" t="s">
        <v>2569</v>
      </c>
      <c r="B179" s="1706"/>
      <c r="C179" s="1706"/>
      <c r="D179" s="1706"/>
      <c r="E179" s="1706"/>
      <c r="F179" s="1706"/>
      <c r="G179" s="1706"/>
      <c r="H179" s="1706"/>
      <c r="I179" s="1706"/>
      <c r="J179" s="1706"/>
      <c r="K179" s="1706"/>
      <c r="L179" s="1706"/>
      <c r="M179" s="1706"/>
      <c r="N179" s="1707">
        <f t="shared" si="7"/>
        <v>0</v>
      </c>
      <c r="O179" s="1708" t="e">
        <f t="shared" si="11"/>
        <v>#DIV/0!</v>
      </c>
      <c r="P179" s="1709" t="e">
        <f t="shared" si="5"/>
        <v>#DIV/0!</v>
      </c>
      <c r="Q179" s="361"/>
      <c r="R179" s="361"/>
    </row>
    <row r="180" spans="1:21" ht="15.75">
      <c r="A180" s="1705" t="s">
        <v>2570</v>
      </c>
      <c r="B180" s="1706"/>
      <c r="C180" s="1706"/>
      <c r="D180" s="1706"/>
      <c r="E180" s="1706"/>
      <c r="F180" s="1706"/>
      <c r="G180" s="1706"/>
      <c r="H180" s="1706"/>
      <c r="I180" s="1706"/>
      <c r="J180" s="1706"/>
      <c r="K180" s="1706"/>
      <c r="L180" s="1706"/>
      <c r="M180" s="1706"/>
      <c r="N180" s="1707">
        <f t="shared" si="7"/>
        <v>0</v>
      </c>
      <c r="O180" s="1708" t="e">
        <f t="shared" si="11"/>
        <v>#DIV/0!</v>
      </c>
      <c r="P180" s="1709" t="e">
        <f t="shared" si="5"/>
        <v>#DIV/0!</v>
      </c>
      <c r="Q180" s="361"/>
      <c r="R180" s="361"/>
    </row>
    <row r="181" spans="1:21" ht="15.75">
      <c r="A181" s="1705" t="s">
        <v>2571</v>
      </c>
      <c r="B181" s="1706"/>
      <c r="C181" s="1706"/>
      <c r="D181" s="1706"/>
      <c r="E181" s="1706"/>
      <c r="F181" s="1706"/>
      <c r="G181" s="1706"/>
      <c r="H181" s="1706"/>
      <c r="I181" s="1706"/>
      <c r="J181" s="1706"/>
      <c r="K181" s="1706"/>
      <c r="L181" s="1706"/>
      <c r="M181" s="1706"/>
      <c r="N181" s="1707">
        <f t="shared" si="7"/>
        <v>0</v>
      </c>
      <c r="O181" s="1708" t="e">
        <f t="shared" si="11"/>
        <v>#DIV/0!</v>
      </c>
      <c r="P181" s="1709" t="e">
        <f t="shared" si="5"/>
        <v>#DIV/0!</v>
      </c>
      <c r="Q181" s="361"/>
      <c r="R181" s="361"/>
    </row>
    <row r="182" spans="1:21" ht="15.75">
      <c r="A182" s="1711" t="s">
        <v>2572</v>
      </c>
      <c r="B182" s="1712"/>
      <c r="C182" s="1712"/>
      <c r="D182" s="1712"/>
      <c r="E182" s="1712"/>
      <c r="F182" s="1712"/>
      <c r="G182" s="1712"/>
      <c r="H182" s="1712"/>
      <c r="I182" s="1712"/>
      <c r="J182" s="1712"/>
      <c r="K182" s="1712"/>
      <c r="L182" s="1712"/>
      <c r="M182" s="1712"/>
      <c r="N182" s="1713">
        <f t="shared" si="7"/>
        <v>0</v>
      </c>
      <c r="O182" s="1714" t="e">
        <f t="shared" si="11"/>
        <v>#DIV/0!</v>
      </c>
      <c r="P182" s="1715" t="e">
        <f t="shared" si="5"/>
        <v>#DIV/0!</v>
      </c>
      <c r="Q182" s="361"/>
      <c r="R182" s="361"/>
    </row>
    <row r="183" spans="1:21" s="1536" customFormat="1" ht="15.75">
      <c r="A183" s="1700" t="s">
        <v>2573</v>
      </c>
      <c r="B183" s="1701"/>
      <c r="C183" s="1701"/>
      <c r="D183" s="1701"/>
      <c r="E183" s="1701"/>
      <c r="F183" s="1701"/>
      <c r="G183" s="1701"/>
      <c r="H183" s="1701"/>
      <c r="I183" s="1701"/>
      <c r="J183" s="1701"/>
      <c r="K183" s="1701"/>
      <c r="L183" s="1701"/>
      <c r="M183" s="1701"/>
      <c r="N183" s="1702">
        <f t="shared" si="7"/>
        <v>0</v>
      </c>
      <c r="O183" s="1703" t="e">
        <f>N183/N368</f>
        <v>#DIV/0!</v>
      </c>
      <c r="P183" s="1704" t="e">
        <f t="shared" si="5"/>
        <v>#DIV/0!</v>
      </c>
    </row>
    <row r="184" spans="1:21" ht="15.75">
      <c r="A184" s="1705" t="s">
        <v>2574</v>
      </c>
      <c r="B184" s="1706"/>
      <c r="C184" s="1706"/>
      <c r="D184" s="1706"/>
      <c r="E184" s="1706"/>
      <c r="F184" s="1706"/>
      <c r="G184" s="1706"/>
      <c r="H184" s="1706"/>
      <c r="I184" s="1706"/>
      <c r="J184" s="1706"/>
      <c r="K184" s="1706"/>
      <c r="L184" s="1706"/>
      <c r="M184" s="1706"/>
      <c r="N184" s="1707">
        <f t="shared" si="7"/>
        <v>0</v>
      </c>
      <c r="O184" s="1708" t="e">
        <f>N184/$N$183</f>
        <v>#DIV/0!</v>
      </c>
      <c r="P184" s="1709" t="e">
        <f t="shared" si="5"/>
        <v>#DIV/0!</v>
      </c>
      <c r="Q184" s="361"/>
    </row>
    <row r="185" spans="1:21" ht="15.75">
      <c r="A185" s="1705" t="s">
        <v>2575</v>
      </c>
      <c r="B185" s="1706"/>
      <c r="C185" s="1706"/>
      <c r="D185" s="1706"/>
      <c r="E185" s="1706"/>
      <c r="F185" s="1706"/>
      <c r="G185" s="1706"/>
      <c r="H185" s="1706"/>
      <c r="I185" s="1706"/>
      <c r="J185" s="1706"/>
      <c r="K185" s="1706"/>
      <c r="L185" s="1706"/>
      <c r="M185" s="1706"/>
      <c r="N185" s="1707">
        <f t="shared" si="7"/>
        <v>0</v>
      </c>
      <c r="O185" s="1708" t="e">
        <f t="shared" ref="O185:O186" si="12">N185/$N$183</f>
        <v>#DIV/0!</v>
      </c>
      <c r="P185" s="1709" t="e">
        <f t="shared" si="5"/>
        <v>#DIV/0!</v>
      </c>
      <c r="Q185" s="361"/>
    </row>
    <row r="186" spans="1:21" ht="15.75">
      <c r="A186" s="1711" t="s">
        <v>2576</v>
      </c>
      <c r="B186" s="1712"/>
      <c r="C186" s="1712"/>
      <c r="D186" s="1712"/>
      <c r="E186" s="1712"/>
      <c r="F186" s="1712"/>
      <c r="G186" s="1712"/>
      <c r="H186" s="1712"/>
      <c r="I186" s="1712"/>
      <c r="J186" s="1712"/>
      <c r="K186" s="1712"/>
      <c r="L186" s="1712"/>
      <c r="M186" s="1712"/>
      <c r="N186" s="1713">
        <f t="shared" si="7"/>
        <v>0</v>
      </c>
      <c r="O186" s="1714" t="e">
        <f t="shared" si="12"/>
        <v>#DIV/0!</v>
      </c>
      <c r="P186" s="1715" t="e">
        <f t="shared" si="5"/>
        <v>#DIV/0!</v>
      </c>
      <c r="Q186" s="361"/>
    </row>
    <row r="187" spans="1:21" s="1536" customFormat="1" ht="15.75">
      <c r="A187" s="1700" t="s">
        <v>2577</v>
      </c>
      <c r="B187" s="1701"/>
      <c r="C187" s="1701"/>
      <c r="D187" s="1701"/>
      <c r="E187" s="1701"/>
      <c r="F187" s="1701"/>
      <c r="G187" s="1701"/>
      <c r="H187" s="1701"/>
      <c r="I187" s="1701"/>
      <c r="J187" s="1701"/>
      <c r="K187" s="1701"/>
      <c r="L187" s="1701"/>
      <c r="M187" s="1701"/>
      <c r="N187" s="1702">
        <f t="shared" si="7"/>
        <v>0</v>
      </c>
      <c r="O187" s="1703" t="e">
        <f>N187/N368</f>
        <v>#DIV/0!</v>
      </c>
      <c r="P187" s="1704" t="e">
        <f t="shared" si="5"/>
        <v>#DIV/0!</v>
      </c>
    </row>
    <row r="188" spans="1:21" ht="15.75">
      <c r="A188" s="1705" t="s">
        <v>2578</v>
      </c>
      <c r="B188" s="1706"/>
      <c r="C188" s="1706"/>
      <c r="D188" s="1706"/>
      <c r="E188" s="1706"/>
      <c r="F188" s="1706"/>
      <c r="G188" s="1706"/>
      <c r="H188" s="1706"/>
      <c r="I188" s="1706"/>
      <c r="J188" s="1706"/>
      <c r="K188" s="1706"/>
      <c r="L188" s="1706"/>
      <c r="M188" s="1706"/>
      <c r="N188" s="1707">
        <f t="shared" si="7"/>
        <v>0</v>
      </c>
      <c r="O188" s="1708" t="e">
        <f>N188/$N$187</f>
        <v>#DIV/0!</v>
      </c>
      <c r="P188" s="1709" t="e">
        <f t="shared" si="5"/>
        <v>#DIV/0!</v>
      </c>
      <c r="Q188" s="361"/>
      <c r="R188" s="361"/>
      <c r="S188" s="361"/>
      <c r="T188" s="361"/>
      <c r="U188" s="361"/>
    </row>
    <row r="189" spans="1:21" ht="15.75">
      <c r="A189" s="1705" t="s">
        <v>2579</v>
      </c>
      <c r="B189" s="1706"/>
      <c r="C189" s="1706"/>
      <c r="D189" s="1706"/>
      <c r="E189" s="1706"/>
      <c r="F189" s="1706"/>
      <c r="G189" s="1706"/>
      <c r="H189" s="1706"/>
      <c r="I189" s="1706"/>
      <c r="J189" s="1706"/>
      <c r="K189" s="1706"/>
      <c r="L189" s="1706"/>
      <c r="M189" s="1706"/>
      <c r="N189" s="1707">
        <f t="shared" si="7"/>
        <v>0</v>
      </c>
      <c r="O189" s="1708" t="e">
        <f>N189/$N$187</f>
        <v>#DIV/0!</v>
      </c>
      <c r="P189" s="1709" t="e">
        <f t="shared" si="5"/>
        <v>#DIV/0!</v>
      </c>
      <c r="Q189" s="361"/>
      <c r="R189" s="361"/>
      <c r="S189" s="361"/>
      <c r="T189" s="361"/>
      <c r="U189" s="361"/>
    </row>
    <row r="190" spans="1:21" ht="15.75">
      <c r="A190" s="1705" t="s">
        <v>2580</v>
      </c>
      <c r="B190" s="1706"/>
      <c r="C190" s="1706"/>
      <c r="D190" s="1706"/>
      <c r="E190" s="1706"/>
      <c r="F190" s="1706"/>
      <c r="G190" s="1706"/>
      <c r="H190" s="1706"/>
      <c r="I190" s="1706"/>
      <c r="J190" s="1706"/>
      <c r="K190" s="1706"/>
      <c r="L190" s="1706"/>
      <c r="M190" s="1706"/>
      <c r="N190" s="1707">
        <f t="shared" si="7"/>
        <v>0</v>
      </c>
      <c r="O190" s="1708" t="e">
        <f t="shared" ref="O190:O209" si="13">N190/$N$187</f>
        <v>#DIV/0!</v>
      </c>
      <c r="P190" s="1709" t="e">
        <f t="shared" si="5"/>
        <v>#DIV/0!</v>
      </c>
      <c r="Q190" s="361"/>
      <c r="R190" s="361"/>
      <c r="S190" s="361"/>
      <c r="T190" s="361"/>
      <c r="U190" s="361"/>
    </row>
    <row r="191" spans="1:21" ht="15.75">
      <c r="A191" s="1705" t="s">
        <v>2581</v>
      </c>
      <c r="B191" s="1706"/>
      <c r="C191" s="1706"/>
      <c r="D191" s="1706"/>
      <c r="E191" s="1706"/>
      <c r="F191" s="1706"/>
      <c r="G191" s="1706"/>
      <c r="H191" s="1706"/>
      <c r="I191" s="1706"/>
      <c r="J191" s="1706"/>
      <c r="K191" s="1706"/>
      <c r="L191" s="1706"/>
      <c r="M191" s="1706"/>
      <c r="N191" s="1707">
        <f t="shared" si="7"/>
        <v>0</v>
      </c>
      <c r="O191" s="1708" t="e">
        <f t="shared" si="13"/>
        <v>#DIV/0!</v>
      </c>
      <c r="P191" s="1709" t="e">
        <f t="shared" si="5"/>
        <v>#DIV/0!</v>
      </c>
      <c r="Q191" s="361"/>
      <c r="R191" s="361"/>
      <c r="S191" s="361"/>
      <c r="T191" s="361"/>
      <c r="U191" s="361"/>
    </row>
    <row r="192" spans="1:21" ht="15.75">
      <c r="A192" s="1705" t="s">
        <v>2582</v>
      </c>
      <c r="B192" s="1706"/>
      <c r="C192" s="1706"/>
      <c r="D192" s="1706"/>
      <c r="E192" s="1706"/>
      <c r="F192" s="1706"/>
      <c r="G192" s="1706"/>
      <c r="H192" s="1706"/>
      <c r="I192" s="1706"/>
      <c r="J192" s="1706"/>
      <c r="K192" s="1706"/>
      <c r="L192" s="1706"/>
      <c r="M192" s="1706"/>
      <c r="N192" s="1707">
        <f t="shared" si="7"/>
        <v>0</v>
      </c>
      <c r="O192" s="1708" t="e">
        <f t="shared" si="13"/>
        <v>#DIV/0!</v>
      </c>
      <c r="P192" s="1709" t="e">
        <f t="shared" si="5"/>
        <v>#DIV/0!</v>
      </c>
      <c r="Q192" s="361"/>
      <c r="R192" s="361"/>
      <c r="S192" s="361"/>
      <c r="T192" s="361"/>
      <c r="U192" s="361"/>
    </row>
    <row r="193" spans="1:21" ht="15.75">
      <c r="A193" s="1705" t="s">
        <v>2583</v>
      </c>
      <c r="B193" s="1706"/>
      <c r="C193" s="1706"/>
      <c r="D193" s="1706"/>
      <c r="E193" s="1706"/>
      <c r="F193" s="1706"/>
      <c r="G193" s="1706"/>
      <c r="H193" s="1706"/>
      <c r="I193" s="1706"/>
      <c r="J193" s="1706"/>
      <c r="K193" s="1706"/>
      <c r="L193" s="1706"/>
      <c r="M193" s="1706"/>
      <c r="N193" s="1707">
        <f t="shared" si="7"/>
        <v>0</v>
      </c>
      <c r="O193" s="1708" t="e">
        <f t="shared" si="13"/>
        <v>#DIV/0!</v>
      </c>
      <c r="P193" s="1709" t="e">
        <f t="shared" si="5"/>
        <v>#DIV/0!</v>
      </c>
      <c r="Q193" s="361"/>
      <c r="R193" s="361"/>
      <c r="S193" s="361"/>
      <c r="T193" s="361"/>
      <c r="U193" s="361"/>
    </row>
    <row r="194" spans="1:21" ht="15.75">
      <c r="A194" s="1705" t="s">
        <v>2584</v>
      </c>
      <c r="B194" s="1706"/>
      <c r="C194" s="1706"/>
      <c r="D194" s="1706"/>
      <c r="E194" s="1706"/>
      <c r="F194" s="1706"/>
      <c r="G194" s="1706"/>
      <c r="H194" s="1706"/>
      <c r="I194" s="1706"/>
      <c r="J194" s="1706"/>
      <c r="K194" s="1706"/>
      <c r="L194" s="1706"/>
      <c r="M194" s="1706"/>
      <c r="N194" s="1707">
        <f t="shared" si="7"/>
        <v>0</v>
      </c>
      <c r="O194" s="1708" t="e">
        <f t="shared" si="13"/>
        <v>#DIV/0!</v>
      </c>
      <c r="P194" s="1709" t="e">
        <f t="shared" si="5"/>
        <v>#DIV/0!</v>
      </c>
      <c r="Q194" s="361"/>
      <c r="R194" s="361"/>
      <c r="S194" s="361"/>
      <c r="T194" s="361"/>
      <c r="U194" s="361"/>
    </row>
    <row r="195" spans="1:21" ht="15.75">
      <c r="A195" s="1705" t="s">
        <v>2585</v>
      </c>
      <c r="B195" s="1706"/>
      <c r="C195" s="1706"/>
      <c r="D195" s="1706"/>
      <c r="E195" s="1706"/>
      <c r="F195" s="1706"/>
      <c r="G195" s="1706"/>
      <c r="H195" s="1706"/>
      <c r="I195" s="1706"/>
      <c r="J195" s="1706"/>
      <c r="K195" s="1706"/>
      <c r="L195" s="1706"/>
      <c r="M195" s="1706"/>
      <c r="N195" s="1707">
        <f t="shared" si="7"/>
        <v>0</v>
      </c>
      <c r="O195" s="1708" t="e">
        <f t="shared" si="13"/>
        <v>#DIV/0!</v>
      </c>
      <c r="P195" s="1709" t="e">
        <f t="shared" si="5"/>
        <v>#DIV/0!</v>
      </c>
      <c r="Q195" s="361"/>
      <c r="R195" s="361"/>
      <c r="S195" s="361"/>
      <c r="T195" s="361"/>
      <c r="U195" s="361"/>
    </row>
    <row r="196" spans="1:21" ht="15.75">
      <c r="A196" s="1705" t="s">
        <v>2586</v>
      </c>
      <c r="B196" s="1706"/>
      <c r="C196" s="1706"/>
      <c r="D196" s="1706"/>
      <c r="E196" s="1706"/>
      <c r="F196" s="1706"/>
      <c r="G196" s="1706"/>
      <c r="H196" s="1706"/>
      <c r="I196" s="1706"/>
      <c r="J196" s="1706"/>
      <c r="K196" s="1706"/>
      <c r="L196" s="1706"/>
      <c r="M196" s="1706"/>
      <c r="N196" s="1707">
        <f t="shared" si="7"/>
        <v>0</v>
      </c>
      <c r="O196" s="1708" t="e">
        <f t="shared" si="13"/>
        <v>#DIV/0!</v>
      </c>
      <c r="P196" s="1709" t="e">
        <f t="shared" si="5"/>
        <v>#DIV/0!</v>
      </c>
      <c r="Q196" s="361"/>
      <c r="R196" s="361"/>
      <c r="S196" s="361"/>
      <c r="T196" s="361"/>
      <c r="U196" s="361"/>
    </row>
    <row r="197" spans="1:21" ht="15.75">
      <c r="A197" s="1705" t="s">
        <v>2587</v>
      </c>
      <c r="B197" s="1706"/>
      <c r="C197" s="1706"/>
      <c r="D197" s="1706"/>
      <c r="E197" s="1706"/>
      <c r="F197" s="1706"/>
      <c r="G197" s="1706"/>
      <c r="H197" s="1706"/>
      <c r="I197" s="1706"/>
      <c r="J197" s="1706"/>
      <c r="K197" s="1706"/>
      <c r="L197" s="1706"/>
      <c r="M197" s="1706"/>
      <c r="N197" s="1707">
        <f t="shared" ref="N197:N260" si="14">SUM(B197:M197)</f>
        <v>0</v>
      </c>
      <c r="O197" s="1708" t="e">
        <f t="shared" si="13"/>
        <v>#DIV/0!</v>
      </c>
      <c r="P197" s="1709" t="e">
        <f t="shared" si="5"/>
        <v>#DIV/0!</v>
      </c>
      <c r="Q197" s="361"/>
      <c r="R197" s="361"/>
      <c r="S197" s="361"/>
      <c r="T197" s="361"/>
      <c r="U197" s="361"/>
    </row>
    <row r="198" spans="1:21" ht="15.75">
      <c r="A198" s="1705" t="s">
        <v>2588</v>
      </c>
      <c r="B198" s="1706"/>
      <c r="C198" s="1706"/>
      <c r="D198" s="1706"/>
      <c r="E198" s="1706"/>
      <c r="F198" s="1706"/>
      <c r="G198" s="1706"/>
      <c r="H198" s="1706"/>
      <c r="I198" s="1706"/>
      <c r="J198" s="1706"/>
      <c r="K198" s="1706"/>
      <c r="L198" s="1706"/>
      <c r="M198" s="1706"/>
      <c r="N198" s="1707">
        <f t="shared" si="14"/>
        <v>0</v>
      </c>
      <c r="O198" s="1708" t="e">
        <f t="shared" si="13"/>
        <v>#DIV/0!</v>
      </c>
      <c r="P198" s="1709" t="e">
        <f t="shared" si="5"/>
        <v>#DIV/0!</v>
      </c>
      <c r="Q198" s="361"/>
      <c r="R198" s="361"/>
      <c r="S198" s="361"/>
      <c r="T198" s="361"/>
      <c r="U198" s="361"/>
    </row>
    <row r="199" spans="1:21" ht="15.75">
      <c r="A199" s="1705" t="s">
        <v>2589</v>
      </c>
      <c r="B199" s="1706"/>
      <c r="C199" s="1706"/>
      <c r="D199" s="1706"/>
      <c r="E199" s="1706"/>
      <c r="F199" s="1706"/>
      <c r="G199" s="1706"/>
      <c r="H199" s="1706"/>
      <c r="I199" s="1706"/>
      <c r="J199" s="1706"/>
      <c r="K199" s="1706"/>
      <c r="L199" s="1706"/>
      <c r="M199" s="1706"/>
      <c r="N199" s="1707">
        <f t="shared" si="14"/>
        <v>0</v>
      </c>
      <c r="O199" s="1708" t="e">
        <f t="shared" si="13"/>
        <v>#DIV/0!</v>
      </c>
      <c r="P199" s="1709" t="e">
        <f t="shared" si="5"/>
        <v>#DIV/0!</v>
      </c>
      <c r="Q199" s="361"/>
      <c r="R199" s="361"/>
      <c r="S199" s="361"/>
      <c r="T199" s="361"/>
      <c r="U199" s="361"/>
    </row>
    <row r="200" spans="1:21" ht="15.75">
      <c r="A200" s="1705" t="s">
        <v>2590</v>
      </c>
      <c r="B200" s="1706"/>
      <c r="C200" s="1706"/>
      <c r="D200" s="1706"/>
      <c r="E200" s="1706"/>
      <c r="F200" s="1706"/>
      <c r="G200" s="1706"/>
      <c r="H200" s="1706"/>
      <c r="I200" s="1706"/>
      <c r="J200" s="1706"/>
      <c r="K200" s="1706"/>
      <c r="L200" s="1706"/>
      <c r="M200" s="1706"/>
      <c r="N200" s="1707">
        <f t="shared" si="14"/>
        <v>0</v>
      </c>
      <c r="O200" s="1708" t="e">
        <f t="shared" si="13"/>
        <v>#DIV/0!</v>
      </c>
      <c r="P200" s="1709" t="e">
        <f t="shared" si="5"/>
        <v>#DIV/0!</v>
      </c>
      <c r="Q200" s="361"/>
      <c r="R200" s="361"/>
      <c r="S200" s="361"/>
      <c r="T200" s="361"/>
      <c r="U200" s="361"/>
    </row>
    <row r="201" spans="1:21" ht="15.75">
      <c r="A201" s="1705" t="s">
        <v>2591</v>
      </c>
      <c r="B201" s="1706"/>
      <c r="C201" s="1706"/>
      <c r="D201" s="1706"/>
      <c r="E201" s="1706"/>
      <c r="F201" s="1706"/>
      <c r="G201" s="1706"/>
      <c r="H201" s="1706"/>
      <c r="I201" s="1706"/>
      <c r="J201" s="1706"/>
      <c r="K201" s="1706"/>
      <c r="L201" s="1706"/>
      <c r="M201" s="1706"/>
      <c r="N201" s="1707">
        <f t="shared" si="14"/>
        <v>0</v>
      </c>
      <c r="O201" s="1708" t="e">
        <f t="shared" si="13"/>
        <v>#DIV/0!</v>
      </c>
      <c r="P201" s="1709" t="e">
        <f t="shared" si="5"/>
        <v>#DIV/0!</v>
      </c>
      <c r="Q201" s="361"/>
      <c r="R201" s="361"/>
      <c r="S201" s="361"/>
      <c r="T201" s="361"/>
      <c r="U201" s="361"/>
    </row>
    <row r="202" spans="1:21" ht="15.75">
      <c r="A202" s="1705" t="s">
        <v>2592</v>
      </c>
      <c r="B202" s="1706"/>
      <c r="C202" s="1706"/>
      <c r="D202" s="1706"/>
      <c r="E202" s="1706"/>
      <c r="F202" s="1706"/>
      <c r="G202" s="1706"/>
      <c r="H202" s="1706"/>
      <c r="I202" s="1706"/>
      <c r="J202" s="1706"/>
      <c r="K202" s="1706"/>
      <c r="L202" s="1706"/>
      <c r="M202" s="1706"/>
      <c r="N202" s="1707">
        <f t="shared" si="14"/>
        <v>0</v>
      </c>
      <c r="O202" s="1708" t="e">
        <f t="shared" si="13"/>
        <v>#DIV/0!</v>
      </c>
      <c r="P202" s="1709" t="e">
        <f t="shared" si="5"/>
        <v>#DIV/0!</v>
      </c>
      <c r="Q202" s="361"/>
      <c r="R202" s="361"/>
      <c r="S202" s="361"/>
      <c r="T202" s="361"/>
      <c r="U202" s="361"/>
    </row>
    <row r="203" spans="1:21" ht="15.75">
      <c r="A203" s="1705" t="s">
        <v>2593</v>
      </c>
      <c r="B203" s="1706"/>
      <c r="C203" s="1706"/>
      <c r="D203" s="1706"/>
      <c r="E203" s="1706"/>
      <c r="F203" s="1706"/>
      <c r="G203" s="1706"/>
      <c r="H203" s="1706"/>
      <c r="I203" s="1706"/>
      <c r="J203" s="1706"/>
      <c r="K203" s="1706"/>
      <c r="L203" s="1706"/>
      <c r="M203" s="1706"/>
      <c r="N203" s="1707">
        <f t="shared" si="14"/>
        <v>0</v>
      </c>
      <c r="O203" s="1708" t="e">
        <f t="shared" si="13"/>
        <v>#DIV/0!</v>
      </c>
      <c r="P203" s="1709" t="e">
        <f t="shared" si="5"/>
        <v>#DIV/0!</v>
      </c>
      <c r="Q203" s="361"/>
      <c r="R203" s="361"/>
      <c r="S203" s="361"/>
      <c r="T203" s="361"/>
      <c r="U203" s="361"/>
    </row>
    <row r="204" spans="1:21" ht="15.75">
      <c r="A204" s="1705" t="s">
        <v>2594</v>
      </c>
      <c r="B204" s="1706"/>
      <c r="C204" s="1706"/>
      <c r="D204" s="1706"/>
      <c r="E204" s="1706"/>
      <c r="F204" s="1706"/>
      <c r="G204" s="1706"/>
      <c r="H204" s="1706"/>
      <c r="I204" s="1706"/>
      <c r="J204" s="1706"/>
      <c r="K204" s="1706"/>
      <c r="L204" s="1706"/>
      <c r="M204" s="1706"/>
      <c r="N204" s="1707">
        <f t="shared" si="14"/>
        <v>0</v>
      </c>
      <c r="O204" s="1708" t="e">
        <f t="shared" si="13"/>
        <v>#DIV/0!</v>
      </c>
      <c r="P204" s="1709" t="e">
        <f t="shared" si="5"/>
        <v>#DIV/0!</v>
      </c>
      <c r="Q204" s="361"/>
      <c r="R204" s="361"/>
      <c r="S204" s="361"/>
      <c r="T204" s="361"/>
      <c r="U204" s="361"/>
    </row>
    <row r="205" spans="1:21" ht="15.75">
      <c r="A205" s="1705" t="s">
        <v>2595</v>
      </c>
      <c r="B205" s="1706"/>
      <c r="C205" s="1706"/>
      <c r="D205" s="1706"/>
      <c r="E205" s="1706"/>
      <c r="F205" s="1706"/>
      <c r="G205" s="1706"/>
      <c r="H205" s="1706"/>
      <c r="I205" s="1706"/>
      <c r="J205" s="1706"/>
      <c r="K205" s="1706"/>
      <c r="L205" s="1706"/>
      <c r="M205" s="1706"/>
      <c r="N205" s="1707">
        <f t="shared" si="14"/>
        <v>0</v>
      </c>
      <c r="O205" s="1708" t="e">
        <f t="shared" si="13"/>
        <v>#DIV/0!</v>
      </c>
      <c r="P205" s="1709" t="e">
        <f t="shared" si="5"/>
        <v>#DIV/0!</v>
      </c>
      <c r="Q205" s="361"/>
      <c r="R205" s="361"/>
      <c r="S205" s="361"/>
      <c r="T205" s="361"/>
      <c r="U205" s="361"/>
    </row>
    <row r="206" spans="1:21" ht="15.75">
      <c r="A206" s="1705" t="s">
        <v>2596</v>
      </c>
      <c r="B206" s="1706"/>
      <c r="C206" s="1706"/>
      <c r="D206" s="1706"/>
      <c r="E206" s="1706"/>
      <c r="F206" s="1706"/>
      <c r="G206" s="1706"/>
      <c r="H206" s="1706"/>
      <c r="I206" s="1706"/>
      <c r="J206" s="1706"/>
      <c r="K206" s="1706"/>
      <c r="L206" s="1706"/>
      <c r="M206" s="1706"/>
      <c r="N206" s="1707">
        <f t="shared" si="14"/>
        <v>0</v>
      </c>
      <c r="O206" s="1708" t="e">
        <f t="shared" si="13"/>
        <v>#DIV/0!</v>
      </c>
      <c r="P206" s="1709" t="e">
        <f t="shared" si="5"/>
        <v>#DIV/0!</v>
      </c>
      <c r="Q206" s="361"/>
      <c r="R206" s="361"/>
      <c r="S206" s="361"/>
      <c r="T206" s="361"/>
      <c r="U206" s="361"/>
    </row>
    <row r="207" spans="1:21" ht="15.75">
      <c r="A207" s="1705" t="s">
        <v>2597</v>
      </c>
      <c r="B207" s="1706"/>
      <c r="C207" s="1706"/>
      <c r="D207" s="1706"/>
      <c r="E207" s="1706"/>
      <c r="F207" s="1706"/>
      <c r="G207" s="1706"/>
      <c r="H207" s="1706"/>
      <c r="I207" s="1706"/>
      <c r="J207" s="1706"/>
      <c r="K207" s="1706"/>
      <c r="L207" s="1706"/>
      <c r="M207" s="1706"/>
      <c r="N207" s="1707">
        <f t="shared" si="14"/>
        <v>0</v>
      </c>
      <c r="O207" s="1708" t="e">
        <f t="shared" si="13"/>
        <v>#DIV/0!</v>
      </c>
      <c r="P207" s="1709" t="e">
        <f t="shared" si="5"/>
        <v>#DIV/0!</v>
      </c>
      <c r="Q207" s="361"/>
      <c r="R207" s="361"/>
      <c r="S207" s="361"/>
      <c r="T207" s="361"/>
      <c r="U207" s="361"/>
    </row>
    <row r="208" spans="1:21" ht="15.75">
      <c r="A208" s="1705" t="s">
        <v>2598</v>
      </c>
      <c r="B208" s="1706"/>
      <c r="C208" s="1706"/>
      <c r="D208" s="1706"/>
      <c r="E208" s="1706"/>
      <c r="F208" s="1706"/>
      <c r="G208" s="1706"/>
      <c r="H208" s="1706"/>
      <c r="I208" s="1706"/>
      <c r="J208" s="1706"/>
      <c r="K208" s="1706"/>
      <c r="L208" s="1706"/>
      <c r="M208" s="1706"/>
      <c r="N208" s="1707">
        <f t="shared" si="14"/>
        <v>0</v>
      </c>
      <c r="O208" s="1708" t="e">
        <f t="shared" si="13"/>
        <v>#DIV/0!</v>
      </c>
      <c r="P208" s="1709" t="e">
        <f t="shared" ref="P208:P275" si="15">AVERAGE(B208:M208)</f>
        <v>#DIV/0!</v>
      </c>
      <c r="Q208" s="361"/>
      <c r="R208" s="361"/>
      <c r="S208" s="361"/>
      <c r="T208" s="361"/>
      <c r="U208" s="361"/>
    </row>
    <row r="209" spans="1:21" ht="15.75">
      <c r="A209" s="1711" t="s">
        <v>2599</v>
      </c>
      <c r="B209" s="1712"/>
      <c r="C209" s="1712"/>
      <c r="D209" s="1712"/>
      <c r="E209" s="1712"/>
      <c r="F209" s="1712"/>
      <c r="G209" s="1712"/>
      <c r="H209" s="1712"/>
      <c r="I209" s="1712"/>
      <c r="J209" s="1712"/>
      <c r="K209" s="1712"/>
      <c r="L209" s="1712"/>
      <c r="M209" s="1712"/>
      <c r="N209" s="1713">
        <f t="shared" si="14"/>
        <v>0</v>
      </c>
      <c r="O209" s="1714" t="e">
        <f t="shared" si="13"/>
        <v>#DIV/0!</v>
      </c>
      <c r="P209" s="1715" t="e">
        <f t="shared" si="15"/>
        <v>#DIV/0!</v>
      </c>
      <c r="Q209" s="361"/>
      <c r="R209" s="361"/>
      <c r="S209" s="361"/>
      <c r="T209" s="361"/>
      <c r="U209" s="361"/>
    </row>
    <row r="210" spans="1:21" s="1536" customFormat="1" ht="15.75">
      <c r="A210" s="1700" t="s">
        <v>2600</v>
      </c>
      <c r="B210" s="1701"/>
      <c r="C210" s="1701"/>
      <c r="D210" s="1701"/>
      <c r="E210" s="1701"/>
      <c r="F210" s="1701"/>
      <c r="G210" s="1701"/>
      <c r="H210" s="1701"/>
      <c r="I210" s="1701"/>
      <c r="J210" s="1701"/>
      <c r="K210" s="1701"/>
      <c r="L210" s="1701"/>
      <c r="M210" s="1701"/>
      <c r="N210" s="1702">
        <f t="shared" si="14"/>
        <v>0</v>
      </c>
      <c r="O210" s="1703" t="e">
        <f>N210/N368</f>
        <v>#DIV/0!</v>
      </c>
      <c r="P210" s="1704" t="e">
        <f t="shared" si="15"/>
        <v>#DIV/0!</v>
      </c>
    </row>
    <row r="211" spans="1:21" ht="15.75">
      <c r="A211" s="1705" t="s">
        <v>2601</v>
      </c>
      <c r="B211" s="1706"/>
      <c r="C211" s="1706"/>
      <c r="D211" s="1706"/>
      <c r="E211" s="1706"/>
      <c r="F211" s="1706"/>
      <c r="G211" s="1706"/>
      <c r="H211" s="1706"/>
      <c r="I211" s="1706"/>
      <c r="J211" s="1706"/>
      <c r="K211" s="1706"/>
      <c r="L211" s="1706"/>
      <c r="M211" s="1706"/>
      <c r="N211" s="1707">
        <f t="shared" si="14"/>
        <v>0</v>
      </c>
      <c r="O211" s="1708" t="e">
        <f>N211/$N$210</f>
        <v>#DIV/0!</v>
      </c>
      <c r="P211" s="1709" t="e">
        <f t="shared" si="15"/>
        <v>#DIV/0!</v>
      </c>
      <c r="Q211" s="361"/>
      <c r="R211" s="361"/>
      <c r="S211" s="361"/>
      <c r="T211" s="361"/>
      <c r="U211" s="361"/>
    </row>
    <row r="212" spans="1:21" ht="15.75">
      <c r="A212" s="1705" t="s">
        <v>2602</v>
      </c>
      <c r="B212" s="1706"/>
      <c r="C212" s="1706"/>
      <c r="D212" s="1706"/>
      <c r="E212" s="1706"/>
      <c r="F212" s="1706"/>
      <c r="G212" s="1706"/>
      <c r="H212" s="1706"/>
      <c r="I212" s="1706"/>
      <c r="J212" s="1706"/>
      <c r="K212" s="1706"/>
      <c r="L212" s="1706"/>
      <c r="M212" s="1706"/>
      <c r="N212" s="1707">
        <f t="shared" si="14"/>
        <v>0</v>
      </c>
      <c r="O212" s="1708" t="e">
        <f t="shared" ref="O212:O225" si="16">N212/$N$210</f>
        <v>#DIV/0!</v>
      </c>
      <c r="P212" s="1709" t="e">
        <f t="shared" si="15"/>
        <v>#DIV/0!</v>
      </c>
      <c r="Q212" s="361"/>
      <c r="R212" s="361"/>
      <c r="S212" s="361"/>
      <c r="T212" s="361"/>
      <c r="U212" s="361"/>
    </row>
    <row r="213" spans="1:21" ht="15.75">
      <c r="A213" s="1705" t="s">
        <v>2603</v>
      </c>
      <c r="B213" s="1706"/>
      <c r="C213" s="1706"/>
      <c r="D213" s="1706"/>
      <c r="E213" s="1706"/>
      <c r="F213" s="1706"/>
      <c r="G213" s="1706"/>
      <c r="H213" s="1706"/>
      <c r="I213" s="1706"/>
      <c r="J213" s="1706"/>
      <c r="K213" s="1706"/>
      <c r="L213" s="1706"/>
      <c r="M213" s="1706"/>
      <c r="N213" s="1707">
        <f t="shared" si="14"/>
        <v>0</v>
      </c>
      <c r="O213" s="1708" t="e">
        <f t="shared" si="16"/>
        <v>#DIV/0!</v>
      </c>
      <c r="P213" s="1709" t="e">
        <f t="shared" si="15"/>
        <v>#DIV/0!</v>
      </c>
      <c r="Q213" s="361"/>
      <c r="R213" s="361"/>
      <c r="S213" s="361"/>
      <c r="T213" s="361"/>
      <c r="U213" s="361"/>
    </row>
    <row r="214" spans="1:21" ht="15.75">
      <c r="A214" s="1705" t="s">
        <v>2604</v>
      </c>
      <c r="B214" s="1706"/>
      <c r="C214" s="1706"/>
      <c r="D214" s="1706"/>
      <c r="E214" s="1706"/>
      <c r="F214" s="1706"/>
      <c r="G214" s="1706"/>
      <c r="H214" s="1706"/>
      <c r="I214" s="1706"/>
      <c r="J214" s="1706"/>
      <c r="K214" s="1706"/>
      <c r="L214" s="1706"/>
      <c r="M214" s="1706"/>
      <c r="N214" s="1707">
        <f t="shared" si="14"/>
        <v>0</v>
      </c>
      <c r="O214" s="1708" t="e">
        <f t="shared" si="16"/>
        <v>#DIV/0!</v>
      </c>
      <c r="P214" s="1709" t="e">
        <f t="shared" si="15"/>
        <v>#DIV/0!</v>
      </c>
      <c r="Q214" s="361"/>
      <c r="R214" s="361"/>
      <c r="S214" s="361"/>
      <c r="T214" s="361"/>
      <c r="U214" s="361"/>
    </row>
    <row r="215" spans="1:21" ht="15.75">
      <c r="A215" s="1705" t="s">
        <v>2605</v>
      </c>
      <c r="B215" s="1706"/>
      <c r="C215" s="1706"/>
      <c r="D215" s="1706"/>
      <c r="E215" s="1706"/>
      <c r="F215" s="1706"/>
      <c r="G215" s="1706"/>
      <c r="H215" s="1706"/>
      <c r="I215" s="1706"/>
      <c r="J215" s="1706"/>
      <c r="K215" s="1706"/>
      <c r="L215" s="1706"/>
      <c r="M215" s="1706"/>
      <c r="N215" s="1707">
        <f t="shared" si="14"/>
        <v>0</v>
      </c>
      <c r="O215" s="1708" t="e">
        <f t="shared" si="16"/>
        <v>#DIV/0!</v>
      </c>
      <c r="P215" s="1709" t="e">
        <f t="shared" si="15"/>
        <v>#DIV/0!</v>
      </c>
      <c r="Q215" s="361"/>
      <c r="R215" s="361"/>
      <c r="S215" s="361"/>
      <c r="T215" s="361"/>
      <c r="U215" s="361"/>
    </row>
    <row r="216" spans="1:21" ht="15.75">
      <c r="A216" s="1705" t="s">
        <v>2606</v>
      </c>
      <c r="B216" s="1706"/>
      <c r="C216" s="1706"/>
      <c r="D216" s="1706"/>
      <c r="E216" s="1706"/>
      <c r="F216" s="1706"/>
      <c r="G216" s="1706"/>
      <c r="H216" s="1706"/>
      <c r="I216" s="1706"/>
      <c r="J216" s="1706"/>
      <c r="K216" s="1706"/>
      <c r="L216" s="1706"/>
      <c r="M216" s="1706"/>
      <c r="N216" s="1707">
        <f t="shared" si="14"/>
        <v>0</v>
      </c>
      <c r="O216" s="1708" t="e">
        <f t="shared" si="16"/>
        <v>#DIV/0!</v>
      </c>
      <c r="P216" s="1709" t="e">
        <f t="shared" si="15"/>
        <v>#DIV/0!</v>
      </c>
      <c r="Q216" s="361"/>
      <c r="R216" s="361"/>
      <c r="S216" s="361"/>
      <c r="T216" s="361"/>
      <c r="U216" s="361"/>
    </row>
    <row r="217" spans="1:21" ht="15.75">
      <c r="A217" s="1705" t="s">
        <v>2607</v>
      </c>
      <c r="B217" s="1706"/>
      <c r="C217" s="1706"/>
      <c r="D217" s="1706"/>
      <c r="E217" s="1706"/>
      <c r="F217" s="1706"/>
      <c r="G217" s="1706"/>
      <c r="H217" s="1706"/>
      <c r="I217" s="1706"/>
      <c r="J217" s="1706"/>
      <c r="K217" s="1706"/>
      <c r="L217" s="1706"/>
      <c r="M217" s="1706"/>
      <c r="N217" s="1707">
        <f t="shared" si="14"/>
        <v>0</v>
      </c>
      <c r="O217" s="1708" t="e">
        <f t="shared" si="16"/>
        <v>#DIV/0!</v>
      </c>
      <c r="P217" s="1709" t="e">
        <f t="shared" si="15"/>
        <v>#DIV/0!</v>
      </c>
      <c r="Q217" s="361"/>
      <c r="R217" s="361"/>
      <c r="S217" s="361"/>
      <c r="T217" s="361"/>
      <c r="U217" s="361"/>
    </row>
    <row r="218" spans="1:21" ht="15.75">
      <c r="A218" s="1705" t="s">
        <v>2608</v>
      </c>
      <c r="B218" s="1706"/>
      <c r="C218" s="1706"/>
      <c r="D218" s="1706"/>
      <c r="E218" s="1706"/>
      <c r="F218" s="1706"/>
      <c r="G218" s="1706"/>
      <c r="H218" s="1706"/>
      <c r="I218" s="1706"/>
      <c r="J218" s="1706"/>
      <c r="K218" s="1706"/>
      <c r="L218" s="1706"/>
      <c r="M218" s="1706"/>
      <c r="N218" s="1707">
        <f t="shared" si="14"/>
        <v>0</v>
      </c>
      <c r="O218" s="1708" t="e">
        <f t="shared" si="16"/>
        <v>#DIV/0!</v>
      </c>
      <c r="P218" s="1709" t="e">
        <f t="shared" si="15"/>
        <v>#DIV/0!</v>
      </c>
      <c r="Q218" s="361"/>
      <c r="R218" s="361"/>
      <c r="S218" s="361"/>
      <c r="T218" s="361"/>
      <c r="U218" s="361"/>
    </row>
    <row r="219" spans="1:21" ht="15.75">
      <c r="A219" s="1705" t="s">
        <v>2609</v>
      </c>
      <c r="B219" s="1706"/>
      <c r="C219" s="1706"/>
      <c r="D219" s="1706"/>
      <c r="E219" s="1706"/>
      <c r="F219" s="1706"/>
      <c r="G219" s="1706"/>
      <c r="H219" s="1706"/>
      <c r="I219" s="1706"/>
      <c r="J219" s="1706"/>
      <c r="K219" s="1706"/>
      <c r="L219" s="1706"/>
      <c r="M219" s="1706"/>
      <c r="N219" s="1707">
        <f t="shared" si="14"/>
        <v>0</v>
      </c>
      <c r="O219" s="1708" t="e">
        <f t="shared" si="16"/>
        <v>#DIV/0!</v>
      </c>
      <c r="P219" s="1709" t="e">
        <f t="shared" si="15"/>
        <v>#DIV/0!</v>
      </c>
      <c r="Q219" s="361"/>
      <c r="R219" s="361"/>
      <c r="S219" s="361"/>
      <c r="T219" s="361"/>
      <c r="U219" s="361"/>
    </row>
    <row r="220" spans="1:21" ht="15.75">
      <c r="A220" s="1705" t="s">
        <v>2610</v>
      </c>
      <c r="B220" s="1706"/>
      <c r="C220" s="1706"/>
      <c r="D220" s="1706"/>
      <c r="E220" s="1706"/>
      <c r="F220" s="1706"/>
      <c r="G220" s="1706"/>
      <c r="H220" s="1706"/>
      <c r="I220" s="1706"/>
      <c r="J220" s="1706"/>
      <c r="K220" s="1706"/>
      <c r="L220" s="1706"/>
      <c r="M220" s="1706"/>
      <c r="N220" s="1707">
        <f t="shared" si="14"/>
        <v>0</v>
      </c>
      <c r="O220" s="1708" t="e">
        <f t="shared" si="16"/>
        <v>#DIV/0!</v>
      </c>
      <c r="P220" s="1709" t="e">
        <f t="shared" si="15"/>
        <v>#DIV/0!</v>
      </c>
      <c r="Q220" s="361"/>
      <c r="R220" s="361"/>
      <c r="S220" s="361"/>
      <c r="T220" s="361"/>
      <c r="U220" s="361"/>
    </row>
    <row r="221" spans="1:21" ht="15.75">
      <c r="A221" s="1705" t="s">
        <v>2611</v>
      </c>
      <c r="B221" s="1706"/>
      <c r="C221" s="1706"/>
      <c r="D221" s="1706"/>
      <c r="E221" s="1706"/>
      <c r="F221" s="1706"/>
      <c r="G221" s="1706"/>
      <c r="H221" s="1706"/>
      <c r="I221" s="1706"/>
      <c r="J221" s="1706"/>
      <c r="K221" s="1706"/>
      <c r="L221" s="1706"/>
      <c r="M221" s="1706"/>
      <c r="N221" s="1707">
        <f t="shared" si="14"/>
        <v>0</v>
      </c>
      <c r="O221" s="1708" t="e">
        <f t="shared" si="16"/>
        <v>#DIV/0!</v>
      </c>
      <c r="P221" s="1709" t="e">
        <f t="shared" si="15"/>
        <v>#DIV/0!</v>
      </c>
      <c r="Q221" s="361"/>
      <c r="R221" s="361"/>
      <c r="S221" s="361"/>
      <c r="T221" s="361"/>
      <c r="U221" s="361"/>
    </row>
    <row r="222" spans="1:21" ht="15.75">
      <c r="A222" s="1705" t="s">
        <v>2612</v>
      </c>
      <c r="B222" s="1706"/>
      <c r="C222" s="1706"/>
      <c r="D222" s="1706"/>
      <c r="E222" s="1706"/>
      <c r="F222" s="1706"/>
      <c r="G222" s="1706"/>
      <c r="H222" s="1706"/>
      <c r="I222" s="1706"/>
      <c r="J222" s="1706"/>
      <c r="K222" s="1706"/>
      <c r="L222" s="1706"/>
      <c r="M222" s="1706"/>
      <c r="N222" s="1707">
        <f t="shared" si="14"/>
        <v>0</v>
      </c>
      <c r="O222" s="1708" t="e">
        <f t="shared" si="16"/>
        <v>#DIV/0!</v>
      </c>
      <c r="P222" s="1709" t="e">
        <f t="shared" si="15"/>
        <v>#DIV/0!</v>
      </c>
      <c r="Q222" s="361"/>
      <c r="R222" s="361"/>
      <c r="S222" s="361"/>
      <c r="T222" s="361"/>
      <c r="U222" s="361"/>
    </row>
    <row r="223" spans="1:21" ht="15.75">
      <c r="A223" s="1705" t="s">
        <v>2613</v>
      </c>
      <c r="B223" s="1706"/>
      <c r="C223" s="1706"/>
      <c r="D223" s="1706"/>
      <c r="E223" s="1706"/>
      <c r="F223" s="1706"/>
      <c r="G223" s="1706"/>
      <c r="H223" s="1706"/>
      <c r="I223" s="1706"/>
      <c r="J223" s="1706"/>
      <c r="K223" s="1706"/>
      <c r="L223" s="1706"/>
      <c r="M223" s="1706"/>
      <c r="N223" s="1707">
        <f t="shared" si="14"/>
        <v>0</v>
      </c>
      <c r="O223" s="1708" t="e">
        <f t="shared" si="16"/>
        <v>#DIV/0!</v>
      </c>
      <c r="P223" s="1709" t="e">
        <f t="shared" si="15"/>
        <v>#DIV/0!</v>
      </c>
      <c r="Q223" s="361"/>
      <c r="R223" s="361"/>
      <c r="S223" s="361"/>
      <c r="T223" s="361"/>
      <c r="U223" s="361"/>
    </row>
    <row r="224" spans="1:21" ht="15.75">
      <c r="A224" s="1705" t="s">
        <v>2614</v>
      </c>
      <c r="B224" s="1706"/>
      <c r="C224" s="1706"/>
      <c r="D224" s="1706"/>
      <c r="E224" s="1706"/>
      <c r="F224" s="1706"/>
      <c r="G224" s="1706"/>
      <c r="H224" s="1706"/>
      <c r="I224" s="1706"/>
      <c r="J224" s="1706"/>
      <c r="K224" s="1706"/>
      <c r="L224" s="1706"/>
      <c r="M224" s="1706"/>
      <c r="N224" s="1707">
        <f t="shared" si="14"/>
        <v>0</v>
      </c>
      <c r="O224" s="1708" t="e">
        <f t="shared" si="16"/>
        <v>#DIV/0!</v>
      </c>
      <c r="P224" s="1709" t="e">
        <f t="shared" si="15"/>
        <v>#DIV/0!</v>
      </c>
      <c r="Q224" s="361"/>
      <c r="R224" s="361"/>
      <c r="S224" s="361"/>
      <c r="T224" s="361"/>
      <c r="U224" s="361"/>
    </row>
    <row r="225" spans="1:21" ht="15.75">
      <c r="A225" s="1711" t="s">
        <v>2615</v>
      </c>
      <c r="B225" s="1712"/>
      <c r="C225" s="1712"/>
      <c r="D225" s="1712"/>
      <c r="E225" s="1712"/>
      <c r="F225" s="1712"/>
      <c r="G225" s="1712"/>
      <c r="H225" s="1712"/>
      <c r="I225" s="1712"/>
      <c r="J225" s="1712"/>
      <c r="K225" s="1712"/>
      <c r="L225" s="1712"/>
      <c r="M225" s="1712"/>
      <c r="N225" s="1713">
        <f t="shared" si="14"/>
        <v>0</v>
      </c>
      <c r="O225" s="1714" t="e">
        <f t="shared" si="16"/>
        <v>#DIV/0!</v>
      </c>
      <c r="P225" s="1715" t="e">
        <f t="shared" si="15"/>
        <v>#DIV/0!</v>
      </c>
      <c r="Q225" s="361"/>
      <c r="R225" s="361"/>
      <c r="S225" s="361"/>
      <c r="T225" s="361"/>
      <c r="U225" s="361"/>
    </row>
    <row r="226" spans="1:21" s="1536" customFormat="1" ht="15.75">
      <c r="A226" s="1700" t="s">
        <v>2616</v>
      </c>
      <c r="B226" s="1701"/>
      <c r="C226" s="1701"/>
      <c r="D226" s="1701"/>
      <c r="E226" s="1701"/>
      <c r="F226" s="1701"/>
      <c r="G226" s="1701"/>
      <c r="H226" s="1701"/>
      <c r="I226" s="1701"/>
      <c r="J226" s="1701"/>
      <c r="K226" s="1701"/>
      <c r="L226" s="1701"/>
      <c r="M226" s="1701"/>
      <c r="N226" s="1702">
        <f t="shared" si="14"/>
        <v>0</v>
      </c>
      <c r="O226" s="1703" t="e">
        <f>N226/N368</f>
        <v>#DIV/0!</v>
      </c>
      <c r="P226" s="1704" t="e">
        <f t="shared" si="15"/>
        <v>#DIV/0!</v>
      </c>
    </row>
    <row r="227" spans="1:21" ht="15.75">
      <c r="A227" s="1705" t="s">
        <v>2617</v>
      </c>
      <c r="B227" s="1706"/>
      <c r="C227" s="1706"/>
      <c r="D227" s="1706"/>
      <c r="E227" s="1706"/>
      <c r="F227" s="1706"/>
      <c r="G227" s="1706"/>
      <c r="H227" s="1706"/>
      <c r="I227" s="1706"/>
      <c r="J227" s="1706"/>
      <c r="K227" s="1706"/>
      <c r="L227" s="1706"/>
      <c r="M227" s="1706"/>
      <c r="N227" s="1707">
        <f t="shared" si="14"/>
        <v>0</v>
      </c>
      <c r="O227" s="1708" t="e">
        <f>N227/$N$226</f>
        <v>#DIV/0!</v>
      </c>
      <c r="P227" s="1709" t="e">
        <f t="shared" si="15"/>
        <v>#DIV/0!</v>
      </c>
      <c r="Q227" s="361"/>
    </row>
    <row r="228" spans="1:21" ht="15.75">
      <c r="A228" s="1705" t="s">
        <v>2618</v>
      </c>
      <c r="B228" s="1706"/>
      <c r="C228" s="1706"/>
      <c r="D228" s="1706"/>
      <c r="E228" s="1706"/>
      <c r="F228" s="1706"/>
      <c r="G228" s="1706"/>
      <c r="H228" s="1706"/>
      <c r="I228" s="1706"/>
      <c r="J228" s="1706"/>
      <c r="K228" s="1706"/>
      <c r="L228" s="1706"/>
      <c r="M228" s="1706"/>
      <c r="N228" s="1707">
        <f t="shared" si="14"/>
        <v>0</v>
      </c>
      <c r="O228" s="1708" t="e">
        <f>N228/$N$226</f>
        <v>#DIV/0!</v>
      </c>
      <c r="P228" s="1709" t="e">
        <f t="shared" si="15"/>
        <v>#DIV/0!</v>
      </c>
      <c r="Q228" s="361"/>
    </row>
    <row r="229" spans="1:21" ht="15.75">
      <c r="A229" s="1705" t="s">
        <v>2619</v>
      </c>
      <c r="B229" s="1706"/>
      <c r="C229" s="1706"/>
      <c r="D229" s="1706"/>
      <c r="E229" s="1706"/>
      <c r="F229" s="1706"/>
      <c r="G229" s="1706"/>
      <c r="H229" s="1706"/>
      <c r="I229" s="1706"/>
      <c r="J229" s="1706"/>
      <c r="K229" s="1706"/>
      <c r="L229" s="1706"/>
      <c r="M229" s="1706"/>
      <c r="N229" s="1707">
        <f t="shared" si="14"/>
        <v>0</v>
      </c>
      <c r="O229" s="1708" t="e">
        <f t="shared" ref="O229:O244" si="17">N229/$N$226</f>
        <v>#DIV/0!</v>
      </c>
      <c r="P229" s="1709" t="e">
        <f t="shared" si="15"/>
        <v>#DIV/0!</v>
      </c>
      <c r="Q229" s="361"/>
    </row>
    <row r="230" spans="1:21" ht="15.75">
      <c r="A230" s="1705" t="s">
        <v>2620</v>
      </c>
      <c r="B230" s="1706"/>
      <c r="C230" s="1706"/>
      <c r="D230" s="1706"/>
      <c r="E230" s="1706"/>
      <c r="F230" s="1706"/>
      <c r="G230" s="1706"/>
      <c r="H230" s="1706"/>
      <c r="I230" s="1706"/>
      <c r="J230" s="1706"/>
      <c r="K230" s="1706"/>
      <c r="L230" s="1706"/>
      <c r="M230" s="1706"/>
      <c r="N230" s="1707">
        <f t="shared" si="14"/>
        <v>0</v>
      </c>
      <c r="O230" s="1708" t="e">
        <f t="shared" si="17"/>
        <v>#DIV/0!</v>
      </c>
      <c r="P230" s="1709" t="e">
        <f t="shared" si="15"/>
        <v>#DIV/0!</v>
      </c>
      <c r="Q230" s="361"/>
    </row>
    <row r="231" spans="1:21" ht="15.75">
      <c r="A231" s="1705" t="s">
        <v>2621</v>
      </c>
      <c r="B231" s="1706"/>
      <c r="C231" s="1706"/>
      <c r="D231" s="1706"/>
      <c r="E231" s="1706"/>
      <c r="F231" s="1706"/>
      <c r="G231" s="1706"/>
      <c r="H231" s="1706"/>
      <c r="I231" s="1706"/>
      <c r="J231" s="1706"/>
      <c r="K231" s="1706"/>
      <c r="L231" s="1706"/>
      <c r="M231" s="1706"/>
      <c r="N231" s="1707">
        <f t="shared" si="14"/>
        <v>0</v>
      </c>
      <c r="O231" s="1708" t="e">
        <f t="shared" si="17"/>
        <v>#DIV/0!</v>
      </c>
      <c r="P231" s="1709" t="e">
        <f t="shared" si="15"/>
        <v>#DIV/0!</v>
      </c>
      <c r="Q231" s="361"/>
    </row>
    <row r="232" spans="1:21" ht="15.75">
      <c r="A232" s="1705" t="s">
        <v>2622</v>
      </c>
      <c r="B232" s="1706"/>
      <c r="C232" s="1706"/>
      <c r="D232" s="1706"/>
      <c r="E232" s="1706"/>
      <c r="F232" s="1706"/>
      <c r="G232" s="1706"/>
      <c r="H232" s="1706"/>
      <c r="I232" s="1706"/>
      <c r="J232" s="1706"/>
      <c r="K232" s="1706"/>
      <c r="L232" s="1706"/>
      <c r="M232" s="1706"/>
      <c r="N232" s="1707">
        <f t="shared" si="14"/>
        <v>0</v>
      </c>
      <c r="O232" s="1708" t="e">
        <f t="shared" si="17"/>
        <v>#DIV/0!</v>
      </c>
      <c r="P232" s="1709" t="e">
        <f t="shared" si="15"/>
        <v>#DIV/0!</v>
      </c>
      <c r="Q232" s="361"/>
    </row>
    <row r="233" spans="1:21" ht="15.75">
      <c r="A233" s="1705" t="s">
        <v>2623</v>
      </c>
      <c r="B233" s="1706"/>
      <c r="C233" s="1706"/>
      <c r="D233" s="1706"/>
      <c r="E233" s="1706"/>
      <c r="F233" s="1706"/>
      <c r="G233" s="1706"/>
      <c r="H233" s="1706"/>
      <c r="I233" s="1706"/>
      <c r="J233" s="1706"/>
      <c r="K233" s="1706"/>
      <c r="L233" s="1706"/>
      <c r="M233" s="1706"/>
      <c r="N233" s="1707">
        <f t="shared" si="14"/>
        <v>0</v>
      </c>
      <c r="O233" s="1708" t="e">
        <f t="shared" si="17"/>
        <v>#DIV/0!</v>
      </c>
      <c r="P233" s="1709" t="e">
        <f t="shared" si="15"/>
        <v>#DIV/0!</v>
      </c>
      <c r="Q233" s="361"/>
    </row>
    <row r="234" spans="1:21" ht="15.75">
      <c r="A234" s="1705" t="s">
        <v>2624</v>
      </c>
      <c r="B234" s="1706"/>
      <c r="C234" s="1706"/>
      <c r="D234" s="1706"/>
      <c r="E234" s="1706"/>
      <c r="F234" s="1706"/>
      <c r="G234" s="1706"/>
      <c r="H234" s="1706"/>
      <c r="I234" s="1706"/>
      <c r="J234" s="1706"/>
      <c r="K234" s="1706"/>
      <c r="L234" s="1706"/>
      <c r="M234" s="1706"/>
      <c r="N234" s="1707">
        <f t="shared" si="14"/>
        <v>0</v>
      </c>
      <c r="O234" s="1708" t="e">
        <f t="shared" si="17"/>
        <v>#DIV/0!</v>
      </c>
      <c r="P234" s="1709" t="e">
        <f t="shared" si="15"/>
        <v>#DIV/0!</v>
      </c>
      <c r="Q234" s="361"/>
    </row>
    <row r="235" spans="1:21" ht="15.75">
      <c r="A235" s="1705" t="s">
        <v>2625</v>
      </c>
      <c r="B235" s="1706"/>
      <c r="C235" s="1706"/>
      <c r="D235" s="1706"/>
      <c r="E235" s="1706"/>
      <c r="F235" s="1706"/>
      <c r="G235" s="1706"/>
      <c r="H235" s="1706"/>
      <c r="I235" s="1706"/>
      <c r="J235" s="1706"/>
      <c r="K235" s="1706"/>
      <c r="L235" s="1706"/>
      <c r="M235" s="1706"/>
      <c r="N235" s="1707">
        <f t="shared" si="14"/>
        <v>0</v>
      </c>
      <c r="O235" s="1708" t="e">
        <f t="shared" si="17"/>
        <v>#DIV/0!</v>
      </c>
      <c r="P235" s="1709" t="e">
        <f t="shared" si="15"/>
        <v>#DIV/0!</v>
      </c>
      <c r="Q235" s="361"/>
    </row>
    <row r="236" spans="1:21" ht="15.75">
      <c r="A236" s="1705" t="s">
        <v>2626</v>
      </c>
      <c r="B236" s="1706"/>
      <c r="C236" s="1706"/>
      <c r="D236" s="1706"/>
      <c r="E236" s="1706"/>
      <c r="F236" s="1706"/>
      <c r="G236" s="1706"/>
      <c r="H236" s="1706"/>
      <c r="I236" s="1706"/>
      <c r="J236" s="1706"/>
      <c r="K236" s="1706"/>
      <c r="L236" s="1706"/>
      <c r="M236" s="1706"/>
      <c r="N236" s="1707">
        <f t="shared" si="14"/>
        <v>0</v>
      </c>
      <c r="O236" s="1708" t="e">
        <f t="shared" si="17"/>
        <v>#DIV/0!</v>
      </c>
      <c r="P236" s="1709" t="e">
        <f t="shared" si="15"/>
        <v>#DIV/0!</v>
      </c>
      <c r="Q236" s="361"/>
    </row>
    <row r="237" spans="1:21" ht="15.75">
      <c r="A237" s="1705" t="s">
        <v>2627</v>
      </c>
      <c r="B237" s="1706"/>
      <c r="C237" s="1706"/>
      <c r="D237" s="1706"/>
      <c r="E237" s="1706"/>
      <c r="F237" s="1706"/>
      <c r="G237" s="1706"/>
      <c r="H237" s="1706"/>
      <c r="I237" s="1706"/>
      <c r="J237" s="1706"/>
      <c r="K237" s="1706"/>
      <c r="L237" s="1706"/>
      <c r="M237" s="1706"/>
      <c r="N237" s="1707">
        <f t="shared" si="14"/>
        <v>0</v>
      </c>
      <c r="O237" s="1708" t="e">
        <f t="shared" si="17"/>
        <v>#DIV/0!</v>
      </c>
      <c r="P237" s="1709" t="e">
        <f t="shared" si="15"/>
        <v>#DIV/0!</v>
      </c>
      <c r="Q237" s="361"/>
    </row>
    <row r="238" spans="1:21" ht="15.75">
      <c r="A238" s="1705" t="s">
        <v>2628</v>
      </c>
      <c r="B238" s="1706"/>
      <c r="C238" s="1706"/>
      <c r="D238" s="1706"/>
      <c r="E238" s="1706"/>
      <c r="F238" s="1706"/>
      <c r="G238" s="1706"/>
      <c r="H238" s="1706"/>
      <c r="I238" s="1706"/>
      <c r="J238" s="1706"/>
      <c r="K238" s="1706"/>
      <c r="L238" s="1706"/>
      <c r="M238" s="1706"/>
      <c r="N238" s="1707">
        <f t="shared" si="14"/>
        <v>0</v>
      </c>
      <c r="O238" s="1708" t="e">
        <f t="shared" si="17"/>
        <v>#DIV/0!</v>
      </c>
      <c r="P238" s="1709" t="e">
        <f t="shared" si="15"/>
        <v>#DIV/0!</v>
      </c>
      <c r="Q238" s="361"/>
    </row>
    <row r="239" spans="1:21" ht="15.75">
      <c r="A239" s="1705" t="s">
        <v>2629</v>
      </c>
      <c r="B239" s="1706"/>
      <c r="C239" s="1706"/>
      <c r="D239" s="1706"/>
      <c r="E239" s="1706"/>
      <c r="F239" s="1706"/>
      <c r="G239" s="1706"/>
      <c r="H239" s="1706"/>
      <c r="I239" s="1706"/>
      <c r="J239" s="1706"/>
      <c r="K239" s="1706"/>
      <c r="L239" s="1706"/>
      <c r="M239" s="1706"/>
      <c r="N239" s="1707">
        <f t="shared" si="14"/>
        <v>0</v>
      </c>
      <c r="O239" s="1708" t="e">
        <f t="shared" si="17"/>
        <v>#DIV/0!</v>
      </c>
      <c r="P239" s="1709" t="e">
        <f t="shared" si="15"/>
        <v>#DIV/0!</v>
      </c>
      <c r="Q239" s="361"/>
    </row>
    <row r="240" spans="1:21" ht="15.75">
      <c r="A240" s="1705" t="s">
        <v>2630</v>
      </c>
      <c r="B240" s="1706"/>
      <c r="C240" s="1706"/>
      <c r="D240" s="1706"/>
      <c r="E240" s="1706"/>
      <c r="F240" s="1706"/>
      <c r="G240" s="1706"/>
      <c r="H240" s="1706"/>
      <c r="I240" s="1706"/>
      <c r="J240" s="1706"/>
      <c r="K240" s="1706"/>
      <c r="L240" s="1706"/>
      <c r="M240" s="1706"/>
      <c r="N240" s="1707">
        <f t="shared" si="14"/>
        <v>0</v>
      </c>
      <c r="O240" s="1708" t="e">
        <f t="shared" si="17"/>
        <v>#DIV/0!</v>
      </c>
      <c r="P240" s="1709" t="e">
        <f t="shared" si="15"/>
        <v>#DIV/0!</v>
      </c>
      <c r="Q240" s="361"/>
    </row>
    <row r="241" spans="1:17" ht="15.75">
      <c r="A241" s="1705" t="s">
        <v>2631</v>
      </c>
      <c r="B241" s="1706"/>
      <c r="C241" s="1706"/>
      <c r="D241" s="1706"/>
      <c r="E241" s="1706"/>
      <c r="F241" s="1706"/>
      <c r="G241" s="1706"/>
      <c r="H241" s="1706"/>
      <c r="I241" s="1706"/>
      <c r="J241" s="1706"/>
      <c r="K241" s="1706"/>
      <c r="L241" s="1706"/>
      <c r="M241" s="1706"/>
      <c r="N241" s="1707">
        <f t="shared" si="14"/>
        <v>0</v>
      </c>
      <c r="O241" s="1708" t="e">
        <f t="shared" si="17"/>
        <v>#DIV/0!</v>
      </c>
      <c r="P241" s="1709" t="e">
        <f t="shared" si="15"/>
        <v>#DIV/0!</v>
      </c>
      <c r="Q241" s="361"/>
    </row>
    <row r="242" spans="1:17" ht="15.75">
      <c r="A242" s="1705" t="s">
        <v>2632</v>
      </c>
      <c r="B242" s="1706"/>
      <c r="C242" s="1706"/>
      <c r="D242" s="1706"/>
      <c r="E242" s="1706"/>
      <c r="F242" s="1706"/>
      <c r="G242" s="1706"/>
      <c r="H242" s="1706"/>
      <c r="I242" s="1706"/>
      <c r="J242" s="1706"/>
      <c r="K242" s="1706"/>
      <c r="L242" s="1706"/>
      <c r="M242" s="1706"/>
      <c r="N242" s="1707">
        <f t="shared" si="14"/>
        <v>0</v>
      </c>
      <c r="O242" s="1708" t="e">
        <f t="shared" si="17"/>
        <v>#DIV/0!</v>
      </c>
      <c r="P242" s="1709" t="e">
        <f t="shared" si="15"/>
        <v>#DIV/0!</v>
      </c>
      <c r="Q242" s="361"/>
    </row>
    <row r="243" spans="1:17" ht="15.75">
      <c r="A243" s="1705" t="s">
        <v>2633</v>
      </c>
      <c r="B243" s="1706"/>
      <c r="C243" s="1706"/>
      <c r="D243" s="1706"/>
      <c r="E243" s="1706"/>
      <c r="F243" s="1706"/>
      <c r="G243" s="1706"/>
      <c r="H243" s="1706"/>
      <c r="I243" s="1706"/>
      <c r="J243" s="1706"/>
      <c r="K243" s="1706"/>
      <c r="L243" s="1706"/>
      <c r="M243" s="1706"/>
      <c r="N243" s="1707">
        <f t="shared" si="14"/>
        <v>0</v>
      </c>
      <c r="O243" s="1708" t="e">
        <f t="shared" si="17"/>
        <v>#DIV/0!</v>
      </c>
      <c r="P243" s="1709" t="e">
        <f t="shared" si="15"/>
        <v>#DIV/0!</v>
      </c>
      <c r="Q243" s="361"/>
    </row>
    <row r="244" spans="1:17" ht="15.75">
      <c r="A244" s="1711" t="s">
        <v>2634</v>
      </c>
      <c r="B244" s="1712"/>
      <c r="C244" s="1712"/>
      <c r="D244" s="1712"/>
      <c r="E244" s="1712"/>
      <c r="F244" s="1712"/>
      <c r="G244" s="1712"/>
      <c r="H244" s="1712"/>
      <c r="I244" s="1712"/>
      <c r="J244" s="1712"/>
      <c r="K244" s="1712"/>
      <c r="L244" s="1712"/>
      <c r="M244" s="1712"/>
      <c r="N244" s="1713">
        <f t="shared" si="14"/>
        <v>0</v>
      </c>
      <c r="O244" s="1714" t="e">
        <f t="shared" si="17"/>
        <v>#DIV/0!</v>
      </c>
      <c r="P244" s="1715" t="e">
        <f t="shared" si="15"/>
        <v>#DIV/0!</v>
      </c>
      <c r="Q244" s="361"/>
    </row>
    <row r="245" spans="1:17" s="1536" customFormat="1" ht="15.75">
      <c r="A245" s="1700" t="s">
        <v>2635</v>
      </c>
      <c r="B245" s="1701"/>
      <c r="C245" s="1701"/>
      <c r="D245" s="1701"/>
      <c r="E245" s="1701"/>
      <c r="F245" s="1701"/>
      <c r="G245" s="1701"/>
      <c r="H245" s="1701"/>
      <c r="I245" s="1701"/>
      <c r="J245" s="1701"/>
      <c r="K245" s="1701"/>
      <c r="L245" s="1701"/>
      <c r="M245" s="1701"/>
      <c r="N245" s="1702">
        <f t="shared" si="14"/>
        <v>0</v>
      </c>
      <c r="O245" s="1703" t="e">
        <f>N245/N368</f>
        <v>#DIV/0!</v>
      </c>
      <c r="P245" s="1704" t="e">
        <f t="shared" si="15"/>
        <v>#DIV/0!</v>
      </c>
    </row>
    <row r="246" spans="1:17" ht="15.75">
      <c r="A246" s="1705" t="s">
        <v>2636</v>
      </c>
      <c r="B246" s="1706"/>
      <c r="C246" s="1706"/>
      <c r="D246" s="1706"/>
      <c r="E246" s="1706"/>
      <c r="F246" s="1706"/>
      <c r="G246" s="1706"/>
      <c r="H246" s="1706"/>
      <c r="I246" s="1706"/>
      <c r="J246" s="1706"/>
      <c r="K246" s="1706"/>
      <c r="L246" s="1706"/>
      <c r="M246" s="1706"/>
      <c r="N246" s="1707">
        <f t="shared" si="14"/>
        <v>0</v>
      </c>
      <c r="O246" s="1708" t="e">
        <f>N246/$N$245</f>
        <v>#DIV/0!</v>
      </c>
      <c r="P246" s="1709" t="e">
        <f t="shared" si="15"/>
        <v>#DIV/0!</v>
      </c>
      <c r="Q246" s="361"/>
    </row>
    <row r="247" spans="1:17" ht="15.75">
      <c r="A247" s="1711" t="s">
        <v>2637</v>
      </c>
      <c r="B247" s="1712"/>
      <c r="C247" s="1712"/>
      <c r="D247" s="1712"/>
      <c r="E247" s="1712"/>
      <c r="F247" s="1712"/>
      <c r="G247" s="1712"/>
      <c r="H247" s="1712"/>
      <c r="I247" s="1712"/>
      <c r="J247" s="1712"/>
      <c r="K247" s="1712"/>
      <c r="L247" s="1712"/>
      <c r="M247" s="1712"/>
      <c r="N247" s="1713">
        <f t="shared" si="14"/>
        <v>0</v>
      </c>
      <c r="O247" s="1714" t="e">
        <f>N247/$N$245</f>
        <v>#DIV/0!</v>
      </c>
      <c r="P247" s="1715" t="e">
        <f t="shared" si="15"/>
        <v>#DIV/0!</v>
      </c>
      <c r="Q247" s="361"/>
    </row>
    <row r="248" spans="1:17" s="1536" customFormat="1" ht="15.75">
      <c r="A248" s="1700" t="s">
        <v>2638</v>
      </c>
      <c r="B248" s="1701"/>
      <c r="C248" s="1701"/>
      <c r="D248" s="1701"/>
      <c r="E248" s="1701"/>
      <c r="F248" s="1701"/>
      <c r="G248" s="1701"/>
      <c r="H248" s="1701"/>
      <c r="I248" s="1701"/>
      <c r="J248" s="1701"/>
      <c r="K248" s="1701"/>
      <c r="L248" s="1701"/>
      <c r="M248" s="1701"/>
      <c r="N248" s="1702">
        <f t="shared" si="14"/>
        <v>0</v>
      </c>
      <c r="O248" s="1703" t="e">
        <f>N248/N368</f>
        <v>#DIV/0!</v>
      </c>
      <c r="P248" s="1704" t="e">
        <f t="shared" si="15"/>
        <v>#DIV/0!</v>
      </c>
    </row>
    <row r="249" spans="1:17" ht="15.75">
      <c r="A249" s="1705" t="s">
        <v>2639</v>
      </c>
      <c r="B249" s="1706"/>
      <c r="C249" s="1706"/>
      <c r="D249" s="1706"/>
      <c r="E249" s="1706"/>
      <c r="F249" s="1706"/>
      <c r="G249" s="1706"/>
      <c r="H249" s="1706"/>
      <c r="I249" s="1706"/>
      <c r="J249" s="1706"/>
      <c r="K249" s="1706"/>
      <c r="L249" s="1706"/>
      <c r="M249" s="1706"/>
      <c r="N249" s="1707">
        <f t="shared" si="14"/>
        <v>0</v>
      </c>
      <c r="O249" s="1708" t="e">
        <f>N249/$N$248</f>
        <v>#DIV/0!</v>
      </c>
      <c r="P249" s="1709" t="e">
        <f t="shared" si="15"/>
        <v>#DIV/0!</v>
      </c>
      <c r="Q249" s="361"/>
    </row>
    <row r="250" spans="1:17" ht="15.75">
      <c r="A250" s="1705" t="s">
        <v>2640</v>
      </c>
      <c r="B250" s="1706"/>
      <c r="C250" s="1706"/>
      <c r="D250" s="1706"/>
      <c r="E250" s="1706"/>
      <c r="F250" s="1706"/>
      <c r="G250" s="1706"/>
      <c r="H250" s="1706"/>
      <c r="I250" s="1706"/>
      <c r="J250" s="1706"/>
      <c r="K250" s="1706"/>
      <c r="L250" s="1706"/>
      <c r="M250" s="1706"/>
      <c r="N250" s="1707">
        <f t="shared" si="14"/>
        <v>0</v>
      </c>
      <c r="O250" s="1708" t="e">
        <f t="shared" ref="O250:O259" si="18">N250/$N$248</f>
        <v>#DIV/0!</v>
      </c>
      <c r="P250" s="1709" t="e">
        <f t="shared" si="15"/>
        <v>#DIV/0!</v>
      </c>
      <c r="Q250" s="361"/>
    </row>
    <row r="251" spans="1:17" ht="15.75">
      <c r="A251" s="1705" t="s">
        <v>2641</v>
      </c>
      <c r="B251" s="1706"/>
      <c r="C251" s="1706"/>
      <c r="D251" s="1706"/>
      <c r="E251" s="1706"/>
      <c r="F251" s="1706"/>
      <c r="G251" s="1706"/>
      <c r="H251" s="1706"/>
      <c r="I251" s="1706"/>
      <c r="J251" s="1706"/>
      <c r="K251" s="1706"/>
      <c r="L251" s="1706"/>
      <c r="M251" s="1706"/>
      <c r="N251" s="1707">
        <f t="shared" si="14"/>
        <v>0</v>
      </c>
      <c r="O251" s="1708" t="e">
        <f t="shared" si="18"/>
        <v>#DIV/0!</v>
      </c>
      <c r="P251" s="1709" t="e">
        <f t="shared" si="15"/>
        <v>#DIV/0!</v>
      </c>
      <c r="Q251" s="361"/>
    </row>
    <row r="252" spans="1:17" ht="15.75">
      <c r="A252" s="1705" t="s">
        <v>2642</v>
      </c>
      <c r="B252" s="1706"/>
      <c r="C252" s="1706"/>
      <c r="D252" s="1706"/>
      <c r="E252" s="1706"/>
      <c r="F252" s="1706"/>
      <c r="G252" s="1706"/>
      <c r="H252" s="1706"/>
      <c r="I252" s="1706"/>
      <c r="J252" s="1706"/>
      <c r="K252" s="1706"/>
      <c r="L252" s="1706"/>
      <c r="M252" s="1706"/>
      <c r="N252" s="1707">
        <f t="shared" si="14"/>
        <v>0</v>
      </c>
      <c r="O252" s="1708" t="e">
        <f t="shared" si="18"/>
        <v>#DIV/0!</v>
      </c>
      <c r="P252" s="1709" t="e">
        <f t="shared" si="15"/>
        <v>#DIV/0!</v>
      </c>
      <c r="Q252" s="361"/>
    </row>
    <row r="253" spans="1:17" ht="15.75">
      <c r="A253" s="1705" t="s">
        <v>2643</v>
      </c>
      <c r="B253" s="1706"/>
      <c r="C253" s="1706"/>
      <c r="D253" s="1706"/>
      <c r="E253" s="1706"/>
      <c r="F253" s="1706"/>
      <c r="G253" s="1706"/>
      <c r="H253" s="1706"/>
      <c r="I253" s="1706"/>
      <c r="J253" s="1706"/>
      <c r="K253" s="1706"/>
      <c r="L253" s="1706"/>
      <c r="M253" s="1706"/>
      <c r="N253" s="1707">
        <f t="shared" si="14"/>
        <v>0</v>
      </c>
      <c r="O253" s="1708" t="e">
        <f t="shared" si="18"/>
        <v>#DIV/0!</v>
      </c>
      <c r="P253" s="1709" t="e">
        <f t="shared" si="15"/>
        <v>#DIV/0!</v>
      </c>
      <c r="Q253" s="361"/>
    </row>
    <row r="254" spans="1:17" ht="15.75">
      <c r="A254" s="1705" t="s">
        <v>2644</v>
      </c>
      <c r="B254" s="1706"/>
      <c r="C254" s="1706"/>
      <c r="D254" s="1706"/>
      <c r="E254" s="1706"/>
      <c r="F254" s="1706"/>
      <c r="G254" s="1706"/>
      <c r="H254" s="1706"/>
      <c r="I254" s="1706"/>
      <c r="J254" s="1706"/>
      <c r="K254" s="1706"/>
      <c r="L254" s="1706"/>
      <c r="M254" s="1706"/>
      <c r="N254" s="1707">
        <f t="shared" si="14"/>
        <v>0</v>
      </c>
      <c r="O254" s="1708" t="e">
        <f t="shared" si="18"/>
        <v>#DIV/0!</v>
      </c>
      <c r="P254" s="1709" t="e">
        <f t="shared" si="15"/>
        <v>#DIV/0!</v>
      </c>
      <c r="Q254" s="361"/>
    </row>
    <row r="255" spans="1:17" ht="15.75">
      <c r="A255" s="1705" t="s">
        <v>2645</v>
      </c>
      <c r="B255" s="1706"/>
      <c r="C255" s="1706"/>
      <c r="D255" s="1706"/>
      <c r="E255" s="1706"/>
      <c r="F255" s="1706"/>
      <c r="G255" s="1706"/>
      <c r="H255" s="1706"/>
      <c r="I255" s="1706"/>
      <c r="J255" s="1706"/>
      <c r="K255" s="1706"/>
      <c r="L255" s="1706"/>
      <c r="M255" s="1706"/>
      <c r="N255" s="1707">
        <f t="shared" si="14"/>
        <v>0</v>
      </c>
      <c r="O255" s="1708" t="e">
        <f t="shared" si="18"/>
        <v>#DIV/0!</v>
      </c>
      <c r="P255" s="1709" t="e">
        <f t="shared" si="15"/>
        <v>#DIV/0!</v>
      </c>
      <c r="Q255" s="361"/>
    </row>
    <row r="256" spans="1:17" ht="15.75">
      <c r="A256" s="1705" t="s">
        <v>2646</v>
      </c>
      <c r="B256" s="1706"/>
      <c r="C256" s="1706"/>
      <c r="D256" s="1706"/>
      <c r="E256" s="1706"/>
      <c r="F256" s="1706"/>
      <c r="G256" s="1706"/>
      <c r="H256" s="1706"/>
      <c r="I256" s="1706"/>
      <c r="J256" s="1706"/>
      <c r="K256" s="1706"/>
      <c r="L256" s="1706"/>
      <c r="M256" s="1706"/>
      <c r="N256" s="1707">
        <f t="shared" si="14"/>
        <v>0</v>
      </c>
      <c r="O256" s="1708" t="e">
        <f t="shared" si="18"/>
        <v>#DIV/0!</v>
      </c>
      <c r="P256" s="1709" t="e">
        <f t="shared" si="15"/>
        <v>#DIV/0!</v>
      </c>
      <c r="Q256" s="361"/>
    </row>
    <row r="257" spans="1:17" ht="15.75">
      <c r="A257" s="1705" t="s">
        <v>2647</v>
      </c>
      <c r="B257" s="1706"/>
      <c r="C257" s="1706"/>
      <c r="D257" s="1706"/>
      <c r="E257" s="1706"/>
      <c r="F257" s="1706"/>
      <c r="G257" s="1706"/>
      <c r="H257" s="1706"/>
      <c r="I257" s="1706"/>
      <c r="J257" s="1706"/>
      <c r="K257" s="1706"/>
      <c r="L257" s="1706"/>
      <c r="M257" s="1706"/>
      <c r="N257" s="1707">
        <f t="shared" si="14"/>
        <v>0</v>
      </c>
      <c r="O257" s="1708" t="e">
        <f t="shared" si="18"/>
        <v>#DIV/0!</v>
      </c>
      <c r="P257" s="1709" t="e">
        <f t="shared" si="15"/>
        <v>#DIV/0!</v>
      </c>
      <c r="Q257" s="361"/>
    </row>
    <row r="258" spans="1:17" ht="15.75">
      <c r="A258" s="1705" t="s">
        <v>2648</v>
      </c>
      <c r="B258" s="1706"/>
      <c r="C258" s="1706"/>
      <c r="D258" s="1706"/>
      <c r="E258" s="1706"/>
      <c r="F258" s="1706"/>
      <c r="G258" s="1706"/>
      <c r="H258" s="1706"/>
      <c r="I258" s="1706"/>
      <c r="J258" s="1706"/>
      <c r="K258" s="1706"/>
      <c r="L258" s="1706"/>
      <c r="M258" s="1706"/>
      <c r="N258" s="1707">
        <f t="shared" si="14"/>
        <v>0</v>
      </c>
      <c r="O258" s="1708" t="e">
        <f t="shared" si="18"/>
        <v>#DIV/0!</v>
      </c>
      <c r="P258" s="1709" t="e">
        <f t="shared" si="15"/>
        <v>#DIV/0!</v>
      </c>
      <c r="Q258" s="361"/>
    </row>
    <row r="259" spans="1:17" ht="15.75">
      <c r="A259" s="1711" t="s">
        <v>2649</v>
      </c>
      <c r="B259" s="1712"/>
      <c r="C259" s="1712"/>
      <c r="D259" s="1712"/>
      <c r="E259" s="1712"/>
      <c r="F259" s="1712"/>
      <c r="G259" s="1712"/>
      <c r="H259" s="1712"/>
      <c r="I259" s="1712"/>
      <c r="J259" s="1712"/>
      <c r="K259" s="1712"/>
      <c r="L259" s="1712"/>
      <c r="M259" s="1712"/>
      <c r="N259" s="1713">
        <f t="shared" si="14"/>
        <v>0</v>
      </c>
      <c r="O259" s="1714" t="e">
        <f t="shared" si="18"/>
        <v>#DIV/0!</v>
      </c>
      <c r="P259" s="1715" t="e">
        <f t="shared" si="15"/>
        <v>#DIV/0!</v>
      </c>
      <c r="Q259" s="361"/>
    </row>
    <row r="260" spans="1:17" s="1536" customFormat="1" ht="15.75">
      <c r="A260" s="1700" t="s">
        <v>2650</v>
      </c>
      <c r="B260" s="1701"/>
      <c r="C260" s="1701"/>
      <c r="D260" s="1701"/>
      <c r="E260" s="1701"/>
      <c r="F260" s="1701"/>
      <c r="G260" s="1701"/>
      <c r="H260" s="1701"/>
      <c r="I260" s="1701"/>
      <c r="J260" s="1701"/>
      <c r="K260" s="1701"/>
      <c r="L260" s="1701"/>
      <c r="M260" s="1701"/>
      <c r="N260" s="1702">
        <f t="shared" si="14"/>
        <v>0</v>
      </c>
      <c r="O260" s="1703" t="e">
        <f>N260/N368</f>
        <v>#DIV/0!</v>
      </c>
      <c r="P260" s="1704" t="e">
        <f t="shared" si="15"/>
        <v>#DIV/0!</v>
      </c>
    </row>
    <row r="261" spans="1:17" ht="15.75">
      <c r="A261" s="1705" t="s">
        <v>2651</v>
      </c>
      <c r="B261" s="1706"/>
      <c r="C261" s="1706"/>
      <c r="D261" s="1706"/>
      <c r="E261" s="1706"/>
      <c r="F261" s="1706"/>
      <c r="G261" s="1706"/>
      <c r="H261" s="1706"/>
      <c r="I261" s="1706"/>
      <c r="J261" s="1706"/>
      <c r="K261" s="1706"/>
      <c r="L261" s="1706"/>
      <c r="M261" s="1706"/>
      <c r="N261" s="1707">
        <f t="shared" ref="N261:N324" si="19">SUM(B261:M261)</f>
        <v>0</v>
      </c>
      <c r="O261" s="1708" t="e">
        <f>N261 /$N$260</f>
        <v>#DIV/0!</v>
      </c>
      <c r="P261" s="1709" t="e">
        <f t="shared" si="15"/>
        <v>#DIV/0!</v>
      </c>
      <c r="Q261" s="361"/>
    </row>
    <row r="262" spans="1:17" ht="15.75">
      <c r="A262" s="1705" t="s">
        <v>2652</v>
      </c>
      <c r="B262" s="1706"/>
      <c r="C262" s="1706"/>
      <c r="D262" s="1706"/>
      <c r="E262" s="1706"/>
      <c r="F262" s="1706"/>
      <c r="G262" s="1706"/>
      <c r="H262" s="1706"/>
      <c r="I262" s="1706"/>
      <c r="J262" s="1706"/>
      <c r="K262" s="1706"/>
      <c r="L262" s="1706"/>
      <c r="M262" s="1706"/>
      <c r="N262" s="1707">
        <f t="shared" si="19"/>
        <v>0</v>
      </c>
      <c r="O262" s="1708" t="e">
        <f t="shared" ref="O262:O283" si="20">N262 /$N$260</f>
        <v>#DIV/0!</v>
      </c>
      <c r="P262" s="1709" t="e">
        <f t="shared" si="15"/>
        <v>#DIV/0!</v>
      </c>
      <c r="Q262" s="361"/>
    </row>
    <row r="263" spans="1:17" ht="15.75">
      <c r="A263" s="1705" t="s">
        <v>2653</v>
      </c>
      <c r="B263" s="1706"/>
      <c r="C263" s="1706"/>
      <c r="D263" s="1706"/>
      <c r="E263" s="1706"/>
      <c r="F263" s="1706"/>
      <c r="G263" s="1706"/>
      <c r="H263" s="1706"/>
      <c r="I263" s="1706"/>
      <c r="J263" s="1706"/>
      <c r="K263" s="1706"/>
      <c r="L263" s="1706"/>
      <c r="M263" s="1706"/>
      <c r="N263" s="1707">
        <f t="shared" si="19"/>
        <v>0</v>
      </c>
      <c r="O263" s="1708" t="e">
        <f t="shared" si="20"/>
        <v>#DIV/0!</v>
      </c>
      <c r="P263" s="1709" t="e">
        <f t="shared" si="15"/>
        <v>#DIV/0!</v>
      </c>
      <c r="Q263" s="361"/>
    </row>
    <row r="264" spans="1:17" ht="15.75">
      <c r="A264" s="1705" t="s">
        <v>2654</v>
      </c>
      <c r="B264" s="1706"/>
      <c r="C264" s="1706"/>
      <c r="D264" s="1706"/>
      <c r="E264" s="1706"/>
      <c r="F264" s="1706"/>
      <c r="G264" s="1706"/>
      <c r="H264" s="1706"/>
      <c r="I264" s="1706"/>
      <c r="J264" s="1706"/>
      <c r="K264" s="1706"/>
      <c r="L264" s="1706"/>
      <c r="M264" s="1706"/>
      <c r="N264" s="1707">
        <f t="shared" si="19"/>
        <v>0</v>
      </c>
      <c r="O264" s="1708" t="e">
        <f t="shared" si="20"/>
        <v>#DIV/0!</v>
      </c>
      <c r="P264" s="1709" t="e">
        <f t="shared" si="15"/>
        <v>#DIV/0!</v>
      </c>
      <c r="Q264" s="361"/>
    </row>
    <row r="265" spans="1:17" ht="15.75">
      <c r="A265" s="1705" t="s">
        <v>2655</v>
      </c>
      <c r="B265" s="1706"/>
      <c r="C265" s="1706"/>
      <c r="D265" s="1706"/>
      <c r="E265" s="1706"/>
      <c r="F265" s="1706"/>
      <c r="G265" s="1706"/>
      <c r="H265" s="1706"/>
      <c r="I265" s="1706"/>
      <c r="J265" s="1706"/>
      <c r="K265" s="1706"/>
      <c r="L265" s="1706"/>
      <c r="M265" s="1706"/>
      <c r="N265" s="1707">
        <f t="shared" si="19"/>
        <v>0</v>
      </c>
      <c r="O265" s="1708" t="e">
        <f t="shared" si="20"/>
        <v>#DIV/0!</v>
      </c>
      <c r="P265" s="1709" t="e">
        <f t="shared" si="15"/>
        <v>#DIV/0!</v>
      </c>
      <c r="Q265" s="361"/>
    </row>
    <row r="266" spans="1:17" ht="15.75">
      <c r="A266" s="1705" t="s">
        <v>2656</v>
      </c>
      <c r="B266" s="1706"/>
      <c r="C266" s="1706"/>
      <c r="D266" s="1706"/>
      <c r="E266" s="1706"/>
      <c r="F266" s="1706"/>
      <c r="G266" s="1706"/>
      <c r="H266" s="1706"/>
      <c r="I266" s="1706"/>
      <c r="J266" s="1706"/>
      <c r="K266" s="1706"/>
      <c r="L266" s="1706"/>
      <c r="M266" s="1706"/>
      <c r="N266" s="1707">
        <f t="shared" si="19"/>
        <v>0</v>
      </c>
      <c r="O266" s="1708" t="e">
        <f t="shared" si="20"/>
        <v>#DIV/0!</v>
      </c>
      <c r="P266" s="1709" t="e">
        <f t="shared" si="15"/>
        <v>#DIV/0!</v>
      </c>
      <c r="Q266" s="361"/>
    </row>
    <row r="267" spans="1:17" ht="15.75">
      <c r="A267" s="1705" t="s">
        <v>2657</v>
      </c>
      <c r="B267" s="1706"/>
      <c r="C267" s="1706"/>
      <c r="D267" s="1706"/>
      <c r="E267" s="1706"/>
      <c r="F267" s="1706"/>
      <c r="G267" s="1706"/>
      <c r="H267" s="1706"/>
      <c r="I267" s="1706"/>
      <c r="J267" s="1706"/>
      <c r="K267" s="1706"/>
      <c r="L267" s="1706"/>
      <c r="M267" s="1706"/>
      <c r="N267" s="1707">
        <f t="shared" si="19"/>
        <v>0</v>
      </c>
      <c r="O267" s="1708" t="e">
        <f t="shared" si="20"/>
        <v>#DIV/0!</v>
      </c>
      <c r="P267" s="1709" t="e">
        <f t="shared" si="15"/>
        <v>#DIV/0!</v>
      </c>
      <c r="Q267" s="361"/>
    </row>
    <row r="268" spans="1:17" ht="15.75">
      <c r="A268" s="1705" t="s">
        <v>2658</v>
      </c>
      <c r="B268" s="1706"/>
      <c r="C268" s="1706"/>
      <c r="D268" s="1706"/>
      <c r="E268" s="1706"/>
      <c r="F268" s="1706"/>
      <c r="G268" s="1706"/>
      <c r="H268" s="1706"/>
      <c r="I268" s="1706"/>
      <c r="J268" s="1706"/>
      <c r="K268" s="1706"/>
      <c r="L268" s="1706"/>
      <c r="M268" s="1706"/>
      <c r="N268" s="1707">
        <f t="shared" si="19"/>
        <v>0</v>
      </c>
      <c r="O268" s="1708" t="e">
        <f t="shared" si="20"/>
        <v>#DIV/0!</v>
      </c>
      <c r="P268" s="1709" t="e">
        <f t="shared" si="15"/>
        <v>#DIV/0!</v>
      </c>
      <c r="Q268" s="361"/>
    </row>
    <row r="269" spans="1:17" ht="15.75">
      <c r="A269" s="1705" t="s">
        <v>2659</v>
      </c>
      <c r="B269" s="1706"/>
      <c r="C269" s="1706"/>
      <c r="D269" s="1706"/>
      <c r="E269" s="1706"/>
      <c r="F269" s="1706"/>
      <c r="G269" s="1706"/>
      <c r="H269" s="1706"/>
      <c r="I269" s="1706"/>
      <c r="J269" s="1706"/>
      <c r="K269" s="1706"/>
      <c r="L269" s="1706"/>
      <c r="M269" s="1706"/>
      <c r="N269" s="1707">
        <f t="shared" si="19"/>
        <v>0</v>
      </c>
      <c r="O269" s="1708" t="e">
        <f t="shared" si="20"/>
        <v>#DIV/0!</v>
      </c>
      <c r="P269" s="1709" t="e">
        <f t="shared" si="15"/>
        <v>#DIV/0!</v>
      </c>
      <c r="Q269" s="361"/>
    </row>
    <row r="270" spans="1:17" ht="15.75">
      <c r="A270" s="1705" t="s">
        <v>2660</v>
      </c>
      <c r="B270" s="1706"/>
      <c r="C270" s="1706"/>
      <c r="D270" s="1706"/>
      <c r="E270" s="1706"/>
      <c r="F270" s="1706"/>
      <c r="G270" s="1706"/>
      <c r="H270" s="1706"/>
      <c r="I270" s="1706"/>
      <c r="J270" s="1706"/>
      <c r="K270" s="1706"/>
      <c r="L270" s="1706"/>
      <c r="M270" s="1706"/>
      <c r="N270" s="1707">
        <f t="shared" si="19"/>
        <v>0</v>
      </c>
      <c r="O270" s="1708" t="e">
        <f t="shared" si="20"/>
        <v>#DIV/0!</v>
      </c>
      <c r="P270" s="1709" t="e">
        <f t="shared" si="15"/>
        <v>#DIV/0!</v>
      </c>
      <c r="Q270" s="361"/>
    </row>
    <row r="271" spans="1:17" ht="15.75">
      <c r="A271" s="1705" t="s">
        <v>2661</v>
      </c>
      <c r="B271" s="1706"/>
      <c r="C271" s="1706"/>
      <c r="D271" s="1706"/>
      <c r="E271" s="1706"/>
      <c r="F271" s="1706"/>
      <c r="G271" s="1706"/>
      <c r="H271" s="1706"/>
      <c r="I271" s="1706"/>
      <c r="J271" s="1706"/>
      <c r="K271" s="1706"/>
      <c r="L271" s="1706"/>
      <c r="M271" s="1706"/>
      <c r="N271" s="1707">
        <f t="shared" si="19"/>
        <v>0</v>
      </c>
      <c r="O271" s="1708" t="e">
        <f t="shared" si="20"/>
        <v>#DIV/0!</v>
      </c>
      <c r="P271" s="1709" t="e">
        <f t="shared" si="15"/>
        <v>#DIV/0!</v>
      </c>
      <c r="Q271" s="361"/>
    </row>
    <row r="272" spans="1:17" ht="15.75">
      <c r="A272" s="1705" t="s">
        <v>2662</v>
      </c>
      <c r="B272" s="1706"/>
      <c r="C272" s="1706"/>
      <c r="D272" s="1706"/>
      <c r="E272" s="1706"/>
      <c r="F272" s="1706"/>
      <c r="G272" s="1706"/>
      <c r="H272" s="1706"/>
      <c r="I272" s="1706"/>
      <c r="J272" s="1706"/>
      <c r="K272" s="1706"/>
      <c r="L272" s="1706"/>
      <c r="M272" s="1706"/>
      <c r="N272" s="1707">
        <f t="shared" si="19"/>
        <v>0</v>
      </c>
      <c r="O272" s="1708" t="e">
        <f t="shared" si="20"/>
        <v>#DIV/0!</v>
      </c>
      <c r="P272" s="1709" t="e">
        <f t="shared" si="15"/>
        <v>#DIV/0!</v>
      </c>
      <c r="Q272" s="361"/>
    </row>
    <row r="273" spans="1:17" ht="15.75">
      <c r="A273" s="1705" t="s">
        <v>2663</v>
      </c>
      <c r="B273" s="1706"/>
      <c r="C273" s="1706"/>
      <c r="D273" s="1706"/>
      <c r="E273" s="1706"/>
      <c r="F273" s="1706"/>
      <c r="G273" s="1706"/>
      <c r="H273" s="1706"/>
      <c r="I273" s="1706"/>
      <c r="J273" s="1706"/>
      <c r="K273" s="1706"/>
      <c r="L273" s="1706"/>
      <c r="M273" s="1706"/>
      <c r="N273" s="1707">
        <f t="shared" si="19"/>
        <v>0</v>
      </c>
      <c r="O273" s="1708" t="e">
        <f t="shared" si="20"/>
        <v>#DIV/0!</v>
      </c>
      <c r="P273" s="1709" t="e">
        <f t="shared" si="15"/>
        <v>#DIV/0!</v>
      </c>
      <c r="Q273" s="361"/>
    </row>
    <row r="274" spans="1:17" ht="15.75">
      <c r="A274" s="1705" t="s">
        <v>2664</v>
      </c>
      <c r="B274" s="1706"/>
      <c r="C274" s="1706"/>
      <c r="D274" s="1706"/>
      <c r="E274" s="1706"/>
      <c r="F274" s="1706"/>
      <c r="G274" s="1706"/>
      <c r="H274" s="1706"/>
      <c r="I274" s="1706"/>
      <c r="J274" s="1706"/>
      <c r="K274" s="1706"/>
      <c r="L274" s="1706"/>
      <c r="M274" s="1706"/>
      <c r="N274" s="1707">
        <f t="shared" si="19"/>
        <v>0</v>
      </c>
      <c r="O274" s="1708" t="e">
        <f t="shared" si="20"/>
        <v>#DIV/0!</v>
      </c>
      <c r="P274" s="1709" t="e">
        <f t="shared" si="15"/>
        <v>#DIV/0!</v>
      </c>
      <c r="Q274" s="361"/>
    </row>
    <row r="275" spans="1:17" ht="15.75">
      <c r="A275" s="1705" t="s">
        <v>2665</v>
      </c>
      <c r="B275" s="1706"/>
      <c r="C275" s="1706"/>
      <c r="D275" s="1706"/>
      <c r="E275" s="1706"/>
      <c r="F275" s="1706"/>
      <c r="G275" s="1706"/>
      <c r="H275" s="1706"/>
      <c r="I275" s="1706"/>
      <c r="J275" s="1706"/>
      <c r="K275" s="1706"/>
      <c r="L275" s="1706"/>
      <c r="M275" s="1706"/>
      <c r="N275" s="1707">
        <f t="shared" si="19"/>
        <v>0</v>
      </c>
      <c r="O275" s="1708" t="e">
        <f t="shared" si="20"/>
        <v>#DIV/0!</v>
      </c>
      <c r="P275" s="1709" t="e">
        <f t="shared" si="15"/>
        <v>#DIV/0!</v>
      </c>
      <c r="Q275" s="361"/>
    </row>
    <row r="276" spans="1:17" ht="15.75">
      <c r="A276" s="1705" t="s">
        <v>2666</v>
      </c>
      <c r="B276" s="1706"/>
      <c r="C276" s="1706"/>
      <c r="D276" s="1706"/>
      <c r="E276" s="1706"/>
      <c r="F276" s="1706"/>
      <c r="G276" s="1706"/>
      <c r="H276" s="1706"/>
      <c r="I276" s="1706"/>
      <c r="J276" s="1706"/>
      <c r="K276" s="1706"/>
      <c r="L276" s="1706"/>
      <c r="M276" s="1706"/>
      <c r="N276" s="1707">
        <f t="shared" si="19"/>
        <v>0</v>
      </c>
      <c r="O276" s="1708" t="e">
        <f t="shared" si="20"/>
        <v>#DIV/0!</v>
      </c>
      <c r="P276" s="1709" t="e">
        <f t="shared" ref="P276:P364" si="21">AVERAGE(B276:M276)</f>
        <v>#DIV/0!</v>
      </c>
      <c r="Q276" s="361"/>
    </row>
    <row r="277" spans="1:17" ht="15.75">
      <c r="A277" s="1705" t="s">
        <v>2667</v>
      </c>
      <c r="B277" s="1706"/>
      <c r="C277" s="1706"/>
      <c r="D277" s="1706"/>
      <c r="E277" s="1706"/>
      <c r="F277" s="1706"/>
      <c r="G277" s="1706"/>
      <c r="H277" s="1706"/>
      <c r="I277" s="1706"/>
      <c r="J277" s="1706"/>
      <c r="K277" s="1706"/>
      <c r="L277" s="1706"/>
      <c r="M277" s="1706"/>
      <c r="N277" s="1707">
        <f t="shared" si="19"/>
        <v>0</v>
      </c>
      <c r="O277" s="1708" t="e">
        <f t="shared" si="20"/>
        <v>#DIV/0!</v>
      </c>
      <c r="P277" s="1709" t="e">
        <f t="shared" si="21"/>
        <v>#DIV/0!</v>
      </c>
      <c r="Q277" s="361"/>
    </row>
    <row r="278" spans="1:17" ht="15.75">
      <c r="A278" s="1705" t="s">
        <v>2668</v>
      </c>
      <c r="B278" s="1706"/>
      <c r="C278" s="1706"/>
      <c r="D278" s="1706"/>
      <c r="E278" s="1706"/>
      <c r="F278" s="1706"/>
      <c r="G278" s="1706"/>
      <c r="H278" s="1706"/>
      <c r="I278" s="1706"/>
      <c r="J278" s="1706"/>
      <c r="K278" s="1706"/>
      <c r="L278" s="1706"/>
      <c r="M278" s="1706"/>
      <c r="N278" s="1707">
        <f t="shared" si="19"/>
        <v>0</v>
      </c>
      <c r="O278" s="1708" t="e">
        <f t="shared" si="20"/>
        <v>#DIV/0!</v>
      </c>
      <c r="P278" s="1709" t="e">
        <f t="shared" si="21"/>
        <v>#DIV/0!</v>
      </c>
      <c r="Q278" s="361"/>
    </row>
    <row r="279" spans="1:17" ht="15.75">
      <c r="A279" s="1705" t="s">
        <v>2669</v>
      </c>
      <c r="B279" s="1706"/>
      <c r="C279" s="1706"/>
      <c r="D279" s="1706"/>
      <c r="E279" s="1706"/>
      <c r="F279" s="1706"/>
      <c r="G279" s="1706"/>
      <c r="H279" s="1706"/>
      <c r="I279" s="1706"/>
      <c r="J279" s="1706"/>
      <c r="K279" s="1706"/>
      <c r="L279" s="1706"/>
      <c r="M279" s="1706"/>
      <c r="N279" s="1707">
        <f t="shared" si="19"/>
        <v>0</v>
      </c>
      <c r="O279" s="1708" t="e">
        <f t="shared" si="20"/>
        <v>#DIV/0!</v>
      </c>
      <c r="P279" s="1709" t="e">
        <f t="shared" si="21"/>
        <v>#DIV/0!</v>
      </c>
      <c r="Q279" s="361"/>
    </row>
    <row r="280" spans="1:17" ht="15.75">
      <c r="A280" s="1705" t="s">
        <v>2670</v>
      </c>
      <c r="B280" s="1706"/>
      <c r="C280" s="1706"/>
      <c r="D280" s="1706"/>
      <c r="E280" s="1706"/>
      <c r="F280" s="1706"/>
      <c r="G280" s="1706"/>
      <c r="H280" s="1706"/>
      <c r="I280" s="1706"/>
      <c r="J280" s="1706"/>
      <c r="K280" s="1706"/>
      <c r="L280" s="1706"/>
      <c r="M280" s="1706"/>
      <c r="N280" s="1707">
        <f t="shared" si="19"/>
        <v>0</v>
      </c>
      <c r="O280" s="1708" t="e">
        <f t="shared" si="20"/>
        <v>#DIV/0!</v>
      </c>
      <c r="P280" s="1709" t="e">
        <f t="shared" si="21"/>
        <v>#DIV/0!</v>
      </c>
      <c r="Q280" s="361"/>
    </row>
    <row r="281" spans="1:17" ht="15.75">
      <c r="A281" s="1705" t="s">
        <v>2671</v>
      </c>
      <c r="B281" s="1706"/>
      <c r="C281" s="1706"/>
      <c r="D281" s="1706"/>
      <c r="E281" s="1706"/>
      <c r="F281" s="1706"/>
      <c r="G281" s="1706"/>
      <c r="H281" s="1706"/>
      <c r="I281" s="1706"/>
      <c r="J281" s="1706"/>
      <c r="K281" s="1706"/>
      <c r="L281" s="1706"/>
      <c r="M281" s="1706"/>
      <c r="N281" s="1707">
        <f t="shared" si="19"/>
        <v>0</v>
      </c>
      <c r="O281" s="1708" t="e">
        <f t="shared" si="20"/>
        <v>#DIV/0!</v>
      </c>
      <c r="P281" s="1709" t="e">
        <f t="shared" si="21"/>
        <v>#DIV/0!</v>
      </c>
      <c r="Q281" s="361"/>
    </row>
    <row r="282" spans="1:17" ht="15.75">
      <c r="A282" s="1705" t="s">
        <v>2672</v>
      </c>
      <c r="B282" s="1706"/>
      <c r="C282" s="1706"/>
      <c r="D282" s="1706"/>
      <c r="E282" s="1706"/>
      <c r="F282" s="1706"/>
      <c r="G282" s="1706"/>
      <c r="H282" s="1706"/>
      <c r="I282" s="1706"/>
      <c r="J282" s="1706"/>
      <c r="K282" s="1706"/>
      <c r="L282" s="1706"/>
      <c r="M282" s="1706"/>
      <c r="N282" s="1707">
        <f t="shared" si="19"/>
        <v>0</v>
      </c>
      <c r="O282" s="1708" t="e">
        <f t="shared" si="20"/>
        <v>#DIV/0!</v>
      </c>
      <c r="P282" s="1709" t="e">
        <f t="shared" si="21"/>
        <v>#DIV/0!</v>
      </c>
      <c r="Q282" s="361"/>
    </row>
    <row r="283" spans="1:17" ht="15.75">
      <c r="A283" s="1711" t="s">
        <v>2673</v>
      </c>
      <c r="B283" s="1712"/>
      <c r="C283" s="1712"/>
      <c r="D283" s="1712"/>
      <c r="E283" s="1712"/>
      <c r="F283" s="1712"/>
      <c r="G283" s="1712"/>
      <c r="H283" s="1712"/>
      <c r="I283" s="1712"/>
      <c r="J283" s="1712"/>
      <c r="K283" s="1712"/>
      <c r="L283" s="1712"/>
      <c r="M283" s="1712"/>
      <c r="N283" s="1713">
        <f t="shared" si="19"/>
        <v>0</v>
      </c>
      <c r="O283" s="1714" t="e">
        <f t="shared" si="20"/>
        <v>#DIV/0!</v>
      </c>
      <c r="P283" s="1715" t="e">
        <f t="shared" si="21"/>
        <v>#DIV/0!</v>
      </c>
      <c r="Q283" s="361"/>
    </row>
    <row r="284" spans="1:17" s="1536" customFormat="1" ht="15.75">
      <c r="A284" s="1700" t="s">
        <v>2674</v>
      </c>
      <c r="B284" s="1701"/>
      <c r="C284" s="1701"/>
      <c r="D284" s="1701"/>
      <c r="E284" s="1701"/>
      <c r="F284" s="1701"/>
      <c r="G284" s="1701"/>
      <c r="H284" s="1701"/>
      <c r="I284" s="1701"/>
      <c r="J284" s="1701"/>
      <c r="K284" s="1701"/>
      <c r="L284" s="1701"/>
      <c r="M284" s="1701"/>
      <c r="N284" s="1702">
        <f t="shared" si="19"/>
        <v>0</v>
      </c>
      <c r="O284" s="1703" t="e">
        <f>N284/$N$368</f>
        <v>#DIV/0!</v>
      </c>
      <c r="P284" s="1704" t="e">
        <f t="shared" si="21"/>
        <v>#DIV/0!</v>
      </c>
    </row>
    <row r="285" spans="1:17" ht="15.75">
      <c r="A285" s="1705" t="s">
        <v>2675</v>
      </c>
      <c r="B285" s="1706"/>
      <c r="C285" s="1706"/>
      <c r="D285" s="1706"/>
      <c r="E285" s="1706"/>
      <c r="F285" s="1706"/>
      <c r="G285" s="1706"/>
      <c r="H285" s="1706"/>
      <c r="I285" s="1706"/>
      <c r="J285" s="1706"/>
      <c r="K285" s="1706"/>
      <c r="L285" s="1706"/>
      <c r="M285" s="1706"/>
      <c r="N285" s="1707">
        <f t="shared" si="19"/>
        <v>0</v>
      </c>
      <c r="O285" s="1708" t="e">
        <f>N285/$N$284</f>
        <v>#DIV/0!</v>
      </c>
      <c r="P285" s="1709" t="e">
        <f t="shared" si="21"/>
        <v>#DIV/0!</v>
      </c>
    </row>
    <row r="286" spans="1:17" ht="15.75">
      <c r="A286" s="1705" t="s">
        <v>2676</v>
      </c>
      <c r="B286" s="1706"/>
      <c r="C286" s="1706"/>
      <c r="D286" s="1706"/>
      <c r="E286" s="1706"/>
      <c r="F286" s="1706"/>
      <c r="G286" s="1706"/>
      <c r="H286" s="1706"/>
      <c r="I286" s="1706"/>
      <c r="J286" s="1706"/>
      <c r="K286" s="1706"/>
      <c r="L286" s="1706"/>
      <c r="M286" s="1706"/>
      <c r="N286" s="1707">
        <f t="shared" si="19"/>
        <v>0</v>
      </c>
      <c r="O286" s="1708" t="e">
        <f t="shared" ref="O286:O295" si="22">N286/$N$284</f>
        <v>#DIV/0!</v>
      </c>
      <c r="P286" s="1709" t="e">
        <f t="shared" si="21"/>
        <v>#DIV/0!</v>
      </c>
    </row>
    <row r="287" spans="1:17" ht="15.75">
      <c r="A287" s="1705" t="s">
        <v>2677</v>
      </c>
      <c r="B287" s="1706"/>
      <c r="C287" s="1706"/>
      <c r="D287" s="1706"/>
      <c r="E287" s="1706"/>
      <c r="F287" s="1706"/>
      <c r="G287" s="1706"/>
      <c r="H287" s="1706"/>
      <c r="I287" s="1706"/>
      <c r="J287" s="1706"/>
      <c r="K287" s="1706"/>
      <c r="L287" s="1706"/>
      <c r="M287" s="1706"/>
      <c r="N287" s="1707">
        <f t="shared" si="19"/>
        <v>0</v>
      </c>
      <c r="O287" s="1708" t="e">
        <f t="shared" si="22"/>
        <v>#DIV/0!</v>
      </c>
      <c r="P287" s="1709" t="e">
        <f t="shared" si="21"/>
        <v>#DIV/0!</v>
      </c>
    </row>
    <row r="288" spans="1:17" ht="15.75">
      <c r="A288" s="1705" t="s">
        <v>2678</v>
      </c>
      <c r="B288" s="1706"/>
      <c r="C288" s="1706"/>
      <c r="D288" s="1706"/>
      <c r="E288" s="1706"/>
      <c r="F288" s="1706"/>
      <c r="G288" s="1706"/>
      <c r="H288" s="1706"/>
      <c r="I288" s="1706"/>
      <c r="J288" s="1706"/>
      <c r="K288" s="1706"/>
      <c r="L288" s="1706"/>
      <c r="M288" s="1706"/>
      <c r="N288" s="1707">
        <f t="shared" si="19"/>
        <v>0</v>
      </c>
      <c r="O288" s="1708" t="e">
        <f t="shared" si="22"/>
        <v>#DIV/0!</v>
      </c>
      <c r="P288" s="1709" t="e">
        <f t="shared" si="21"/>
        <v>#DIV/0!</v>
      </c>
    </row>
    <row r="289" spans="1:16" ht="15.75">
      <c r="A289" s="1705" t="s">
        <v>2679</v>
      </c>
      <c r="B289" s="1706"/>
      <c r="C289" s="1706"/>
      <c r="D289" s="1706"/>
      <c r="E289" s="1706"/>
      <c r="F289" s="1706"/>
      <c r="G289" s="1706"/>
      <c r="H289" s="1706"/>
      <c r="I289" s="1706"/>
      <c r="J289" s="1706"/>
      <c r="K289" s="1706"/>
      <c r="L289" s="1706"/>
      <c r="M289" s="1706"/>
      <c r="N289" s="1707">
        <f t="shared" si="19"/>
        <v>0</v>
      </c>
      <c r="O289" s="1708" t="e">
        <f t="shared" si="22"/>
        <v>#DIV/0!</v>
      </c>
      <c r="P289" s="1709" t="e">
        <f t="shared" si="21"/>
        <v>#DIV/0!</v>
      </c>
    </row>
    <row r="290" spans="1:16" ht="15.75">
      <c r="A290" s="1705" t="s">
        <v>2680</v>
      </c>
      <c r="B290" s="1706"/>
      <c r="C290" s="1706"/>
      <c r="D290" s="1706"/>
      <c r="E290" s="1706"/>
      <c r="F290" s="1706"/>
      <c r="G290" s="1706"/>
      <c r="H290" s="1706"/>
      <c r="I290" s="1706"/>
      <c r="J290" s="1706"/>
      <c r="K290" s="1706"/>
      <c r="L290" s="1706"/>
      <c r="M290" s="1706"/>
      <c r="N290" s="1707">
        <f t="shared" si="19"/>
        <v>0</v>
      </c>
      <c r="O290" s="1708" t="e">
        <f t="shared" si="22"/>
        <v>#DIV/0!</v>
      </c>
      <c r="P290" s="1709" t="e">
        <f t="shared" si="21"/>
        <v>#DIV/0!</v>
      </c>
    </row>
    <row r="291" spans="1:16" ht="15.75">
      <c r="A291" s="1705" t="s">
        <v>2681</v>
      </c>
      <c r="B291" s="1706"/>
      <c r="C291" s="1706"/>
      <c r="D291" s="1706"/>
      <c r="E291" s="1706"/>
      <c r="F291" s="1706"/>
      <c r="G291" s="1706"/>
      <c r="H291" s="1706"/>
      <c r="I291" s="1706"/>
      <c r="J291" s="1706"/>
      <c r="K291" s="1706"/>
      <c r="L291" s="1706"/>
      <c r="M291" s="1706"/>
      <c r="N291" s="1707">
        <f t="shared" si="19"/>
        <v>0</v>
      </c>
      <c r="O291" s="1708" t="e">
        <f t="shared" si="22"/>
        <v>#DIV/0!</v>
      </c>
      <c r="P291" s="1709" t="e">
        <f t="shared" si="21"/>
        <v>#DIV/0!</v>
      </c>
    </row>
    <row r="292" spans="1:16" ht="15.75">
      <c r="A292" s="1705" t="s">
        <v>2682</v>
      </c>
      <c r="B292" s="1706"/>
      <c r="C292" s="1706"/>
      <c r="D292" s="1706"/>
      <c r="E292" s="1706"/>
      <c r="F292" s="1706"/>
      <c r="G292" s="1706"/>
      <c r="H292" s="1706"/>
      <c r="I292" s="1706"/>
      <c r="J292" s="1706"/>
      <c r="K292" s="1706"/>
      <c r="L292" s="1706"/>
      <c r="M292" s="1706"/>
      <c r="N292" s="1707">
        <f t="shared" si="19"/>
        <v>0</v>
      </c>
      <c r="O292" s="1708" t="e">
        <f t="shared" si="22"/>
        <v>#DIV/0!</v>
      </c>
      <c r="P292" s="1709" t="e">
        <f t="shared" si="21"/>
        <v>#DIV/0!</v>
      </c>
    </row>
    <row r="293" spans="1:16" ht="15.75">
      <c r="A293" s="1705" t="s">
        <v>2683</v>
      </c>
      <c r="B293" s="1706"/>
      <c r="C293" s="1706"/>
      <c r="D293" s="1706"/>
      <c r="E293" s="1706"/>
      <c r="F293" s="1706"/>
      <c r="G293" s="1706"/>
      <c r="H293" s="1706"/>
      <c r="I293" s="1706"/>
      <c r="J293" s="1706"/>
      <c r="K293" s="1706"/>
      <c r="L293" s="1706"/>
      <c r="M293" s="1706"/>
      <c r="N293" s="1707">
        <f t="shared" si="19"/>
        <v>0</v>
      </c>
      <c r="O293" s="1708" t="e">
        <f t="shared" si="22"/>
        <v>#DIV/0!</v>
      </c>
      <c r="P293" s="1709" t="e">
        <f t="shared" si="21"/>
        <v>#DIV/0!</v>
      </c>
    </row>
    <row r="294" spans="1:16" ht="15.75">
      <c r="A294" s="1705" t="s">
        <v>2684</v>
      </c>
      <c r="B294" s="1706"/>
      <c r="C294" s="1706"/>
      <c r="D294" s="1706"/>
      <c r="E294" s="1706"/>
      <c r="F294" s="1706"/>
      <c r="G294" s="1706"/>
      <c r="H294" s="1706"/>
      <c r="I294" s="1706"/>
      <c r="J294" s="1706"/>
      <c r="K294" s="1706"/>
      <c r="L294" s="1706"/>
      <c r="M294" s="1706"/>
      <c r="N294" s="1707">
        <f t="shared" si="19"/>
        <v>0</v>
      </c>
      <c r="O294" s="1708" t="e">
        <f t="shared" si="22"/>
        <v>#DIV/0!</v>
      </c>
      <c r="P294" s="1709" t="e">
        <f t="shared" si="21"/>
        <v>#DIV/0!</v>
      </c>
    </row>
    <row r="295" spans="1:16" ht="15.75">
      <c r="A295" s="1711" t="s">
        <v>2685</v>
      </c>
      <c r="B295" s="1712"/>
      <c r="C295" s="1712"/>
      <c r="D295" s="1712"/>
      <c r="E295" s="1712"/>
      <c r="F295" s="1712"/>
      <c r="G295" s="1712"/>
      <c r="H295" s="1712"/>
      <c r="I295" s="1712"/>
      <c r="J295" s="1712"/>
      <c r="K295" s="1712"/>
      <c r="L295" s="1712"/>
      <c r="M295" s="1712"/>
      <c r="N295" s="1713">
        <f t="shared" si="19"/>
        <v>0</v>
      </c>
      <c r="O295" s="1714" t="e">
        <f t="shared" si="22"/>
        <v>#DIV/0!</v>
      </c>
      <c r="P295" s="1715" t="e">
        <f t="shared" si="21"/>
        <v>#DIV/0!</v>
      </c>
    </row>
    <row r="296" spans="1:16" s="1536" customFormat="1" ht="15.75">
      <c r="A296" s="1700" t="s">
        <v>2686</v>
      </c>
      <c r="B296" s="1701"/>
      <c r="C296" s="1701"/>
      <c r="D296" s="1701"/>
      <c r="E296" s="1701"/>
      <c r="F296" s="1701"/>
      <c r="G296" s="1701"/>
      <c r="H296" s="1701"/>
      <c r="I296" s="1701"/>
      <c r="J296" s="1701"/>
      <c r="K296" s="1701"/>
      <c r="L296" s="1701"/>
      <c r="M296" s="1701"/>
      <c r="N296" s="1702">
        <f t="shared" si="19"/>
        <v>0</v>
      </c>
      <c r="O296" s="1703" t="e">
        <f>N296/N368</f>
        <v>#DIV/0!</v>
      </c>
      <c r="P296" s="1704" t="e">
        <f t="shared" si="21"/>
        <v>#DIV/0!</v>
      </c>
    </row>
    <row r="297" spans="1:16" ht="15.75">
      <c r="A297" s="1705" t="s">
        <v>2687</v>
      </c>
      <c r="B297" s="1706"/>
      <c r="C297" s="1706"/>
      <c r="D297" s="1706"/>
      <c r="E297" s="1706"/>
      <c r="F297" s="1706"/>
      <c r="G297" s="1706"/>
      <c r="H297" s="1706"/>
      <c r="I297" s="1706"/>
      <c r="J297" s="1706"/>
      <c r="K297" s="1706"/>
      <c r="L297" s="1706"/>
      <c r="M297" s="1706"/>
      <c r="N297" s="1707">
        <f t="shared" si="19"/>
        <v>0</v>
      </c>
      <c r="O297" s="1708" t="e">
        <f>N297/$N$296</f>
        <v>#DIV/0!</v>
      </c>
      <c r="P297" s="1709" t="e">
        <f t="shared" si="21"/>
        <v>#DIV/0!</v>
      </c>
    </row>
    <row r="298" spans="1:16" ht="15.75">
      <c r="A298" s="1705" t="s">
        <v>2688</v>
      </c>
      <c r="B298" s="1706"/>
      <c r="C298" s="1706"/>
      <c r="D298" s="1706"/>
      <c r="E298" s="1706"/>
      <c r="F298" s="1706"/>
      <c r="G298" s="1706"/>
      <c r="H298" s="1706"/>
      <c r="I298" s="1706"/>
      <c r="J298" s="1706"/>
      <c r="K298" s="1706"/>
      <c r="L298" s="1706"/>
      <c r="M298" s="1706"/>
      <c r="N298" s="1707">
        <f t="shared" si="19"/>
        <v>0</v>
      </c>
      <c r="O298" s="1708" t="e">
        <f t="shared" ref="O298:O305" si="23">N298/$N$296</f>
        <v>#DIV/0!</v>
      </c>
      <c r="P298" s="1709" t="e">
        <f t="shared" si="21"/>
        <v>#DIV/0!</v>
      </c>
    </row>
    <row r="299" spans="1:16" ht="15.75">
      <c r="A299" s="1705" t="s">
        <v>2689</v>
      </c>
      <c r="B299" s="1706"/>
      <c r="C299" s="1706"/>
      <c r="D299" s="1706"/>
      <c r="E299" s="1706"/>
      <c r="F299" s="1706"/>
      <c r="G299" s="1706"/>
      <c r="H299" s="1706"/>
      <c r="I299" s="1706"/>
      <c r="J299" s="1706"/>
      <c r="K299" s="1706"/>
      <c r="L299" s="1706"/>
      <c r="M299" s="1706"/>
      <c r="N299" s="1707">
        <f t="shared" si="19"/>
        <v>0</v>
      </c>
      <c r="O299" s="1708" t="e">
        <f t="shared" si="23"/>
        <v>#DIV/0!</v>
      </c>
      <c r="P299" s="1709" t="e">
        <f t="shared" si="21"/>
        <v>#DIV/0!</v>
      </c>
    </row>
    <row r="300" spans="1:16" ht="15.75">
      <c r="A300" s="1705" t="s">
        <v>2690</v>
      </c>
      <c r="B300" s="1706"/>
      <c r="C300" s="1706"/>
      <c r="D300" s="1706"/>
      <c r="E300" s="1706"/>
      <c r="F300" s="1706"/>
      <c r="G300" s="1706"/>
      <c r="H300" s="1706"/>
      <c r="I300" s="1706"/>
      <c r="J300" s="1706"/>
      <c r="K300" s="1706"/>
      <c r="L300" s="1706"/>
      <c r="M300" s="1706"/>
      <c r="N300" s="1707">
        <f t="shared" si="19"/>
        <v>0</v>
      </c>
      <c r="O300" s="1708" t="e">
        <f t="shared" si="23"/>
        <v>#DIV/0!</v>
      </c>
      <c r="P300" s="1709" t="e">
        <f t="shared" si="21"/>
        <v>#DIV/0!</v>
      </c>
    </row>
    <row r="301" spans="1:16" ht="15.75">
      <c r="A301" s="1705" t="s">
        <v>2691</v>
      </c>
      <c r="B301" s="1706"/>
      <c r="C301" s="1706"/>
      <c r="D301" s="1706"/>
      <c r="E301" s="1706"/>
      <c r="F301" s="1706"/>
      <c r="G301" s="1706"/>
      <c r="H301" s="1706"/>
      <c r="I301" s="1706"/>
      <c r="J301" s="1706"/>
      <c r="K301" s="1706"/>
      <c r="L301" s="1706"/>
      <c r="M301" s="1706"/>
      <c r="N301" s="1707">
        <f t="shared" si="19"/>
        <v>0</v>
      </c>
      <c r="O301" s="1708" t="e">
        <f t="shared" si="23"/>
        <v>#DIV/0!</v>
      </c>
      <c r="P301" s="1709" t="e">
        <f t="shared" si="21"/>
        <v>#DIV/0!</v>
      </c>
    </row>
    <row r="302" spans="1:16" ht="15.75">
      <c r="A302" s="1705" t="s">
        <v>2692</v>
      </c>
      <c r="B302" s="1706"/>
      <c r="C302" s="1706"/>
      <c r="D302" s="1706"/>
      <c r="E302" s="1706"/>
      <c r="F302" s="1706"/>
      <c r="G302" s="1706"/>
      <c r="H302" s="1706"/>
      <c r="I302" s="1706"/>
      <c r="J302" s="1706"/>
      <c r="K302" s="1706"/>
      <c r="L302" s="1706"/>
      <c r="M302" s="1706"/>
      <c r="N302" s="1707">
        <f t="shared" si="19"/>
        <v>0</v>
      </c>
      <c r="O302" s="1708" t="e">
        <f t="shared" si="23"/>
        <v>#DIV/0!</v>
      </c>
      <c r="P302" s="1709" t="e">
        <f t="shared" si="21"/>
        <v>#DIV/0!</v>
      </c>
    </row>
    <row r="303" spans="1:16" ht="15.75">
      <c r="A303" s="1705" t="s">
        <v>2693</v>
      </c>
      <c r="B303" s="1706"/>
      <c r="C303" s="1706"/>
      <c r="D303" s="1706"/>
      <c r="E303" s="1706"/>
      <c r="F303" s="1706"/>
      <c r="G303" s="1706"/>
      <c r="H303" s="1706"/>
      <c r="I303" s="1706"/>
      <c r="J303" s="1706"/>
      <c r="K303" s="1706"/>
      <c r="L303" s="1706"/>
      <c r="M303" s="1706"/>
      <c r="N303" s="1707">
        <f t="shared" si="19"/>
        <v>0</v>
      </c>
      <c r="O303" s="1708" t="e">
        <f t="shared" si="23"/>
        <v>#DIV/0!</v>
      </c>
      <c r="P303" s="1709" t="e">
        <f t="shared" si="21"/>
        <v>#DIV/0!</v>
      </c>
    </row>
    <row r="304" spans="1:16" ht="15.75">
      <c r="A304" s="1705" t="s">
        <v>2694</v>
      </c>
      <c r="B304" s="1706"/>
      <c r="C304" s="1706"/>
      <c r="D304" s="1706"/>
      <c r="E304" s="1706"/>
      <c r="F304" s="1706"/>
      <c r="G304" s="1706"/>
      <c r="H304" s="1706"/>
      <c r="I304" s="1706"/>
      <c r="J304" s="1706"/>
      <c r="K304" s="1706"/>
      <c r="L304" s="1706"/>
      <c r="M304" s="1706"/>
      <c r="N304" s="1707">
        <f t="shared" si="19"/>
        <v>0</v>
      </c>
      <c r="O304" s="1708" t="e">
        <f t="shared" si="23"/>
        <v>#DIV/0!</v>
      </c>
      <c r="P304" s="1709" t="e">
        <f t="shared" si="21"/>
        <v>#DIV/0!</v>
      </c>
    </row>
    <row r="305" spans="1:16" ht="15.75">
      <c r="A305" s="1711" t="s">
        <v>2695</v>
      </c>
      <c r="B305" s="1712"/>
      <c r="C305" s="1712"/>
      <c r="D305" s="1712"/>
      <c r="E305" s="1712"/>
      <c r="F305" s="1712"/>
      <c r="G305" s="1712"/>
      <c r="H305" s="1712"/>
      <c r="I305" s="1712"/>
      <c r="J305" s="1712"/>
      <c r="K305" s="1712"/>
      <c r="L305" s="1712"/>
      <c r="M305" s="1712"/>
      <c r="N305" s="1713">
        <f t="shared" si="19"/>
        <v>0</v>
      </c>
      <c r="O305" s="1714" t="e">
        <f t="shared" si="23"/>
        <v>#DIV/0!</v>
      </c>
      <c r="P305" s="1715" t="e">
        <f t="shared" si="21"/>
        <v>#DIV/0!</v>
      </c>
    </row>
    <row r="306" spans="1:16" s="1536" customFormat="1" ht="15.75">
      <c r="A306" s="1700" t="s">
        <v>2696</v>
      </c>
      <c r="B306" s="1701"/>
      <c r="C306" s="1701"/>
      <c r="D306" s="1701"/>
      <c r="E306" s="1701"/>
      <c r="F306" s="1701"/>
      <c r="G306" s="1701"/>
      <c r="H306" s="1701"/>
      <c r="I306" s="1701"/>
      <c r="J306" s="1701"/>
      <c r="K306" s="1701"/>
      <c r="L306" s="1701"/>
      <c r="M306" s="1701"/>
      <c r="N306" s="1702">
        <f t="shared" si="19"/>
        <v>0</v>
      </c>
      <c r="O306" s="1703" t="e">
        <f>N306/N368</f>
        <v>#DIV/0!</v>
      </c>
      <c r="P306" s="1704" t="e">
        <f t="shared" si="21"/>
        <v>#DIV/0!</v>
      </c>
    </row>
    <row r="307" spans="1:16" ht="15.75">
      <c r="A307" s="1705" t="s">
        <v>2697</v>
      </c>
      <c r="B307" s="1706"/>
      <c r="C307" s="1706"/>
      <c r="D307" s="1706"/>
      <c r="E307" s="1706"/>
      <c r="F307" s="1706"/>
      <c r="G307" s="1706"/>
      <c r="H307" s="1706"/>
      <c r="I307" s="1706"/>
      <c r="J307" s="1706"/>
      <c r="K307" s="1706"/>
      <c r="L307" s="1706"/>
      <c r="M307" s="1706"/>
      <c r="N307" s="1707">
        <f t="shared" si="19"/>
        <v>0</v>
      </c>
      <c r="O307" s="1708" t="e">
        <f>N307/$N$306</f>
        <v>#DIV/0!</v>
      </c>
      <c r="P307" s="1709" t="e">
        <f t="shared" si="21"/>
        <v>#DIV/0!</v>
      </c>
    </row>
    <row r="308" spans="1:16" ht="15.75">
      <c r="A308" s="1705" t="s">
        <v>2698</v>
      </c>
      <c r="B308" s="1706"/>
      <c r="C308" s="1706"/>
      <c r="D308" s="1706"/>
      <c r="E308" s="1706"/>
      <c r="F308" s="1706"/>
      <c r="G308" s="1706"/>
      <c r="H308" s="1706"/>
      <c r="I308" s="1706"/>
      <c r="J308" s="1706"/>
      <c r="K308" s="1706"/>
      <c r="L308" s="1706"/>
      <c r="M308" s="1706"/>
      <c r="N308" s="1707">
        <f t="shared" si="19"/>
        <v>0</v>
      </c>
      <c r="O308" s="1708" t="e">
        <f t="shared" ref="O308:O319" si="24">N308/$N$306</f>
        <v>#DIV/0!</v>
      </c>
      <c r="P308" s="1709" t="e">
        <f t="shared" si="21"/>
        <v>#DIV/0!</v>
      </c>
    </row>
    <row r="309" spans="1:16" ht="15.75">
      <c r="A309" s="1705" t="s">
        <v>2699</v>
      </c>
      <c r="B309" s="1706"/>
      <c r="C309" s="1706"/>
      <c r="D309" s="1706"/>
      <c r="E309" s="1706"/>
      <c r="F309" s="1706"/>
      <c r="G309" s="1706"/>
      <c r="H309" s="1706"/>
      <c r="I309" s="1706"/>
      <c r="J309" s="1706"/>
      <c r="K309" s="1706"/>
      <c r="L309" s="1706"/>
      <c r="M309" s="1706"/>
      <c r="N309" s="1707">
        <f t="shared" si="19"/>
        <v>0</v>
      </c>
      <c r="O309" s="1708" t="e">
        <f t="shared" si="24"/>
        <v>#DIV/0!</v>
      </c>
      <c r="P309" s="1709" t="e">
        <f t="shared" si="21"/>
        <v>#DIV/0!</v>
      </c>
    </row>
    <row r="310" spans="1:16" ht="15.75">
      <c r="A310" s="1705" t="s">
        <v>2700</v>
      </c>
      <c r="B310" s="1706"/>
      <c r="C310" s="1706"/>
      <c r="D310" s="1706"/>
      <c r="E310" s="1706"/>
      <c r="F310" s="1706"/>
      <c r="G310" s="1706"/>
      <c r="H310" s="1706"/>
      <c r="I310" s="1706"/>
      <c r="J310" s="1706"/>
      <c r="K310" s="1706"/>
      <c r="L310" s="1706"/>
      <c r="M310" s="1706"/>
      <c r="N310" s="1707">
        <f t="shared" si="19"/>
        <v>0</v>
      </c>
      <c r="O310" s="1708" t="e">
        <f t="shared" si="24"/>
        <v>#DIV/0!</v>
      </c>
      <c r="P310" s="1709" t="e">
        <f t="shared" si="21"/>
        <v>#DIV/0!</v>
      </c>
    </row>
    <row r="311" spans="1:16" ht="15.75">
      <c r="A311" s="1705" t="s">
        <v>2701</v>
      </c>
      <c r="B311" s="1706"/>
      <c r="C311" s="1706"/>
      <c r="D311" s="1706"/>
      <c r="E311" s="1706"/>
      <c r="F311" s="1706"/>
      <c r="G311" s="1706"/>
      <c r="H311" s="1706"/>
      <c r="I311" s="1706"/>
      <c r="J311" s="1706"/>
      <c r="K311" s="1706"/>
      <c r="L311" s="1706"/>
      <c r="M311" s="1706"/>
      <c r="N311" s="1707">
        <f t="shared" si="19"/>
        <v>0</v>
      </c>
      <c r="O311" s="1708" t="e">
        <f t="shared" si="24"/>
        <v>#DIV/0!</v>
      </c>
      <c r="P311" s="1709" t="e">
        <f t="shared" si="21"/>
        <v>#DIV/0!</v>
      </c>
    </row>
    <row r="312" spans="1:16" ht="15.75">
      <c r="A312" s="1705" t="s">
        <v>2702</v>
      </c>
      <c r="B312" s="1706"/>
      <c r="C312" s="1706"/>
      <c r="D312" s="1706"/>
      <c r="E312" s="1706"/>
      <c r="F312" s="1706"/>
      <c r="G312" s="1706"/>
      <c r="H312" s="1706"/>
      <c r="I312" s="1706"/>
      <c r="J312" s="1706"/>
      <c r="K312" s="1706"/>
      <c r="L312" s="1706"/>
      <c r="M312" s="1706"/>
      <c r="N312" s="1707">
        <f t="shared" si="19"/>
        <v>0</v>
      </c>
      <c r="O312" s="1708" t="e">
        <f t="shared" si="24"/>
        <v>#DIV/0!</v>
      </c>
      <c r="P312" s="1709" t="e">
        <f t="shared" si="21"/>
        <v>#DIV/0!</v>
      </c>
    </row>
    <row r="313" spans="1:16" ht="15.75">
      <c r="A313" s="1705" t="s">
        <v>2703</v>
      </c>
      <c r="B313" s="1706"/>
      <c r="C313" s="1706"/>
      <c r="D313" s="1706"/>
      <c r="E313" s="1706"/>
      <c r="F313" s="1706"/>
      <c r="G313" s="1706"/>
      <c r="H313" s="1706"/>
      <c r="I313" s="1706"/>
      <c r="J313" s="1706"/>
      <c r="K313" s="1706"/>
      <c r="L313" s="1706"/>
      <c r="M313" s="1706"/>
      <c r="N313" s="1707">
        <f t="shared" si="19"/>
        <v>0</v>
      </c>
      <c r="O313" s="1708" t="e">
        <f t="shared" si="24"/>
        <v>#DIV/0!</v>
      </c>
      <c r="P313" s="1709" t="e">
        <f t="shared" si="21"/>
        <v>#DIV/0!</v>
      </c>
    </row>
    <row r="314" spans="1:16" ht="15.75">
      <c r="A314" s="1705" t="s">
        <v>2704</v>
      </c>
      <c r="B314" s="1706"/>
      <c r="C314" s="1706"/>
      <c r="D314" s="1706"/>
      <c r="E314" s="1706"/>
      <c r="F314" s="1706"/>
      <c r="G314" s="1706"/>
      <c r="H314" s="1706"/>
      <c r="I314" s="1706"/>
      <c r="J314" s="1706"/>
      <c r="K314" s="1706"/>
      <c r="L314" s="1706"/>
      <c r="M314" s="1706"/>
      <c r="N314" s="1707">
        <f t="shared" si="19"/>
        <v>0</v>
      </c>
      <c r="O314" s="1708" t="e">
        <f t="shared" si="24"/>
        <v>#DIV/0!</v>
      </c>
      <c r="P314" s="1709" t="e">
        <f t="shared" si="21"/>
        <v>#DIV/0!</v>
      </c>
    </row>
    <row r="315" spans="1:16" ht="15.75">
      <c r="A315" s="1705" t="s">
        <v>2705</v>
      </c>
      <c r="B315" s="1706"/>
      <c r="C315" s="1706"/>
      <c r="D315" s="1706"/>
      <c r="E315" s="1706"/>
      <c r="F315" s="1706"/>
      <c r="G315" s="1706"/>
      <c r="H315" s="1706"/>
      <c r="I315" s="1706"/>
      <c r="J315" s="1706"/>
      <c r="K315" s="1706"/>
      <c r="L315" s="1706"/>
      <c r="M315" s="1706"/>
      <c r="N315" s="1707">
        <f t="shared" si="19"/>
        <v>0</v>
      </c>
      <c r="O315" s="1708" t="e">
        <f t="shared" si="24"/>
        <v>#DIV/0!</v>
      </c>
      <c r="P315" s="1709" t="e">
        <f t="shared" si="21"/>
        <v>#DIV/0!</v>
      </c>
    </row>
    <row r="316" spans="1:16" ht="15.75">
      <c r="A316" s="1705" t="s">
        <v>2706</v>
      </c>
      <c r="B316" s="1706"/>
      <c r="C316" s="1706"/>
      <c r="D316" s="1706"/>
      <c r="E316" s="1706"/>
      <c r="F316" s="1706"/>
      <c r="G316" s="1706"/>
      <c r="H316" s="1706"/>
      <c r="I316" s="1706"/>
      <c r="J316" s="1706"/>
      <c r="K316" s="1706"/>
      <c r="L316" s="1706"/>
      <c r="M316" s="1706"/>
      <c r="N316" s="1707">
        <f t="shared" si="19"/>
        <v>0</v>
      </c>
      <c r="O316" s="1708" t="e">
        <f t="shared" si="24"/>
        <v>#DIV/0!</v>
      </c>
      <c r="P316" s="1709" t="e">
        <f t="shared" si="21"/>
        <v>#DIV/0!</v>
      </c>
    </row>
    <row r="317" spans="1:16" ht="15.75">
      <c r="A317" s="1705" t="s">
        <v>2707</v>
      </c>
      <c r="B317" s="1706"/>
      <c r="C317" s="1706"/>
      <c r="D317" s="1706"/>
      <c r="E317" s="1706"/>
      <c r="F317" s="1706"/>
      <c r="G317" s="1706"/>
      <c r="H317" s="1706"/>
      <c r="I317" s="1706"/>
      <c r="J317" s="1706"/>
      <c r="K317" s="1706"/>
      <c r="L317" s="1706"/>
      <c r="M317" s="1706"/>
      <c r="N317" s="1707">
        <f t="shared" si="19"/>
        <v>0</v>
      </c>
      <c r="O317" s="1708" t="e">
        <f t="shared" si="24"/>
        <v>#DIV/0!</v>
      </c>
      <c r="P317" s="1709" t="e">
        <f t="shared" si="21"/>
        <v>#DIV/0!</v>
      </c>
    </row>
    <row r="318" spans="1:16" ht="15.75">
      <c r="A318" s="1705" t="s">
        <v>2708</v>
      </c>
      <c r="B318" s="1706"/>
      <c r="C318" s="1706"/>
      <c r="D318" s="1706"/>
      <c r="E318" s="1706"/>
      <c r="F318" s="1706"/>
      <c r="G318" s="1706"/>
      <c r="H318" s="1706"/>
      <c r="I318" s="1706"/>
      <c r="J318" s="1706"/>
      <c r="K318" s="1706"/>
      <c r="L318" s="1706"/>
      <c r="M318" s="1706"/>
      <c r="N318" s="1707">
        <f t="shared" si="19"/>
        <v>0</v>
      </c>
      <c r="O318" s="1708" t="e">
        <f t="shared" si="24"/>
        <v>#DIV/0!</v>
      </c>
      <c r="P318" s="1709" t="e">
        <f t="shared" si="21"/>
        <v>#DIV/0!</v>
      </c>
    </row>
    <row r="319" spans="1:16" ht="15.75">
      <c r="A319" s="1711" t="s">
        <v>2709</v>
      </c>
      <c r="B319" s="1712"/>
      <c r="C319" s="1712"/>
      <c r="D319" s="1712"/>
      <c r="E319" s="1712"/>
      <c r="F319" s="1712"/>
      <c r="G319" s="1712"/>
      <c r="H319" s="1712"/>
      <c r="I319" s="1712"/>
      <c r="J319" s="1712"/>
      <c r="K319" s="1712"/>
      <c r="L319" s="1712"/>
      <c r="M319" s="1712"/>
      <c r="N319" s="1713">
        <f t="shared" si="19"/>
        <v>0</v>
      </c>
      <c r="O319" s="1714" t="e">
        <f t="shared" si="24"/>
        <v>#DIV/0!</v>
      </c>
      <c r="P319" s="1715" t="e">
        <f t="shared" si="21"/>
        <v>#DIV/0!</v>
      </c>
    </row>
    <row r="320" spans="1:16" s="1536" customFormat="1" ht="15.75">
      <c r="A320" s="1700" t="s">
        <v>2710</v>
      </c>
      <c r="B320" s="1701"/>
      <c r="C320" s="1701"/>
      <c r="D320" s="1701"/>
      <c r="E320" s="1701"/>
      <c r="F320" s="1701"/>
      <c r="G320" s="1701"/>
      <c r="H320" s="1701"/>
      <c r="I320" s="1701"/>
      <c r="J320" s="1701"/>
      <c r="K320" s="1701"/>
      <c r="L320" s="1701"/>
      <c r="M320" s="1701"/>
      <c r="N320" s="1702">
        <f t="shared" si="19"/>
        <v>0</v>
      </c>
      <c r="O320" s="1703" t="e">
        <f>N320/N368</f>
        <v>#DIV/0!</v>
      </c>
      <c r="P320" s="1704" t="e">
        <f t="shared" si="21"/>
        <v>#DIV/0!</v>
      </c>
    </row>
    <row r="321" spans="1:16" ht="15.75">
      <c r="A321" s="1705" t="s">
        <v>2711</v>
      </c>
      <c r="B321" s="1706"/>
      <c r="C321" s="1706"/>
      <c r="D321" s="1706"/>
      <c r="E321" s="1706"/>
      <c r="F321" s="1706"/>
      <c r="G321" s="1706"/>
      <c r="H321" s="1706"/>
      <c r="I321" s="1706"/>
      <c r="J321" s="1706"/>
      <c r="K321" s="1706"/>
      <c r="L321" s="1706"/>
      <c r="M321" s="1706"/>
      <c r="N321" s="1707">
        <f t="shared" si="19"/>
        <v>0</v>
      </c>
      <c r="O321" s="1708" t="e">
        <f>N321/$N$320</f>
        <v>#DIV/0!</v>
      </c>
      <c r="P321" s="1709" t="e">
        <f t="shared" si="21"/>
        <v>#DIV/0!</v>
      </c>
    </row>
    <row r="322" spans="1:16" ht="15.75">
      <c r="A322" s="1705" t="s">
        <v>2712</v>
      </c>
      <c r="B322" s="1706"/>
      <c r="C322" s="1706"/>
      <c r="D322" s="1706"/>
      <c r="E322" s="1706"/>
      <c r="F322" s="1706"/>
      <c r="G322" s="1706"/>
      <c r="H322" s="1706"/>
      <c r="I322" s="1706"/>
      <c r="J322" s="1706"/>
      <c r="K322" s="1706"/>
      <c r="L322" s="1706"/>
      <c r="M322" s="1706"/>
      <c r="N322" s="1707">
        <f t="shared" si="19"/>
        <v>0</v>
      </c>
      <c r="O322" s="1708" t="e">
        <f>N322/$N$320</f>
        <v>#DIV/0!</v>
      </c>
      <c r="P322" s="1709" t="e">
        <f t="shared" si="21"/>
        <v>#DIV/0!</v>
      </c>
    </row>
    <row r="323" spans="1:16" ht="15.75">
      <c r="A323" s="1705" t="s">
        <v>2713</v>
      </c>
      <c r="B323" s="1706"/>
      <c r="C323" s="1706"/>
      <c r="D323" s="1706"/>
      <c r="E323" s="1706"/>
      <c r="F323" s="1706"/>
      <c r="G323" s="1706"/>
      <c r="H323" s="1706"/>
      <c r="I323" s="1706"/>
      <c r="J323" s="1706"/>
      <c r="K323" s="1706"/>
      <c r="L323" s="1706"/>
      <c r="M323" s="1706"/>
      <c r="N323" s="1707">
        <f t="shared" si="19"/>
        <v>0</v>
      </c>
      <c r="O323" s="1708" t="e">
        <f t="shared" ref="O323:O324" si="25">N323/$N$320</f>
        <v>#DIV/0!</v>
      </c>
      <c r="P323" s="1709" t="e">
        <f t="shared" si="21"/>
        <v>#DIV/0!</v>
      </c>
    </row>
    <row r="324" spans="1:16" ht="15.75">
      <c r="A324" s="1711" t="s">
        <v>2714</v>
      </c>
      <c r="B324" s="1712"/>
      <c r="C324" s="1712"/>
      <c r="D324" s="1712"/>
      <c r="E324" s="1712"/>
      <c r="F324" s="1712"/>
      <c r="G324" s="1712"/>
      <c r="H324" s="1712"/>
      <c r="I324" s="1712"/>
      <c r="J324" s="1712"/>
      <c r="K324" s="1712"/>
      <c r="L324" s="1712"/>
      <c r="M324" s="1712"/>
      <c r="N324" s="1713">
        <f t="shared" si="19"/>
        <v>0</v>
      </c>
      <c r="O324" s="1714" t="e">
        <f t="shared" si="25"/>
        <v>#DIV/0!</v>
      </c>
      <c r="P324" s="1715" t="e">
        <f t="shared" si="21"/>
        <v>#DIV/0!</v>
      </c>
    </row>
    <row r="325" spans="1:16" s="1536" customFormat="1" ht="15.75">
      <c r="A325" s="1700" t="s">
        <v>2715</v>
      </c>
      <c r="B325" s="1701"/>
      <c r="C325" s="1701"/>
      <c r="D325" s="1701"/>
      <c r="E325" s="1701"/>
      <c r="F325" s="1701"/>
      <c r="G325" s="1701"/>
      <c r="H325" s="1701"/>
      <c r="I325" s="1701"/>
      <c r="J325" s="1701"/>
      <c r="K325" s="1701"/>
      <c r="L325" s="1701"/>
      <c r="M325" s="1701"/>
      <c r="N325" s="1702">
        <f t="shared" ref="N325:N368" si="26">SUM(B325:M325)</f>
        <v>0</v>
      </c>
      <c r="O325" s="1703" t="e">
        <f>N325/N368</f>
        <v>#DIV/0!</v>
      </c>
      <c r="P325" s="1704" t="e">
        <f t="shared" si="21"/>
        <v>#DIV/0!</v>
      </c>
    </row>
    <row r="326" spans="1:16" ht="15.75">
      <c r="A326" s="1705" t="s">
        <v>2716</v>
      </c>
      <c r="B326" s="1706"/>
      <c r="C326" s="1706"/>
      <c r="D326" s="1706"/>
      <c r="E326" s="1706"/>
      <c r="F326" s="1706"/>
      <c r="G326" s="1706"/>
      <c r="H326" s="1706"/>
      <c r="I326" s="1706"/>
      <c r="J326" s="1706"/>
      <c r="K326" s="1706"/>
      <c r="L326" s="1706"/>
      <c r="M326" s="1706"/>
      <c r="N326" s="1707">
        <f t="shared" si="26"/>
        <v>0</v>
      </c>
      <c r="O326" s="1708" t="e">
        <f>N326/$N$325</f>
        <v>#DIV/0!</v>
      </c>
      <c r="P326" s="1709" t="e">
        <f t="shared" si="21"/>
        <v>#DIV/0!</v>
      </c>
    </row>
    <row r="327" spans="1:16" ht="15.75">
      <c r="A327" s="1705" t="s">
        <v>2717</v>
      </c>
      <c r="B327" s="1706"/>
      <c r="C327" s="1706"/>
      <c r="D327" s="1706"/>
      <c r="E327" s="1706"/>
      <c r="F327" s="1706"/>
      <c r="G327" s="1706"/>
      <c r="H327" s="1706"/>
      <c r="I327" s="1706"/>
      <c r="J327" s="1706"/>
      <c r="K327" s="1706"/>
      <c r="L327" s="1706"/>
      <c r="M327" s="1706"/>
      <c r="N327" s="1707">
        <f t="shared" si="26"/>
        <v>0</v>
      </c>
      <c r="O327" s="1708" t="e">
        <f t="shared" ref="O327:O353" si="27">N327/$N$325</f>
        <v>#DIV/0!</v>
      </c>
      <c r="P327" s="1709" t="e">
        <f t="shared" si="21"/>
        <v>#DIV/0!</v>
      </c>
    </row>
    <row r="328" spans="1:16" ht="15.75">
      <c r="A328" s="1705" t="s">
        <v>2718</v>
      </c>
      <c r="B328" s="1706"/>
      <c r="C328" s="1706"/>
      <c r="D328" s="1706"/>
      <c r="E328" s="1706"/>
      <c r="F328" s="1706"/>
      <c r="G328" s="1706"/>
      <c r="H328" s="1706"/>
      <c r="I328" s="1706"/>
      <c r="J328" s="1706"/>
      <c r="K328" s="1706"/>
      <c r="L328" s="1706"/>
      <c r="M328" s="1706"/>
      <c r="N328" s="1707">
        <f t="shared" si="26"/>
        <v>0</v>
      </c>
      <c r="O328" s="1708" t="e">
        <f t="shared" si="27"/>
        <v>#DIV/0!</v>
      </c>
      <c r="P328" s="1709" t="e">
        <f t="shared" si="21"/>
        <v>#DIV/0!</v>
      </c>
    </row>
    <row r="329" spans="1:16" ht="15.75">
      <c r="A329" s="1705" t="s">
        <v>2719</v>
      </c>
      <c r="B329" s="1706"/>
      <c r="C329" s="1706"/>
      <c r="D329" s="1706"/>
      <c r="E329" s="1706"/>
      <c r="F329" s="1706"/>
      <c r="G329" s="1706"/>
      <c r="H329" s="1706"/>
      <c r="I329" s="1706"/>
      <c r="J329" s="1706"/>
      <c r="K329" s="1706"/>
      <c r="L329" s="1706"/>
      <c r="M329" s="1706"/>
      <c r="N329" s="1707">
        <f t="shared" si="26"/>
        <v>0</v>
      </c>
      <c r="O329" s="1708" t="e">
        <f t="shared" si="27"/>
        <v>#DIV/0!</v>
      </c>
      <c r="P329" s="1709" t="e">
        <f t="shared" si="21"/>
        <v>#DIV/0!</v>
      </c>
    </row>
    <row r="330" spans="1:16" ht="15.75">
      <c r="A330" s="1705" t="s">
        <v>2720</v>
      </c>
      <c r="B330" s="1706"/>
      <c r="C330" s="1706"/>
      <c r="D330" s="1706"/>
      <c r="E330" s="1706"/>
      <c r="F330" s="1706"/>
      <c r="G330" s="1706"/>
      <c r="H330" s="1706"/>
      <c r="I330" s="1706"/>
      <c r="J330" s="1706"/>
      <c r="K330" s="1706"/>
      <c r="L330" s="1706"/>
      <c r="M330" s="1706"/>
      <c r="N330" s="1707">
        <f t="shared" si="26"/>
        <v>0</v>
      </c>
      <c r="O330" s="1708" t="e">
        <f t="shared" si="27"/>
        <v>#DIV/0!</v>
      </c>
      <c r="P330" s="1709" t="e">
        <f t="shared" si="21"/>
        <v>#DIV/0!</v>
      </c>
    </row>
    <row r="331" spans="1:16" ht="15.75">
      <c r="A331" s="1705" t="s">
        <v>2721</v>
      </c>
      <c r="B331" s="1706"/>
      <c r="C331" s="1706"/>
      <c r="D331" s="1706"/>
      <c r="E331" s="1706"/>
      <c r="F331" s="1706"/>
      <c r="G331" s="1706"/>
      <c r="H331" s="1706"/>
      <c r="I331" s="1706"/>
      <c r="J331" s="1706"/>
      <c r="K331" s="1706"/>
      <c r="L331" s="1706"/>
      <c r="M331" s="1706"/>
      <c r="N331" s="1707">
        <f t="shared" si="26"/>
        <v>0</v>
      </c>
      <c r="O331" s="1708" t="e">
        <f t="shared" si="27"/>
        <v>#DIV/0!</v>
      </c>
      <c r="P331" s="1709" t="e">
        <f t="shared" si="21"/>
        <v>#DIV/0!</v>
      </c>
    </row>
    <row r="332" spans="1:16" ht="15.75">
      <c r="A332" s="1705" t="s">
        <v>2722</v>
      </c>
      <c r="B332" s="1706"/>
      <c r="C332" s="1706"/>
      <c r="D332" s="1706"/>
      <c r="E332" s="1706"/>
      <c r="F332" s="1706"/>
      <c r="G332" s="1706"/>
      <c r="H332" s="1706"/>
      <c r="I332" s="1706"/>
      <c r="J332" s="1706"/>
      <c r="K332" s="1706"/>
      <c r="L332" s="1706"/>
      <c r="M332" s="1706"/>
      <c r="N332" s="1707">
        <f t="shared" si="26"/>
        <v>0</v>
      </c>
      <c r="O332" s="1708" t="e">
        <f t="shared" si="27"/>
        <v>#DIV/0!</v>
      </c>
      <c r="P332" s="1709" t="e">
        <f t="shared" si="21"/>
        <v>#DIV/0!</v>
      </c>
    </row>
    <row r="333" spans="1:16" ht="15.75">
      <c r="A333" s="1705" t="s">
        <v>2723</v>
      </c>
      <c r="B333" s="1706"/>
      <c r="C333" s="1706"/>
      <c r="D333" s="1706"/>
      <c r="E333" s="1706"/>
      <c r="F333" s="1706"/>
      <c r="G333" s="1706"/>
      <c r="H333" s="1706"/>
      <c r="I333" s="1706"/>
      <c r="J333" s="1706"/>
      <c r="K333" s="1706"/>
      <c r="L333" s="1706"/>
      <c r="M333" s="1706"/>
      <c r="N333" s="1707">
        <f t="shared" si="26"/>
        <v>0</v>
      </c>
      <c r="O333" s="1708" t="e">
        <f t="shared" si="27"/>
        <v>#DIV/0!</v>
      </c>
      <c r="P333" s="1709" t="e">
        <f t="shared" si="21"/>
        <v>#DIV/0!</v>
      </c>
    </row>
    <row r="334" spans="1:16" ht="15.75">
      <c r="A334" s="1705" t="s">
        <v>2724</v>
      </c>
      <c r="B334" s="1706"/>
      <c r="C334" s="1706"/>
      <c r="D334" s="1706"/>
      <c r="E334" s="1706"/>
      <c r="F334" s="1706"/>
      <c r="G334" s="1706"/>
      <c r="H334" s="1706"/>
      <c r="I334" s="1706"/>
      <c r="J334" s="1706"/>
      <c r="K334" s="1706"/>
      <c r="L334" s="1706"/>
      <c r="M334" s="1706"/>
      <c r="N334" s="1707">
        <f t="shared" si="26"/>
        <v>0</v>
      </c>
      <c r="O334" s="1708" t="e">
        <f t="shared" si="27"/>
        <v>#DIV/0!</v>
      </c>
      <c r="P334" s="1709" t="e">
        <f t="shared" si="21"/>
        <v>#DIV/0!</v>
      </c>
    </row>
    <row r="335" spans="1:16" ht="15.75">
      <c r="A335" s="1705" t="s">
        <v>2725</v>
      </c>
      <c r="B335" s="1706"/>
      <c r="C335" s="1706"/>
      <c r="D335" s="1706"/>
      <c r="E335" s="1706"/>
      <c r="F335" s="1706"/>
      <c r="G335" s="1706"/>
      <c r="H335" s="1706"/>
      <c r="I335" s="1706"/>
      <c r="J335" s="1706"/>
      <c r="K335" s="1706"/>
      <c r="L335" s="1706"/>
      <c r="M335" s="1706"/>
      <c r="N335" s="1707">
        <f t="shared" si="26"/>
        <v>0</v>
      </c>
      <c r="O335" s="1708" t="e">
        <f t="shared" si="27"/>
        <v>#DIV/0!</v>
      </c>
      <c r="P335" s="1709" t="e">
        <f t="shared" si="21"/>
        <v>#DIV/0!</v>
      </c>
    </row>
    <row r="336" spans="1:16" ht="15.75">
      <c r="A336" s="1705" t="s">
        <v>2726</v>
      </c>
      <c r="B336" s="1706"/>
      <c r="C336" s="1706"/>
      <c r="D336" s="1706"/>
      <c r="E336" s="1706"/>
      <c r="F336" s="1706"/>
      <c r="G336" s="1706"/>
      <c r="H336" s="1706"/>
      <c r="I336" s="1706"/>
      <c r="J336" s="1706"/>
      <c r="K336" s="1706"/>
      <c r="L336" s="1706"/>
      <c r="M336" s="1706"/>
      <c r="N336" s="1707">
        <f t="shared" si="26"/>
        <v>0</v>
      </c>
      <c r="O336" s="1708" t="e">
        <f t="shared" si="27"/>
        <v>#DIV/0!</v>
      </c>
      <c r="P336" s="1709" t="e">
        <f t="shared" si="21"/>
        <v>#DIV/0!</v>
      </c>
    </row>
    <row r="337" spans="1:17" ht="15.75">
      <c r="A337" s="1705" t="s">
        <v>2727</v>
      </c>
      <c r="B337" s="1706"/>
      <c r="C337" s="1706"/>
      <c r="D337" s="1706"/>
      <c r="E337" s="1706"/>
      <c r="F337" s="1706"/>
      <c r="G337" s="1706"/>
      <c r="H337" s="1706"/>
      <c r="I337" s="1706"/>
      <c r="J337" s="1706"/>
      <c r="K337" s="1706"/>
      <c r="L337" s="1706"/>
      <c r="M337" s="1706"/>
      <c r="N337" s="1707">
        <f t="shared" si="26"/>
        <v>0</v>
      </c>
      <c r="O337" s="1708" t="e">
        <f t="shared" si="27"/>
        <v>#DIV/0!</v>
      </c>
      <c r="P337" s="1709" t="e">
        <f t="shared" si="21"/>
        <v>#DIV/0!</v>
      </c>
    </row>
    <row r="338" spans="1:17" ht="15.75">
      <c r="A338" s="1705" t="s">
        <v>2728</v>
      </c>
      <c r="B338" s="1706"/>
      <c r="C338" s="1706"/>
      <c r="D338" s="1706"/>
      <c r="E338" s="1706"/>
      <c r="F338" s="1706"/>
      <c r="G338" s="1706"/>
      <c r="H338" s="1706"/>
      <c r="I338" s="1706"/>
      <c r="J338" s="1706"/>
      <c r="K338" s="1706"/>
      <c r="L338" s="1706"/>
      <c r="M338" s="1706"/>
      <c r="N338" s="1707">
        <f t="shared" si="26"/>
        <v>0</v>
      </c>
      <c r="O338" s="1708" t="e">
        <f t="shared" si="27"/>
        <v>#DIV/0!</v>
      </c>
      <c r="P338" s="1709" t="e">
        <f t="shared" si="21"/>
        <v>#DIV/0!</v>
      </c>
    </row>
    <row r="339" spans="1:17" ht="15.75">
      <c r="A339" s="1705" t="s">
        <v>2729</v>
      </c>
      <c r="B339" s="1706"/>
      <c r="C339" s="1706"/>
      <c r="D339" s="1706"/>
      <c r="E339" s="1706"/>
      <c r="F339" s="1706"/>
      <c r="G339" s="1706"/>
      <c r="H339" s="1706"/>
      <c r="I339" s="1706"/>
      <c r="J339" s="1706"/>
      <c r="K339" s="1706"/>
      <c r="L339" s="1706"/>
      <c r="M339" s="1706"/>
      <c r="N339" s="1707">
        <f t="shared" si="26"/>
        <v>0</v>
      </c>
      <c r="O339" s="1708" t="e">
        <f t="shared" si="27"/>
        <v>#DIV/0!</v>
      </c>
      <c r="P339" s="1709" t="e">
        <f t="shared" si="21"/>
        <v>#DIV/0!</v>
      </c>
    </row>
    <row r="340" spans="1:17" ht="15.75">
      <c r="A340" s="1705" t="s">
        <v>2730</v>
      </c>
      <c r="B340" s="1706"/>
      <c r="C340" s="1706"/>
      <c r="D340" s="1706"/>
      <c r="E340" s="1706"/>
      <c r="F340" s="1706"/>
      <c r="G340" s="1706"/>
      <c r="H340" s="1706"/>
      <c r="I340" s="1706"/>
      <c r="J340" s="1706"/>
      <c r="K340" s="1706"/>
      <c r="L340" s="1706"/>
      <c r="M340" s="1706"/>
      <c r="N340" s="1707">
        <f t="shared" si="26"/>
        <v>0</v>
      </c>
      <c r="O340" s="1708" t="e">
        <f t="shared" si="27"/>
        <v>#DIV/0!</v>
      </c>
      <c r="P340" s="1709" t="e">
        <f t="shared" si="21"/>
        <v>#DIV/0!</v>
      </c>
    </row>
    <row r="341" spans="1:17" ht="15.75">
      <c r="A341" s="1705" t="s">
        <v>2731</v>
      </c>
      <c r="B341" s="1706"/>
      <c r="C341" s="1706"/>
      <c r="D341" s="1706"/>
      <c r="E341" s="1706"/>
      <c r="F341" s="1706"/>
      <c r="G341" s="1706"/>
      <c r="H341" s="1706"/>
      <c r="I341" s="1706"/>
      <c r="J341" s="1706"/>
      <c r="K341" s="1706"/>
      <c r="L341" s="1706"/>
      <c r="M341" s="1706"/>
      <c r="N341" s="1707">
        <f t="shared" si="26"/>
        <v>0</v>
      </c>
      <c r="O341" s="1708" t="e">
        <f t="shared" si="27"/>
        <v>#DIV/0!</v>
      </c>
      <c r="P341" s="1709" t="e">
        <f t="shared" si="21"/>
        <v>#DIV/0!</v>
      </c>
    </row>
    <row r="342" spans="1:17" ht="15.75">
      <c r="A342" s="1705" t="s">
        <v>2732</v>
      </c>
      <c r="B342" s="1706"/>
      <c r="C342" s="1706"/>
      <c r="D342" s="1706"/>
      <c r="E342" s="1706"/>
      <c r="F342" s="1706"/>
      <c r="G342" s="1706"/>
      <c r="H342" s="1706"/>
      <c r="I342" s="1706"/>
      <c r="J342" s="1706"/>
      <c r="K342" s="1706"/>
      <c r="L342" s="1706"/>
      <c r="M342" s="1706"/>
      <c r="N342" s="1707">
        <f t="shared" si="26"/>
        <v>0</v>
      </c>
      <c r="O342" s="1708" t="e">
        <f t="shared" si="27"/>
        <v>#DIV/0!</v>
      </c>
      <c r="P342" s="1709" t="e">
        <f t="shared" si="21"/>
        <v>#DIV/0!</v>
      </c>
    </row>
    <row r="343" spans="1:17" ht="15.75">
      <c r="A343" s="1705" t="s">
        <v>2733</v>
      </c>
      <c r="B343" s="1706"/>
      <c r="C343" s="1706"/>
      <c r="D343" s="1706"/>
      <c r="E343" s="1706"/>
      <c r="F343" s="1706"/>
      <c r="G343" s="1706"/>
      <c r="H343" s="1706"/>
      <c r="I343" s="1706"/>
      <c r="J343" s="1706"/>
      <c r="K343" s="1706"/>
      <c r="L343" s="1706"/>
      <c r="M343" s="1706"/>
      <c r="N343" s="1707">
        <f t="shared" si="26"/>
        <v>0</v>
      </c>
      <c r="O343" s="1708" t="e">
        <f t="shared" si="27"/>
        <v>#DIV/0!</v>
      </c>
      <c r="P343" s="1709" t="e">
        <f t="shared" si="21"/>
        <v>#DIV/0!</v>
      </c>
    </row>
    <row r="344" spans="1:17" ht="15.75">
      <c r="A344" s="1711" t="s">
        <v>2734</v>
      </c>
      <c r="B344" s="1712"/>
      <c r="C344" s="1712"/>
      <c r="D344" s="1712"/>
      <c r="E344" s="1712"/>
      <c r="F344" s="1712"/>
      <c r="G344" s="1712"/>
      <c r="H344" s="1712"/>
      <c r="I344" s="1712"/>
      <c r="J344" s="1712"/>
      <c r="K344" s="1712"/>
      <c r="L344" s="1712"/>
      <c r="M344" s="1712"/>
      <c r="N344" s="1713">
        <f t="shared" si="26"/>
        <v>0</v>
      </c>
      <c r="O344" s="1714" t="e">
        <f t="shared" si="27"/>
        <v>#DIV/0!</v>
      </c>
      <c r="P344" s="1715" t="e">
        <f t="shared" si="21"/>
        <v>#DIV/0!</v>
      </c>
    </row>
    <row r="345" spans="1:17" s="1536" customFormat="1" ht="15.75">
      <c r="A345" s="1700" t="s">
        <v>2735</v>
      </c>
      <c r="B345" s="1701"/>
      <c r="C345" s="1701"/>
      <c r="D345" s="1701"/>
      <c r="E345" s="1701"/>
      <c r="F345" s="1701"/>
      <c r="G345" s="1701"/>
      <c r="H345" s="1701"/>
      <c r="I345" s="1701"/>
      <c r="J345" s="1701"/>
      <c r="K345" s="1701"/>
      <c r="L345" s="1701"/>
      <c r="M345" s="1701"/>
      <c r="N345" s="1702">
        <f t="shared" si="26"/>
        <v>0</v>
      </c>
      <c r="O345" s="1703" t="e">
        <f t="shared" si="27"/>
        <v>#DIV/0!</v>
      </c>
      <c r="P345" s="1704" t="e">
        <f t="shared" si="21"/>
        <v>#DIV/0!</v>
      </c>
    </row>
    <row r="346" spans="1:17" s="1155" customFormat="1" ht="15.75">
      <c r="A346" s="1705" t="s">
        <v>2736</v>
      </c>
      <c r="B346" s="1706"/>
      <c r="C346" s="1706"/>
      <c r="D346" s="1706"/>
      <c r="E346" s="1706"/>
      <c r="F346" s="1706"/>
      <c r="G346" s="1706"/>
      <c r="H346" s="1706"/>
      <c r="I346" s="1706"/>
      <c r="J346" s="1706"/>
      <c r="K346" s="1706"/>
      <c r="L346" s="1706"/>
      <c r="M346" s="1706"/>
      <c r="N346" s="1707">
        <f t="shared" si="26"/>
        <v>0</v>
      </c>
      <c r="O346" s="1708" t="e">
        <f t="shared" si="27"/>
        <v>#DIV/0!</v>
      </c>
      <c r="P346" s="1709" t="e">
        <f t="shared" si="21"/>
        <v>#DIV/0!</v>
      </c>
      <c r="Q346" s="1719"/>
    </row>
    <row r="347" spans="1:17" s="1155" customFormat="1" ht="15.75">
      <c r="A347" s="1705" t="s">
        <v>2737</v>
      </c>
      <c r="B347" s="1706"/>
      <c r="C347" s="1706"/>
      <c r="D347" s="1706"/>
      <c r="E347" s="1706"/>
      <c r="F347" s="1706"/>
      <c r="G347" s="1706"/>
      <c r="H347" s="1706"/>
      <c r="I347" s="1706"/>
      <c r="J347" s="1706"/>
      <c r="K347" s="1706"/>
      <c r="L347" s="1706"/>
      <c r="M347" s="1706"/>
      <c r="N347" s="1707">
        <f t="shared" si="26"/>
        <v>0</v>
      </c>
      <c r="O347" s="1708" t="e">
        <f t="shared" si="27"/>
        <v>#DIV/0!</v>
      </c>
      <c r="P347" s="1709" t="e">
        <f t="shared" si="21"/>
        <v>#DIV/0!</v>
      </c>
      <c r="Q347" s="1719"/>
    </row>
    <row r="348" spans="1:17" s="1155" customFormat="1" ht="15.75">
      <c r="A348" s="1705" t="s">
        <v>2738</v>
      </c>
      <c r="B348" s="1706"/>
      <c r="C348" s="1706"/>
      <c r="D348" s="1706"/>
      <c r="E348" s="1706"/>
      <c r="F348" s="1706"/>
      <c r="G348" s="1706"/>
      <c r="H348" s="1706"/>
      <c r="I348" s="1706"/>
      <c r="J348" s="1706"/>
      <c r="K348" s="1706"/>
      <c r="L348" s="1706"/>
      <c r="M348" s="1706"/>
      <c r="N348" s="1707">
        <f t="shared" si="26"/>
        <v>0</v>
      </c>
      <c r="O348" s="1708" t="e">
        <f t="shared" si="27"/>
        <v>#DIV/0!</v>
      </c>
      <c r="P348" s="1709" t="e">
        <f t="shared" si="21"/>
        <v>#DIV/0!</v>
      </c>
      <c r="Q348" s="1719"/>
    </row>
    <row r="349" spans="1:17" s="1155" customFormat="1" ht="15.75">
      <c r="A349" s="1705" t="s">
        <v>2739</v>
      </c>
      <c r="B349" s="1706"/>
      <c r="C349" s="1706"/>
      <c r="D349" s="1706"/>
      <c r="E349" s="1706"/>
      <c r="F349" s="1706"/>
      <c r="G349" s="1706"/>
      <c r="H349" s="1706"/>
      <c r="I349" s="1706"/>
      <c r="J349" s="1706"/>
      <c r="K349" s="1706"/>
      <c r="L349" s="1706"/>
      <c r="M349" s="1706"/>
      <c r="N349" s="1707">
        <f t="shared" si="26"/>
        <v>0</v>
      </c>
      <c r="O349" s="1708" t="e">
        <f t="shared" si="27"/>
        <v>#DIV/0!</v>
      </c>
      <c r="P349" s="1709" t="e">
        <f t="shared" si="21"/>
        <v>#DIV/0!</v>
      </c>
      <c r="Q349" s="1719"/>
    </row>
    <row r="350" spans="1:17" s="1155" customFormat="1" ht="15.75">
      <c r="A350" s="1705" t="s">
        <v>2740</v>
      </c>
      <c r="B350" s="1706"/>
      <c r="C350" s="1706"/>
      <c r="D350" s="1706"/>
      <c r="E350" s="1706"/>
      <c r="F350" s="1706"/>
      <c r="G350" s="1706"/>
      <c r="H350" s="1706"/>
      <c r="I350" s="1706"/>
      <c r="J350" s="1706"/>
      <c r="K350" s="1706"/>
      <c r="L350" s="1706"/>
      <c r="M350" s="1706"/>
      <c r="N350" s="1707">
        <f t="shared" si="26"/>
        <v>0</v>
      </c>
      <c r="O350" s="1708" t="e">
        <f t="shared" si="27"/>
        <v>#DIV/0!</v>
      </c>
      <c r="P350" s="1709" t="e">
        <f t="shared" si="21"/>
        <v>#DIV/0!</v>
      </c>
      <c r="Q350" s="1719"/>
    </row>
    <row r="351" spans="1:17" s="1155" customFormat="1" ht="15.75">
      <c r="A351" s="1705" t="s">
        <v>2741</v>
      </c>
      <c r="B351" s="1706"/>
      <c r="C351" s="1706"/>
      <c r="D351" s="1706"/>
      <c r="E351" s="1706"/>
      <c r="F351" s="1706"/>
      <c r="G351" s="1706"/>
      <c r="H351" s="1706"/>
      <c r="I351" s="1706"/>
      <c r="J351" s="1706"/>
      <c r="K351" s="1706"/>
      <c r="L351" s="1706"/>
      <c r="M351" s="1706"/>
      <c r="N351" s="1707">
        <f t="shared" si="26"/>
        <v>0</v>
      </c>
      <c r="O351" s="1708" t="e">
        <f t="shared" si="27"/>
        <v>#DIV/0!</v>
      </c>
      <c r="P351" s="1709" t="e">
        <f t="shared" si="21"/>
        <v>#DIV/0!</v>
      </c>
      <c r="Q351" s="1719"/>
    </row>
    <row r="352" spans="1:17" s="1155" customFormat="1" ht="15.75">
      <c r="A352" s="1705" t="s">
        <v>2742</v>
      </c>
      <c r="B352" s="1706"/>
      <c r="C352" s="1706"/>
      <c r="D352" s="1706"/>
      <c r="E352" s="1706"/>
      <c r="F352" s="1706"/>
      <c r="G352" s="1706"/>
      <c r="H352" s="1706"/>
      <c r="I352" s="1706"/>
      <c r="J352" s="1706"/>
      <c r="K352" s="1706"/>
      <c r="L352" s="1706"/>
      <c r="M352" s="1706"/>
      <c r="N352" s="1707">
        <f t="shared" si="26"/>
        <v>0</v>
      </c>
      <c r="O352" s="1708" t="e">
        <f t="shared" si="27"/>
        <v>#DIV/0!</v>
      </c>
      <c r="P352" s="1709" t="e">
        <f t="shared" si="21"/>
        <v>#DIV/0!</v>
      </c>
      <c r="Q352" s="1719"/>
    </row>
    <row r="353" spans="1:17" s="1721" customFormat="1" ht="15.75">
      <c r="A353" s="1711" t="s">
        <v>2743</v>
      </c>
      <c r="B353" s="1712"/>
      <c r="C353" s="1712"/>
      <c r="D353" s="1712"/>
      <c r="E353" s="1712"/>
      <c r="F353" s="1712"/>
      <c r="G353" s="1712"/>
      <c r="H353" s="1712"/>
      <c r="I353" s="1712"/>
      <c r="J353" s="1712"/>
      <c r="K353" s="1712"/>
      <c r="L353" s="1712"/>
      <c r="M353" s="1712"/>
      <c r="N353" s="1713">
        <f t="shared" si="26"/>
        <v>0</v>
      </c>
      <c r="O353" s="1714" t="e">
        <f t="shared" si="27"/>
        <v>#DIV/0!</v>
      </c>
      <c r="P353" s="1715" t="e">
        <f t="shared" si="21"/>
        <v>#DIV/0!</v>
      </c>
      <c r="Q353" s="1720"/>
    </row>
    <row r="354" spans="1:17" s="1536" customFormat="1" ht="15.75">
      <c r="A354" s="1700" t="s">
        <v>2744</v>
      </c>
      <c r="B354" s="1701"/>
      <c r="C354" s="1701"/>
      <c r="D354" s="1701"/>
      <c r="E354" s="1701"/>
      <c r="F354" s="1701"/>
      <c r="G354" s="1701"/>
      <c r="H354" s="1701"/>
      <c r="I354" s="1701"/>
      <c r="J354" s="1701"/>
      <c r="K354" s="1701"/>
      <c r="L354" s="1701"/>
      <c r="M354" s="1701"/>
      <c r="N354" s="1702">
        <f t="shared" si="26"/>
        <v>0</v>
      </c>
      <c r="O354" s="1703" t="e">
        <f>N354/N368</f>
        <v>#DIV/0!</v>
      </c>
      <c r="P354" s="1704" t="e">
        <f t="shared" si="21"/>
        <v>#DIV/0!</v>
      </c>
    </row>
    <row r="355" spans="1:17" ht="15.75">
      <c r="A355" s="1705" t="s">
        <v>2745</v>
      </c>
      <c r="B355" s="1706"/>
      <c r="C355" s="1706"/>
      <c r="D355" s="1706"/>
      <c r="E355" s="1706"/>
      <c r="F355" s="1706"/>
      <c r="G355" s="1706"/>
      <c r="H355" s="1706"/>
      <c r="I355" s="1706"/>
      <c r="J355" s="1706"/>
      <c r="K355" s="1706"/>
      <c r="L355" s="1706"/>
      <c r="M355" s="1706"/>
      <c r="N355" s="1707">
        <f t="shared" si="26"/>
        <v>0</v>
      </c>
      <c r="O355" s="1708" t="e">
        <f>N355/$N$354</f>
        <v>#DIV/0!</v>
      </c>
      <c r="P355" s="1709" t="e">
        <f t="shared" si="21"/>
        <v>#DIV/0!</v>
      </c>
      <c r="Q355" s="361"/>
    </row>
    <row r="356" spans="1:17" ht="15.75">
      <c r="A356" s="1705" t="s">
        <v>2746</v>
      </c>
      <c r="B356" s="1706"/>
      <c r="C356" s="1706"/>
      <c r="D356" s="1706"/>
      <c r="E356" s="1706"/>
      <c r="F356" s="1706"/>
      <c r="G356" s="1706"/>
      <c r="H356" s="1706"/>
      <c r="I356" s="1706"/>
      <c r="J356" s="1706"/>
      <c r="K356" s="1706"/>
      <c r="L356" s="1706"/>
      <c r="M356" s="1706"/>
      <c r="N356" s="1707">
        <f t="shared" si="26"/>
        <v>0</v>
      </c>
      <c r="O356" s="1708" t="e">
        <f t="shared" ref="O356:O367" si="28">N356/$N$354</f>
        <v>#DIV/0!</v>
      </c>
      <c r="P356" s="1709" t="e">
        <f t="shared" si="21"/>
        <v>#DIV/0!</v>
      </c>
      <c r="Q356" s="361"/>
    </row>
    <row r="357" spans="1:17" ht="15.75">
      <c r="A357" s="1705" t="s">
        <v>2747</v>
      </c>
      <c r="B357" s="1706"/>
      <c r="C357" s="1706"/>
      <c r="D357" s="1706"/>
      <c r="E357" s="1706"/>
      <c r="F357" s="1706"/>
      <c r="G357" s="1706"/>
      <c r="H357" s="1706"/>
      <c r="I357" s="1706"/>
      <c r="J357" s="1706"/>
      <c r="K357" s="1706"/>
      <c r="L357" s="1706"/>
      <c r="M357" s="1706"/>
      <c r="N357" s="1707">
        <f t="shared" si="26"/>
        <v>0</v>
      </c>
      <c r="O357" s="1708" t="e">
        <f t="shared" si="28"/>
        <v>#DIV/0!</v>
      </c>
      <c r="P357" s="1709" t="e">
        <f t="shared" si="21"/>
        <v>#DIV/0!</v>
      </c>
      <c r="Q357" s="361"/>
    </row>
    <row r="358" spans="1:17" ht="15.75">
      <c r="A358" s="1705" t="s">
        <v>2748</v>
      </c>
      <c r="B358" s="1706"/>
      <c r="C358" s="1706"/>
      <c r="D358" s="1706"/>
      <c r="E358" s="1706"/>
      <c r="F358" s="1706"/>
      <c r="G358" s="1706"/>
      <c r="H358" s="1706"/>
      <c r="I358" s="1706"/>
      <c r="J358" s="1706"/>
      <c r="K358" s="1706"/>
      <c r="L358" s="1706"/>
      <c r="M358" s="1706"/>
      <c r="N358" s="1707">
        <f t="shared" si="26"/>
        <v>0</v>
      </c>
      <c r="O358" s="1708" t="e">
        <f t="shared" si="28"/>
        <v>#DIV/0!</v>
      </c>
      <c r="P358" s="1709" t="e">
        <f t="shared" si="21"/>
        <v>#DIV/0!</v>
      </c>
      <c r="Q358" s="361"/>
    </row>
    <row r="359" spans="1:17" ht="15.75">
      <c r="A359" s="1705" t="s">
        <v>2749</v>
      </c>
      <c r="B359" s="1706"/>
      <c r="C359" s="1706"/>
      <c r="D359" s="1706"/>
      <c r="E359" s="1706"/>
      <c r="F359" s="1706"/>
      <c r="G359" s="1706"/>
      <c r="H359" s="1706"/>
      <c r="I359" s="1706"/>
      <c r="J359" s="1706"/>
      <c r="K359" s="1706"/>
      <c r="L359" s="1706"/>
      <c r="M359" s="1706"/>
      <c r="N359" s="1707">
        <f t="shared" si="26"/>
        <v>0</v>
      </c>
      <c r="O359" s="1708" t="e">
        <f t="shared" si="28"/>
        <v>#DIV/0!</v>
      </c>
      <c r="P359" s="1709" t="e">
        <f t="shared" si="21"/>
        <v>#DIV/0!</v>
      </c>
      <c r="Q359" s="361"/>
    </row>
    <row r="360" spans="1:17" ht="15.75">
      <c r="A360" s="1705" t="s">
        <v>2750</v>
      </c>
      <c r="B360" s="1706"/>
      <c r="C360" s="1706"/>
      <c r="D360" s="1706"/>
      <c r="E360" s="1706"/>
      <c r="F360" s="1706"/>
      <c r="G360" s="1706"/>
      <c r="H360" s="1706"/>
      <c r="I360" s="1706"/>
      <c r="J360" s="1706"/>
      <c r="K360" s="1706"/>
      <c r="L360" s="1706"/>
      <c r="M360" s="1706"/>
      <c r="N360" s="1707">
        <f t="shared" si="26"/>
        <v>0</v>
      </c>
      <c r="O360" s="1708" t="e">
        <f t="shared" si="28"/>
        <v>#DIV/0!</v>
      </c>
      <c r="P360" s="1709" t="e">
        <f t="shared" si="21"/>
        <v>#DIV/0!</v>
      </c>
      <c r="Q360" s="361"/>
    </row>
    <row r="361" spans="1:17" ht="15.75">
      <c r="A361" s="1705" t="s">
        <v>2751</v>
      </c>
      <c r="B361" s="1706"/>
      <c r="C361" s="1706"/>
      <c r="D361" s="1706"/>
      <c r="E361" s="1706"/>
      <c r="F361" s="1706"/>
      <c r="G361" s="1706"/>
      <c r="H361" s="1706"/>
      <c r="I361" s="1706"/>
      <c r="J361" s="1706"/>
      <c r="K361" s="1706"/>
      <c r="L361" s="1706"/>
      <c r="M361" s="1706"/>
      <c r="N361" s="1707">
        <f t="shared" si="26"/>
        <v>0</v>
      </c>
      <c r="O361" s="1708" t="e">
        <f t="shared" si="28"/>
        <v>#DIV/0!</v>
      </c>
      <c r="P361" s="1709" t="e">
        <f t="shared" si="21"/>
        <v>#DIV/0!</v>
      </c>
      <c r="Q361" s="361"/>
    </row>
    <row r="362" spans="1:17" ht="15.75">
      <c r="A362" s="1705" t="s">
        <v>2752</v>
      </c>
      <c r="B362" s="1706"/>
      <c r="C362" s="1706"/>
      <c r="D362" s="1706"/>
      <c r="E362" s="1706"/>
      <c r="F362" s="1706"/>
      <c r="G362" s="1706"/>
      <c r="H362" s="1706"/>
      <c r="I362" s="1706"/>
      <c r="J362" s="1706"/>
      <c r="K362" s="1706"/>
      <c r="L362" s="1706"/>
      <c r="M362" s="1706"/>
      <c r="N362" s="1707">
        <f t="shared" si="26"/>
        <v>0</v>
      </c>
      <c r="O362" s="1708" t="e">
        <f t="shared" si="28"/>
        <v>#DIV/0!</v>
      </c>
      <c r="P362" s="1709" t="e">
        <f t="shared" si="21"/>
        <v>#DIV/0!</v>
      </c>
      <c r="Q362" s="361"/>
    </row>
    <row r="363" spans="1:17" ht="15.75">
      <c r="A363" s="1705" t="s">
        <v>2753</v>
      </c>
      <c r="B363" s="1706"/>
      <c r="C363" s="1706"/>
      <c r="D363" s="1706"/>
      <c r="E363" s="1706"/>
      <c r="F363" s="1706"/>
      <c r="G363" s="1706"/>
      <c r="H363" s="1706"/>
      <c r="I363" s="1706"/>
      <c r="J363" s="1706"/>
      <c r="K363" s="1706"/>
      <c r="L363" s="1706"/>
      <c r="M363" s="1706"/>
      <c r="N363" s="1707">
        <f t="shared" si="26"/>
        <v>0</v>
      </c>
      <c r="O363" s="1708" t="e">
        <f t="shared" si="28"/>
        <v>#DIV/0!</v>
      </c>
      <c r="P363" s="1709" t="e">
        <f t="shared" si="21"/>
        <v>#DIV/0!</v>
      </c>
      <c r="Q363" s="361"/>
    </row>
    <row r="364" spans="1:17" ht="15.75">
      <c r="A364" s="1705" t="s">
        <v>2754</v>
      </c>
      <c r="B364" s="1706"/>
      <c r="C364" s="1706"/>
      <c r="D364" s="1706"/>
      <c r="E364" s="1706"/>
      <c r="F364" s="1706"/>
      <c r="G364" s="1706"/>
      <c r="H364" s="1706"/>
      <c r="I364" s="1706"/>
      <c r="J364" s="1706"/>
      <c r="K364" s="1706"/>
      <c r="L364" s="1706"/>
      <c r="M364" s="1706"/>
      <c r="N364" s="1707">
        <f t="shared" si="26"/>
        <v>0</v>
      </c>
      <c r="O364" s="1708" t="e">
        <f t="shared" si="28"/>
        <v>#DIV/0!</v>
      </c>
      <c r="P364" s="1709" t="e">
        <f t="shared" si="21"/>
        <v>#DIV/0!</v>
      </c>
      <c r="Q364" s="361"/>
    </row>
    <row r="365" spans="1:17" ht="15.75">
      <c r="A365" s="1705" t="s">
        <v>2755</v>
      </c>
      <c r="B365" s="1706"/>
      <c r="C365" s="1706"/>
      <c r="D365" s="1706"/>
      <c r="E365" s="1706"/>
      <c r="F365" s="1706"/>
      <c r="G365" s="1706"/>
      <c r="H365" s="1706"/>
      <c r="I365" s="1706"/>
      <c r="J365" s="1706"/>
      <c r="K365" s="1706"/>
      <c r="L365" s="1706"/>
      <c r="M365" s="1706"/>
      <c r="N365" s="1707">
        <f t="shared" si="26"/>
        <v>0</v>
      </c>
      <c r="O365" s="1708" t="e">
        <f t="shared" si="28"/>
        <v>#DIV/0!</v>
      </c>
      <c r="P365" s="1709" t="e">
        <f t="shared" ref="P365:P368" si="29">AVERAGE(B365:M365)</f>
        <v>#DIV/0!</v>
      </c>
      <c r="Q365" s="361"/>
    </row>
    <row r="366" spans="1:17" ht="15.75">
      <c r="A366" s="1705" t="s">
        <v>2756</v>
      </c>
      <c r="B366" s="1706"/>
      <c r="C366" s="1706"/>
      <c r="D366" s="1706"/>
      <c r="E366" s="1706"/>
      <c r="F366" s="1706"/>
      <c r="G366" s="1706"/>
      <c r="H366" s="1706"/>
      <c r="I366" s="1706"/>
      <c r="J366" s="1706"/>
      <c r="K366" s="1706"/>
      <c r="L366" s="1706"/>
      <c r="M366" s="1706"/>
      <c r="N366" s="1707">
        <f t="shared" si="26"/>
        <v>0</v>
      </c>
      <c r="O366" s="1708" t="e">
        <f t="shared" si="28"/>
        <v>#DIV/0!</v>
      </c>
      <c r="P366" s="1709" t="e">
        <f t="shared" si="29"/>
        <v>#DIV/0!</v>
      </c>
      <c r="Q366" s="361"/>
    </row>
    <row r="367" spans="1:17" ht="15.75">
      <c r="A367" s="1711" t="s">
        <v>2757</v>
      </c>
      <c r="B367" s="1712"/>
      <c r="C367" s="1712"/>
      <c r="D367" s="1712"/>
      <c r="E367" s="1712"/>
      <c r="F367" s="1712"/>
      <c r="G367" s="1712"/>
      <c r="H367" s="1712"/>
      <c r="I367" s="1712"/>
      <c r="J367" s="1712"/>
      <c r="K367" s="1712"/>
      <c r="L367" s="1712"/>
      <c r="M367" s="1712"/>
      <c r="N367" s="1713">
        <f t="shared" si="26"/>
        <v>0</v>
      </c>
      <c r="O367" s="1714" t="e">
        <f t="shared" si="28"/>
        <v>#DIV/0!</v>
      </c>
      <c r="P367" s="1715" t="e">
        <f t="shared" si="29"/>
        <v>#DIV/0!</v>
      </c>
      <c r="Q367" s="361"/>
    </row>
    <row r="368" spans="1:17" s="1726" customFormat="1" ht="15.75">
      <c r="A368" s="1722" t="s">
        <v>120</v>
      </c>
      <c r="B368" s="582">
        <f>B5+B90+B130+B135+B147+B156+B172+B183+B187+B210+B226+B245+B248+B260+B284+B296+B306+B320+B325+B345+B354</f>
        <v>0</v>
      </c>
      <c r="C368" s="582"/>
      <c r="D368" s="582"/>
      <c r="E368" s="582"/>
      <c r="F368" s="582"/>
      <c r="G368" s="582"/>
      <c r="H368" s="582"/>
      <c r="I368" s="582"/>
      <c r="J368" s="582"/>
      <c r="K368" s="582"/>
      <c r="L368" s="582"/>
      <c r="M368" s="582"/>
      <c r="N368" s="1723">
        <f t="shared" si="26"/>
        <v>0</v>
      </c>
      <c r="O368" s="1724" t="e">
        <f>N368/N368</f>
        <v>#DIV/0!</v>
      </c>
      <c r="P368" s="1725">
        <f t="shared" si="29"/>
        <v>0</v>
      </c>
    </row>
    <row r="369" spans="1:1">
      <c r="A369" s="1267" t="s">
        <v>2758</v>
      </c>
    </row>
  </sheetData>
  <sheetProtection algorithmName="SHA-512" hashValue="Xl5iBxm9/CcjAVG2x4jp9BwY7Di5sNiIGqXtdKynIyXTgeDmy6vckPWRXC/pUmBodHjrFWRSwjVU1oTCq/RrqA==" saltValue="8Y7WS1A2ezvft0tcKIHzhQ==" spinCount="100000" sheet="1" objects="1" scenarios="1"/>
  <mergeCells count="2">
    <mergeCell ref="A1:P1"/>
    <mergeCell ref="A2:P2"/>
  </mergeCells>
  <pageMargins left="0.511811024" right="0.511811024" top="0.78740157499999996" bottom="0.78740157499999996" header="0.31496062000000002" footer="0.31496062000000002"/>
  <drawing r:id="rId1"/>
  <legacyDrawing r:id="rId2"/>
  <controls>
    <mc:AlternateContent xmlns:mc="http://schemas.openxmlformats.org/markup-compatibility/2006">
      <mc:Choice Requires="x14">
        <control shapeId="37889" r:id="rId3" name="Control 1">
          <controlPr defaultSize="0" r:id="rId4">
            <anchor moveWithCells="1">
              <from>
                <xdr:col>0</xdr:col>
                <xdr:colOff>0</xdr:colOff>
                <xdr:row>389</xdr:row>
                <xdr:rowOff>142875</xdr:rowOff>
              </from>
              <to>
                <xdr:col>0</xdr:col>
                <xdr:colOff>257175</xdr:colOff>
                <xdr:row>391</xdr:row>
                <xdr:rowOff>28575</xdr:rowOff>
              </to>
            </anchor>
          </controlPr>
        </control>
      </mc:Choice>
      <mc:Fallback>
        <control shapeId="37889" r:id="rId3" name="Control 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AT235"/>
  <sheetViews>
    <sheetView showGridLines="0" showRowColHeaders="0" zoomScale="85" zoomScaleNormal="85" workbookViewId="0">
      <pane xSplit="2" ySplit="3" topLeftCell="C5" activePane="bottomRight" state="frozen"/>
      <selection activeCell="A8" sqref="A9:E9"/>
      <selection pane="topRight" activeCell="A8" sqref="A9:E9"/>
      <selection pane="bottomLeft" activeCell="A8" sqref="A9:E9"/>
      <selection pane="bottomRight" activeCell="C5" sqref="C5:E5"/>
    </sheetView>
  </sheetViews>
  <sheetFormatPr defaultRowHeight="15.75"/>
  <cols>
    <col min="1" max="1" width="14.28515625" style="42" customWidth="1"/>
    <col min="2" max="2" width="59.5703125" style="42" customWidth="1"/>
    <col min="3" max="20" width="10.140625" style="80" customWidth="1"/>
    <col min="21" max="38" width="10.140625" style="80" hidden="1" customWidth="1"/>
    <col min="39" max="40" width="6.5703125" style="80" customWidth="1"/>
    <col min="41" max="42" width="6.5703125" style="42" customWidth="1"/>
    <col min="43" max="16384" width="9.140625" style="42"/>
  </cols>
  <sheetData>
    <row r="1" spans="1:46" ht="54.75" customHeight="1">
      <c r="A1" s="42" t="s">
        <v>664</v>
      </c>
      <c r="C1" s="1951" t="s">
        <v>737</v>
      </c>
      <c r="D1" s="1951"/>
      <c r="E1" s="1951"/>
      <c r="F1" s="1951"/>
      <c r="G1" s="1951"/>
      <c r="H1" s="1951"/>
      <c r="I1" s="1951"/>
      <c r="J1" s="1951"/>
      <c r="K1" s="1951"/>
      <c r="L1" s="1951"/>
      <c r="M1" s="1951"/>
      <c r="N1" s="1951"/>
      <c r="O1" s="1951"/>
      <c r="P1" s="1951"/>
      <c r="Q1" s="1951"/>
      <c r="R1" s="1951"/>
      <c r="S1" s="1951"/>
      <c r="T1" s="1951"/>
      <c r="U1" s="1951"/>
      <c r="V1" s="1951"/>
      <c r="W1" s="1951"/>
      <c r="X1" s="1951"/>
      <c r="Y1" s="1951"/>
      <c r="Z1" s="1951"/>
      <c r="AA1" s="1951"/>
      <c r="AB1" s="1951"/>
      <c r="AC1" s="1951"/>
      <c r="AD1" s="1951"/>
      <c r="AE1" s="1951"/>
      <c r="AF1" s="1951"/>
      <c r="AG1" s="1951"/>
      <c r="AH1" s="1951"/>
      <c r="AI1" s="1951"/>
      <c r="AJ1" s="1951"/>
      <c r="AK1" s="1951"/>
      <c r="AL1" s="1951"/>
      <c r="AM1" s="1951"/>
      <c r="AN1" s="1951"/>
      <c r="AO1" s="84"/>
      <c r="AP1" s="84"/>
      <c r="AQ1" s="84"/>
      <c r="AR1" s="84"/>
      <c r="AS1" s="84"/>
      <c r="AT1" s="84"/>
    </row>
    <row r="2" spans="1:46" ht="30.75" customHeight="1" thickBot="1">
      <c r="A2" s="82"/>
      <c r="B2" s="82"/>
      <c r="C2" s="1952" t="s">
        <v>0</v>
      </c>
      <c r="D2" s="1952"/>
      <c r="E2" s="1952"/>
      <c r="F2" s="1952"/>
      <c r="G2" s="1952"/>
      <c r="H2" s="1952"/>
      <c r="I2" s="1952"/>
      <c r="J2" s="1952"/>
      <c r="K2" s="1952"/>
      <c r="L2" s="1952"/>
      <c r="M2" s="1952"/>
      <c r="N2" s="1952"/>
      <c r="O2" s="1952"/>
      <c r="P2" s="1952"/>
      <c r="Q2" s="1952"/>
      <c r="R2" s="1952"/>
      <c r="S2" s="1952"/>
      <c r="T2" s="1952"/>
      <c r="U2" s="1952"/>
      <c r="V2" s="1952"/>
      <c r="W2" s="1952"/>
      <c r="X2" s="1952"/>
      <c r="Y2" s="1952"/>
      <c r="Z2" s="1952"/>
      <c r="AA2" s="1952"/>
      <c r="AB2" s="1952"/>
      <c r="AC2" s="1952"/>
      <c r="AD2" s="1952"/>
      <c r="AE2" s="1952"/>
      <c r="AF2" s="1952"/>
      <c r="AG2" s="1952"/>
      <c r="AH2" s="1952"/>
      <c r="AI2" s="1952"/>
      <c r="AJ2" s="1952"/>
      <c r="AK2" s="1952"/>
      <c r="AL2" s="1952"/>
      <c r="AM2" s="1952"/>
      <c r="AN2" s="1952"/>
    </row>
    <row r="3" spans="1:46" s="551" customFormat="1" ht="32.25" customHeight="1">
      <c r="A3" s="1936" t="s">
        <v>17</v>
      </c>
      <c r="B3" s="1918" t="s">
        <v>18</v>
      </c>
      <c r="C3" s="1941" t="s">
        <v>2</v>
      </c>
      <c r="D3" s="1848"/>
      <c r="E3" s="1849"/>
      <c r="F3" s="1941" t="s">
        <v>3</v>
      </c>
      <c r="G3" s="1848"/>
      <c r="H3" s="1849"/>
      <c r="I3" s="1955" t="s">
        <v>4</v>
      </c>
      <c r="J3" s="1956"/>
      <c r="K3" s="1957"/>
      <c r="L3" s="1941" t="s">
        <v>5</v>
      </c>
      <c r="M3" s="1848"/>
      <c r="N3" s="1849"/>
      <c r="O3" s="1941" t="s">
        <v>6</v>
      </c>
      <c r="P3" s="1848"/>
      <c r="Q3" s="1849"/>
      <c r="R3" s="1941" t="s">
        <v>7</v>
      </c>
      <c r="S3" s="1848"/>
      <c r="T3" s="1849"/>
      <c r="U3" s="1941" t="s">
        <v>8</v>
      </c>
      <c r="V3" s="1848"/>
      <c r="W3" s="1849"/>
      <c r="X3" s="1941" t="s">
        <v>9</v>
      </c>
      <c r="Y3" s="1848"/>
      <c r="Z3" s="1849"/>
      <c r="AA3" s="1941" t="s">
        <v>10</v>
      </c>
      <c r="AB3" s="1848"/>
      <c r="AC3" s="1849"/>
      <c r="AD3" s="1941" t="s">
        <v>11</v>
      </c>
      <c r="AE3" s="1848"/>
      <c r="AF3" s="1849"/>
      <c r="AG3" s="1941" t="s">
        <v>12</v>
      </c>
      <c r="AH3" s="1848"/>
      <c r="AI3" s="1849"/>
      <c r="AJ3" s="1941" t="s">
        <v>13</v>
      </c>
      <c r="AK3" s="1848"/>
      <c r="AL3" s="1849"/>
      <c r="AM3" s="1953" t="s">
        <v>56</v>
      </c>
      <c r="AN3" s="1954"/>
      <c r="AO3" s="1954" t="s">
        <v>659</v>
      </c>
      <c r="AP3" s="1989"/>
      <c r="AQ3" s="738"/>
    </row>
    <row r="4" spans="1:46" ht="15" hidden="1" customHeight="1">
      <c r="A4" s="1937"/>
      <c r="B4" s="1938"/>
      <c r="C4" s="915">
        <v>0</v>
      </c>
      <c r="D4" s="1669">
        <v>0</v>
      </c>
      <c r="E4" s="916">
        <v>0</v>
      </c>
      <c r="F4" s="915">
        <v>0</v>
      </c>
      <c r="G4" s="1669"/>
      <c r="H4" s="916">
        <v>0</v>
      </c>
      <c r="I4" s="915">
        <v>0</v>
      </c>
      <c r="J4" s="1669"/>
      <c r="K4" s="916">
        <v>0</v>
      </c>
      <c r="L4" s="915">
        <v>0</v>
      </c>
      <c r="M4" s="1669"/>
      <c r="N4" s="916">
        <v>0</v>
      </c>
      <c r="O4" s="915">
        <v>0</v>
      </c>
      <c r="P4" s="1669"/>
      <c r="Q4" s="916">
        <v>0</v>
      </c>
      <c r="R4" s="915">
        <v>0</v>
      </c>
      <c r="S4" s="1669"/>
      <c r="T4" s="916">
        <v>0</v>
      </c>
      <c r="U4" s="915"/>
      <c r="V4" s="1669"/>
      <c r="W4" s="916"/>
      <c r="X4" s="915">
        <v>0</v>
      </c>
      <c r="Y4" s="1669"/>
      <c r="Z4" s="916">
        <v>0</v>
      </c>
      <c r="AA4" s="915">
        <v>0</v>
      </c>
      <c r="AB4" s="1669"/>
      <c r="AC4" s="916">
        <v>0</v>
      </c>
      <c r="AD4" s="915"/>
      <c r="AE4" s="1669"/>
      <c r="AF4" s="916"/>
      <c r="AG4" s="915">
        <v>0</v>
      </c>
      <c r="AH4" s="1669"/>
      <c r="AI4" s="916">
        <v>0</v>
      </c>
      <c r="AJ4" s="915">
        <v>0</v>
      </c>
      <c r="AK4" s="1669"/>
      <c r="AL4" s="916">
        <v>0</v>
      </c>
      <c r="AM4" s="915" t="s">
        <v>478</v>
      </c>
      <c r="AN4" s="917"/>
      <c r="AO4" s="915"/>
      <c r="AP4" s="917"/>
      <c r="AQ4" s="37"/>
    </row>
    <row r="5" spans="1:46" s="165" customFormat="1" ht="15" customHeight="1">
      <c r="A5" s="433">
        <v>410010014</v>
      </c>
      <c r="B5" s="112" t="s">
        <v>599</v>
      </c>
      <c r="C5" s="1933">
        <v>0</v>
      </c>
      <c r="D5" s="1934"/>
      <c r="E5" s="1935"/>
      <c r="F5" s="1933"/>
      <c r="G5" s="1934"/>
      <c r="H5" s="1935"/>
      <c r="I5" s="1933"/>
      <c r="J5" s="1934"/>
      <c r="K5" s="1935"/>
      <c r="L5" s="1933"/>
      <c r="M5" s="1934"/>
      <c r="N5" s="1935"/>
      <c r="O5" s="1933"/>
      <c r="P5" s="1934"/>
      <c r="Q5" s="1935"/>
      <c r="R5" s="1933"/>
      <c r="S5" s="1934"/>
      <c r="T5" s="1935"/>
      <c r="U5" s="1933"/>
      <c r="V5" s="1934"/>
      <c r="W5" s="1935"/>
      <c r="X5" s="1933"/>
      <c r="Y5" s="1934"/>
      <c r="Z5" s="1935"/>
      <c r="AA5" s="1933"/>
      <c r="AB5" s="1934"/>
      <c r="AC5" s="1935"/>
      <c r="AD5" s="1933"/>
      <c r="AE5" s="1934"/>
      <c r="AF5" s="1935"/>
      <c r="AG5" s="1933"/>
      <c r="AH5" s="1934"/>
      <c r="AI5" s="1935"/>
      <c r="AJ5" s="1933"/>
      <c r="AK5" s="1934"/>
      <c r="AL5" s="1935"/>
      <c r="AM5" s="1947">
        <f>(AJ5+AG5+AD5+AA5+X5+U5+R5+O5+L5+I5+F5+C5)</f>
        <v>0</v>
      </c>
      <c r="AN5" s="1948">
        <f t="shared" ref="AN5:AN12" si="0">(AL5+AI5+AF5+AC5+Z5+W5+T5+Q5+N5+K5+H5+E5)</f>
        <v>0</v>
      </c>
      <c r="AO5" s="1974">
        <f t="shared" ref="AO5:AO12" si="1">AVERAGE(C5,F5,I5,L5,O5,R5,U5,X5,AA5,AD5,AG5,AJ5)</f>
        <v>0</v>
      </c>
      <c r="AP5" s="1975">
        <f t="shared" ref="AP5:AP12" si="2">AN5/12</f>
        <v>0</v>
      </c>
      <c r="AQ5" s="742"/>
    </row>
    <row r="6" spans="1:46" s="165" customFormat="1" ht="15" customHeight="1">
      <c r="A6" s="433">
        <v>409060216</v>
      </c>
      <c r="B6" s="112" t="s">
        <v>1368</v>
      </c>
      <c r="C6" s="1856">
        <v>0</v>
      </c>
      <c r="D6" s="1857"/>
      <c r="E6" s="1858"/>
      <c r="F6" s="1856"/>
      <c r="G6" s="1857"/>
      <c r="H6" s="1858"/>
      <c r="I6" s="1856"/>
      <c r="J6" s="1857"/>
      <c r="K6" s="1858"/>
      <c r="L6" s="1856"/>
      <c r="M6" s="1857"/>
      <c r="N6" s="1858"/>
      <c r="O6" s="1856"/>
      <c r="P6" s="1857"/>
      <c r="Q6" s="1858"/>
      <c r="R6" s="1856"/>
      <c r="S6" s="1857"/>
      <c r="T6" s="1858"/>
      <c r="U6" s="1856"/>
      <c r="V6" s="1857"/>
      <c r="W6" s="1858"/>
      <c r="X6" s="1856"/>
      <c r="Y6" s="1857"/>
      <c r="Z6" s="1858"/>
      <c r="AA6" s="1856"/>
      <c r="AB6" s="1857"/>
      <c r="AC6" s="1858"/>
      <c r="AD6" s="1856"/>
      <c r="AE6" s="1857"/>
      <c r="AF6" s="1858"/>
      <c r="AG6" s="1856"/>
      <c r="AH6" s="1857"/>
      <c r="AI6" s="1858"/>
      <c r="AJ6" s="1856"/>
      <c r="AK6" s="1857"/>
      <c r="AL6" s="1858"/>
      <c r="AM6" s="1949">
        <f>(AJ6+AG6+AD6+AA6+X6+U6+R6+O6+L6+I6+F6+C6)</f>
        <v>0</v>
      </c>
      <c r="AN6" s="1950">
        <f>(AL6+AI6+AF6+AC6+Z6+W6+T6+Q6+N6+K6+H6+E6)</f>
        <v>0</v>
      </c>
      <c r="AO6" s="1974">
        <f t="shared" si="1"/>
        <v>0</v>
      </c>
      <c r="AP6" s="1975">
        <f t="shared" si="2"/>
        <v>0</v>
      </c>
      <c r="AQ6" s="742"/>
    </row>
    <row r="7" spans="1:46" s="165" customFormat="1" ht="15" customHeight="1">
      <c r="A7" s="433">
        <v>407040161</v>
      </c>
      <c r="B7" s="112" t="s">
        <v>1248</v>
      </c>
      <c r="C7" s="1856">
        <v>1</v>
      </c>
      <c r="D7" s="1857"/>
      <c r="E7" s="1858"/>
      <c r="F7" s="1856"/>
      <c r="G7" s="1857"/>
      <c r="H7" s="1858"/>
      <c r="I7" s="1856"/>
      <c r="J7" s="1857"/>
      <c r="K7" s="1858"/>
      <c r="L7" s="1856"/>
      <c r="M7" s="1857"/>
      <c r="N7" s="1858"/>
      <c r="O7" s="1856"/>
      <c r="P7" s="1857"/>
      <c r="Q7" s="1858"/>
      <c r="R7" s="1856"/>
      <c r="S7" s="1857"/>
      <c r="T7" s="1858"/>
      <c r="U7" s="1856"/>
      <c r="V7" s="1857"/>
      <c r="W7" s="1858"/>
      <c r="X7" s="1856"/>
      <c r="Y7" s="1857"/>
      <c r="Z7" s="1858"/>
      <c r="AA7" s="1856"/>
      <c r="AB7" s="1857"/>
      <c r="AC7" s="1858"/>
      <c r="AD7" s="1856"/>
      <c r="AE7" s="1857"/>
      <c r="AF7" s="1858"/>
      <c r="AG7" s="1856"/>
      <c r="AH7" s="1857"/>
      <c r="AI7" s="1858"/>
      <c r="AJ7" s="1856"/>
      <c r="AK7" s="1857"/>
      <c r="AL7" s="1858"/>
      <c r="AM7" s="1949">
        <f>(AJ7+AG7+AD7+AA7+X7+U7+R7+O7+L7+I7+F7+C7)</f>
        <v>1</v>
      </c>
      <c r="AN7" s="1950">
        <f t="shared" si="0"/>
        <v>0</v>
      </c>
      <c r="AO7" s="1974">
        <f t="shared" si="1"/>
        <v>1</v>
      </c>
      <c r="AP7" s="1975">
        <f t="shared" si="2"/>
        <v>0</v>
      </c>
      <c r="AQ7" s="742"/>
    </row>
    <row r="8" spans="1:46" s="165" customFormat="1" ht="15" customHeight="1">
      <c r="A8" s="433">
        <v>409060011</v>
      </c>
      <c r="B8" s="434" t="s">
        <v>558</v>
      </c>
      <c r="C8" s="1856">
        <v>1</v>
      </c>
      <c r="D8" s="1857"/>
      <c r="E8" s="1858"/>
      <c r="F8" s="1856"/>
      <c r="G8" s="1857"/>
      <c r="H8" s="1858"/>
      <c r="I8" s="1856"/>
      <c r="J8" s="1857"/>
      <c r="K8" s="1858"/>
      <c r="L8" s="1856"/>
      <c r="M8" s="1857"/>
      <c r="N8" s="1858"/>
      <c r="O8" s="1856"/>
      <c r="P8" s="1857"/>
      <c r="Q8" s="1858"/>
      <c r="R8" s="1856"/>
      <c r="S8" s="1857"/>
      <c r="T8" s="1858"/>
      <c r="U8" s="1856"/>
      <c r="V8" s="1857"/>
      <c r="W8" s="1858"/>
      <c r="X8" s="1856"/>
      <c r="Y8" s="1857"/>
      <c r="Z8" s="1858"/>
      <c r="AA8" s="1856"/>
      <c r="AB8" s="1857"/>
      <c r="AC8" s="1858"/>
      <c r="AD8" s="1856"/>
      <c r="AE8" s="1857"/>
      <c r="AF8" s="1858"/>
      <c r="AG8" s="1856"/>
      <c r="AH8" s="1857"/>
      <c r="AI8" s="1858"/>
      <c r="AJ8" s="1856"/>
      <c r="AK8" s="1857"/>
      <c r="AL8" s="1858"/>
      <c r="AM8" s="1949">
        <f>(AJ8+AG8+AD8+AA8+X8+U8+R8+O8+L8+I8+F8+C8)</f>
        <v>1</v>
      </c>
      <c r="AN8" s="1950">
        <f t="shared" si="0"/>
        <v>0</v>
      </c>
      <c r="AO8" s="1974">
        <f t="shared" si="1"/>
        <v>1</v>
      </c>
      <c r="AP8" s="1975">
        <f t="shared" si="2"/>
        <v>0</v>
      </c>
      <c r="AQ8" s="742"/>
    </row>
    <row r="9" spans="1:46" s="165" customFormat="1" ht="15" customHeight="1">
      <c r="A9" s="433">
        <v>411020013</v>
      </c>
      <c r="B9" s="434" t="s">
        <v>469</v>
      </c>
      <c r="C9" s="1856">
        <v>5</v>
      </c>
      <c r="D9" s="1857"/>
      <c r="E9" s="1858"/>
      <c r="F9" s="1856"/>
      <c r="G9" s="1857"/>
      <c r="H9" s="1858"/>
      <c r="I9" s="1856"/>
      <c r="J9" s="1857"/>
      <c r="K9" s="1858"/>
      <c r="L9" s="1856"/>
      <c r="M9" s="1857"/>
      <c r="N9" s="1858"/>
      <c r="O9" s="1856"/>
      <c r="P9" s="1857"/>
      <c r="Q9" s="1858"/>
      <c r="R9" s="1856"/>
      <c r="S9" s="1857"/>
      <c r="T9" s="1858"/>
      <c r="U9" s="1856"/>
      <c r="V9" s="1857"/>
      <c r="W9" s="1858"/>
      <c r="X9" s="1856"/>
      <c r="Y9" s="1857"/>
      <c r="Z9" s="1858"/>
      <c r="AA9" s="1856"/>
      <c r="AB9" s="1857"/>
      <c r="AC9" s="1858"/>
      <c r="AD9" s="1856"/>
      <c r="AE9" s="1857"/>
      <c r="AF9" s="1858"/>
      <c r="AG9" s="1856"/>
      <c r="AH9" s="1857"/>
      <c r="AI9" s="1858"/>
      <c r="AJ9" s="1856"/>
      <c r="AK9" s="1857"/>
      <c r="AL9" s="1858"/>
      <c r="AM9" s="1949">
        <f>(AJ9+AG9+AD9+AA9+X9+U9+R9+O9+L9+I9+F9+C9)</f>
        <v>5</v>
      </c>
      <c r="AN9" s="1950">
        <f t="shared" si="0"/>
        <v>0</v>
      </c>
      <c r="AO9" s="1974">
        <f t="shared" si="1"/>
        <v>5</v>
      </c>
      <c r="AP9" s="1975">
        <f t="shared" si="2"/>
        <v>0</v>
      </c>
      <c r="AQ9" s="742"/>
    </row>
    <row r="10" spans="1:46" s="165" customFormat="1" ht="15" customHeight="1">
      <c r="A10" s="433">
        <v>411020030</v>
      </c>
      <c r="B10" s="434" t="s">
        <v>1745</v>
      </c>
      <c r="C10" s="1856">
        <v>0</v>
      </c>
      <c r="D10" s="1857"/>
      <c r="E10" s="1858"/>
      <c r="F10" s="1856"/>
      <c r="G10" s="1857"/>
      <c r="H10" s="1858"/>
      <c r="I10" s="1856"/>
      <c r="J10" s="1857"/>
      <c r="K10" s="1858"/>
      <c r="L10" s="1856"/>
      <c r="M10" s="1857"/>
      <c r="N10" s="1858"/>
      <c r="O10" s="1856"/>
      <c r="P10" s="1857"/>
      <c r="Q10" s="1858"/>
      <c r="R10" s="1856"/>
      <c r="S10" s="1857"/>
      <c r="T10" s="1858"/>
      <c r="U10" s="1856"/>
      <c r="V10" s="1857"/>
      <c r="W10" s="1858"/>
      <c r="X10" s="1856"/>
      <c r="Y10" s="1857"/>
      <c r="Z10" s="1858"/>
      <c r="AA10" s="1856"/>
      <c r="AB10" s="1857"/>
      <c r="AC10" s="1858"/>
      <c r="AD10" s="1856"/>
      <c r="AE10" s="1857"/>
      <c r="AF10" s="1858"/>
      <c r="AG10" s="1856"/>
      <c r="AH10" s="1857"/>
      <c r="AI10" s="1858"/>
      <c r="AJ10" s="1856"/>
      <c r="AK10" s="1857"/>
      <c r="AL10" s="1858"/>
      <c r="AM10" s="1949">
        <f t="shared" ref="AM10" si="3">(AJ10+AG10+AD10+AA10+X10+U10+R10+O10+L10+I10+F10+C10)</f>
        <v>0</v>
      </c>
      <c r="AN10" s="1950">
        <f t="shared" ref="AN10" si="4">(AL10+AI10+AF10+AC10+Z10+W10+T10+Q10+N10+K10+H10+E10)</f>
        <v>0</v>
      </c>
      <c r="AO10" s="1974">
        <f t="shared" ref="AO10" si="5">AVERAGE(C10,F10,I10,L10,O10,R10,U10,X10,AA10,AD10,AG10,AJ10)</f>
        <v>0</v>
      </c>
      <c r="AP10" s="1975">
        <f t="shared" ref="AP10" si="6">AN10/12</f>
        <v>0</v>
      </c>
      <c r="AQ10" s="742"/>
    </row>
    <row r="11" spans="1:46" s="165" customFormat="1" ht="15" customHeight="1">
      <c r="A11" s="924">
        <v>409060070</v>
      </c>
      <c r="B11" s="112" t="s">
        <v>531</v>
      </c>
      <c r="C11" s="1856">
        <v>4</v>
      </c>
      <c r="D11" s="1857"/>
      <c r="E11" s="1858"/>
      <c r="F11" s="1856"/>
      <c r="G11" s="1857"/>
      <c r="H11" s="1858"/>
      <c r="I11" s="1856"/>
      <c r="J11" s="1857"/>
      <c r="K11" s="1858"/>
      <c r="L11" s="1856"/>
      <c r="M11" s="1857"/>
      <c r="N11" s="1858"/>
      <c r="O11" s="1856"/>
      <c r="P11" s="1857"/>
      <c r="Q11" s="1858"/>
      <c r="R11" s="1856"/>
      <c r="S11" s="1857"/>
      <c r="T11" s="1858"/>
      <c r="U11" s="1856"/>
      <c r="V11" s="1857"/>
      <c r="W11" s="1858"/>
      <c r="X11" s="1856"/>
      <c r="Y11" s="1857"/>
      <c r="Z11" s="1858"/>
      <c r="AA11" s="1856"/>
      <c r="AB11" s="1857"/>
      <c r="AC11" s="1858"/>
      <c r="AD11" s="1856"/>
      <c r="AE11" s="1857"/>
      <c r="AF11" s="1858"/>
      <c r="AG11" s="1856"/>
      <c r="AH11" s="1857"/>
      <c r="AI11" s="1858"/>
      <c r="AJ11" s="1856"/>
      <c r="AK11" s="1857"/>
      <c r="AL11" s="1858"/>
      <c r="AM11" s="1949">
        <f>(AJ11+AG11+AD11+AA11+X11+U11+R11+O11+L11+I11+F11+C11)</f>
        <v>4</v>
      </c>
      <c r="AN11" s="1950">
        <f t="shared" si="0"/>
        <v>0</v>
      </c>
      <c r="AO11" s="1974">
        <f t="shared" si="1"/>
        <v>4</v>
      </c>
      <c r="AP11" s="1975">
        <f t="shared" si="2"/>
        <v>0</v>
      </c>
      <c r="AQ11" s="742"/>
    </row>
    <row r="12" spans="1:46" s="165" customFormat="1" ht="15" customHeight="1">
      <c r="A12" s="433">
        <v>409060232</v>
      </c>
      <c r="B12" s="112" t="s">
        <v>600</v>
      </c>
      <c r="C12" s="1856">
        <v>0</v>
      </c>
      <c r="D12" s="1857"/>
      <c r="E12" s="1858"/>
      <c r="F12" s="1856"/>
      <c r="G12" s="1857"/>
      <c r="H12" s="1858"/>
      <c r="I12" s="1856"/>
      <c r="J12" s="1857"/>
      <c r="K12" s="1858"/>
      <c r="L12" s="1856"/>
      <c r="M12" s="1857"/>
      <c r="N12" s="1858"/>
      <c r="O12" s="1856"/>
      <c r="P12" s="1857"/>
      <c r="Q12" s="1858"/>
      <c r="R12" s="1856"/>
      <c r="S12" s="1857"/>
      <c r="T12" s="1858"/>
      <c r="U12" s="1856"/>
      <c r="V12" s="1857"/>
      <c r="W12" s="1858"/>
      <c r="X12" s="1856"/>
      <c r="Y12" s="1857"/>
      <c r="Z12" s="1858"/>
      <c r="AA12" s="1856"/>
      <c r="AB12" s="1857"/>
      <c r="AC12" s="1858"/>
      <c r="AD12" s="1856"/>
      <c r="AE12" s="1857"/>
      <c r="AF12" s="1858"/>
      <c r="AG12" s="1856"/>
      <c r="AH12" s="1857"/>
      <c r="AI12" s="1858"/>
      <c r="AJ12" s="1856"/>
      <c r="AK12" s="1857"/>
      <c r="AL12" s="1858"/>
      <c r="AM12" s="1949">
        <f>(AJ12+AG12+AD12+AA12+X12+U12+R12+O12+L12+I12+F12+C12)</f>
        <v>0</v>
      </c>
      <c r="AN12" s="1950">
        <f t="shared" si="0"/>
        <v>0</v>
      </c>
      <c r="AO12" s="1974">
        <f t="shared" si="1"/>
        <v>0</v>
      </c>
      <c r="AP12" s="1975">
        <f t="shared" si="2"/>
        <v>0</v>
      </c>
      <c r="AQ12" s="742"/>
    </row>
    <row r="13" spans="1:46" s="165" customFormat="1" ht="15" customHeight="1">
      <c r="A13" s="433"/>
      <c r="B13" s="434" t="s">
        <v>1400</v>
      </c>
      <c r="C13" s="1856">
        <v>0</v>
      </c>
      <c r="D13" s="1857"/>
      <c r="E13" s="1858"/>
      <c r="F13" s="1856"/>
      <c r="G13" s="1857"/>
      <c r="H13" s="1858"/>
      <c r="I13" s="1856"/>
      <c r="J13" s="1857"/>
      <c r="K13" s="1858"/>
      <c r="L13" s="1856"/>
      <c r="M13" s="1857"/>
      <c r="N13" s="1858"/>
      <c r="O13" s="1856"/>
      <c r="P13" s="1857"/>
      <c r="Q13" s="1858"/>
      <c r="R13" s="1856"/>
      <c r="S13" s="1857"/>
      <c r="T13" s="1858"/>
      <c r="U13" s="1856"/>
      <c r="V13" s="1857"/>
      <c r="W13" s="1858"/>
      <c r="X13" s="1856"/>
      <c r="Y13" s="1857"/>
      <c r="Z13" s="1858"/>
      <c r="AA13" s="1856"/>
      <c r="AB13" s="1857"/>
      <c r="AC13" s="1858"/>
      <c r="AD13" s="1856"/>
      <c r="AE13" s="1857"/>
      <c r="AF13" s="1858"/>
      <c r="AG13" s="1856"/>
      <c r="AH13" s="1857"/>
      <c r="AI13" s="1858"/>
      <c r="AJ13" s="1856"/>
      <c r="AK13" s="1857"/>
      <c r="AL13" s="1858"/>
      <c r="AM13" s="1949">
        <f>(AJ13+AG13+AD13+AA13+X13+U13+R13+O13+L13+I13+F13+C13)</f>
        <v>0</v>
      </c>
      <c r="AN13" s="1950">
        <f>(AL13+AI13+AF13+AC13+Z13+W13+T13+Q13+N13+K13+H13+E13)</f>
        <v>0</v>
      </c>
      <c r="AO13" s="1974">
        <f>AVERAGE(C13,F13,I13,L13,O13,R13,U13,X13,AA13,AD13,AG13,AJ13)</f>
        <v>0</v>
      </c>
      <c r="AP13" s="1975">
        <f>AN13/12</f>
        <v>0</v>
      </c>
      <c r="AQ13" s="742"/>
    </row>
    <row r="14" spans="1:46" s="165" customFormat="1" ht="15" customHeight="1">
      <c r="A14" s="433">
        <v>411020048</v>
      </c>
      <c r="B14" s="434" t="s">
        <v>557</v>
      </c>
      <c r="C14" s="1856">
        <v>1</v>
      </c>
      <c r="D14" s="1857"/>
      <c r="E14" s="1858"/>
      <c r="F14" s="1856"/>
      <c r="G14" s="1857"/>
      <c r="H14" s="1858"/>
      <c r="I14" s="1856"/>
      <c r="J14" s="1857"/>
      <c r="K14" s="1858"/>
      <c r="L14" s="1856"/>
      <c r="M14" s="1857"/>
      <c r="N14" s="1858"/>
      <c r="O14" s="1856"/>
      <c r="P14" s="1857"/>
      <c r="Q14" s="1858"/>
      <c r="R14" s="1856"/>
      <c r="S14" s="1857"/>
      <c r="T14" s="1858"/>
      <c r="U14" s="1856"/>
      <c r="V14" s="1857"/>
      <c r="W14" s="1858"/>
      <c r="X14" s="1856"/>
      <c r="Y14" s="1857"/>
      <c r="Z14" s="1858"/>
      <c r="AA14" s="1856"/>
      <c r="AB14" s="1857"/>
      <c r="AC14" s="1858"/>
      <c r="AD14" s="1856"/>
      <c r="AE14" s="1857"/>
      <c r="AF14" s="1858"/>
      <c r="AG14" s="1856"/>
      <c r="AH14" s="1857"/>
      <c r="AI14" s="1858"/>
      <c r="AJ14" s="1856"/>
      <c r="AK14" s="1857"/>
      <c r="AL14" s="1858"/>
      <c r="AM14" s="1949">
        <f t="shared" ref="AM14:AM29" si="7">(AJ14+AG14+AD14+AA14+X14+U14+R14+O14+L14+I14+F14+C14)</f>
        <v>1</v>
      </c>
      <c r="AN14" s="1950">
        <f t="shared" ref="AN14:AN30" si="8">(AL14+AI14+AF14+AC14+Z14+W14+T14+Q14+N14+K14+H14+E14)</f>
        <v>0</v>
      </c>
      <c r="AO14" s="1974">
        <f t="shared" ref="AO14:AO30" si="9">AVERAGE(C14,F14,I14,L14,O14,R14,U14,X14,AA14,AD14,AG14,AJ14)</f>
        <v>1</v>
      </c>
      <c r="AP14" s="1975">
        <f t="shared" ref="AP14:AP30" si="10">AN14/12</f>
        <v>0</v>
      </c>
      <c r="AQ14" s="742"/>
    </row>
    <row r="15" spans="1:46" s="165" customFormat="1" ht="15" customHeight="1">
      <c r="A15" s="433">
        <v>409060143</v>
      </c>
      <c r="B15" s="434" t="s">
        <v>684</v>
      </c>
      <c r="C15" s="1856">
        <v>0</v>
      </c>
      <c r="D15" s="1857"/>
      <c r="E15" s="1858"/>
      <c r="F15" s="1856"/>
      <c r="G15" s="1857"/>
      <c r="H15" s="1858"/>
      <c r="I15" s="1856"/>
      <c r="J15" s="1857"/>
      <c r="K15" s="1858"/>
      <c r="L15" s="1856"/>
      <c r="M15" s="1857"/>
      <c r="N15" s="1858"/>
      <c r="O15" s="1856"/>
      <c r="P15" s="1857"/>
      <c r="Q15" s="1858"/>
      <c r="R15" s="1856"/>
      <c r="S15" s="1857"/>
      <c r="T15" s="1858"/>
      <c r="U15" s="1856"/>
      <c r="V15" s="1857"/>
      <c r="W15" s="1858"/>
      <c r="X15" s="1856"/>
      <c r="Y15" s="1857"/>
      <c r="Z15" s="1858"/>
      <c r="AA15" s="1856"/>
      <c r="AB15" s="1857"/>
      <c r="AC15" s="1858"/>
      <c r="AD15" s="1856"/>
      <c r="AE15" s="1857"/>
      <c r="AF15" s="1858"/>
      <c r="AG15" s="1856"/>
      <c r="AH15" s="1857"/>
      <c r="AI15" s="1858"/>
      <c r="AJ15" s="1856"/>
      <c r="AK15" s="1857"/>
      <c r="AL15" s="1858"/>
      <c r="AM15" s="1949">
        <f t="shared" si="7"/>
        <v>0</v>
      </c>
      <c r="AN15" s="1950">
        <f t="shared" si="8"/>
        <v>0</v>
      </c>
      <c r="AO15" s="1974">
        <f t="shared" si="9"/>
        <v>0</v>
      </c>
      <c r="AP15" s="1975">
        <f t="shared" si="10"/>
        <v>0</v>
      </c>
      <c r="AQ15" s="742"/>
    </row>
    <row r="16" spans="1:46" s="165" customFormat="1" ht="15" customHeight="1">
      <c r="A16" s="433">
        <v>411010077</v>
      </c>
      <c r="B16" s="112" t="s">
        <v>1183</v>
      </c>
      <c r="C16" s="1856">
        <v>0</v>
      </c>
      <c r="D16" s="1857"/>
      <c r="E16" s="1858"/>
      <c r="F16" s="1856"/>
      <c r="G16" s="1857"/>
      <c r="H16" s="1858"/>
      <c r="I16" s="1856"/>
      <c r="J16" s="1857"/>
      <c r="K16" s="1858"/>
      <c r="L16" s="1856"/>
      <c r="M16" s="1857"/>
      <c r="N16" s="1858"/>
      <c r="O16" s="1856"/>
      <c r="P16" s="1857"/>
      <c r="Q16" s="1858"/>
      <c r="R16" s="1856"/>
      <c r="S16" s="1857"/>
      <c r="T16" s="1858"/>
      <c r="U16" s="1856"/>
      <c r="V16" s="1857"/>
      <c r="W16" s="1858"/>
      <c r="X16" s="1856"/>
      <c r="Y16" s="1857"/>
      <c r="Z16" s="1858"/>
      <c r="AA16" s="1856"/>
      <c r="AB16" s="1857"/>
      <c r="AC16" s="1858"/>
      <c r="AD16" s="1856"/>
      <c r="AE16" s="1857"/>
      <c r="AF16" s="1858"/>
      <c r="AG16" s="1856"/>
      <c r="AH16" s="1857"/>
      <c r="AI16" s="1858"/>
      <c r="AJ16" s="1856"/>
      <c r="AK16" s="1857"/>
      <c r="AL16" s="1858"/>
      <c r="AM16" s="1949">
        <f t="shared" ref="AM16:AM22" si="11">(AJ16+AG16+AD16+AA16+X16+U16+R16+O16+L16+I16+F16+C16)</f>
        <v>0</v>
      </c>
      <c r="AN16" s="1950">
        <f t="shared" ref="AN16:AN22" si="12">(AL16+AI16+AF16+AC16+Z16+W16+T16+Q16+N16+K16+H16+E16)</f>
        <v>0</v>
      </c>
      <c r="AO16" s="1974">
        <f t="shared" si="9"/>
        <v>0</v>
      </c>
      <c r="AP16" s="1975">
        <f t="shared" si="10"/>
        <v>0</v>
      </c>
      <c r="AQ16" s="742"/>
    </row>
    <row r="17" spans="1:43" s="165" customFormat="1" ht="15" customHeight="1">
      <c r="A17" s="433">
        <v>409060054</v>
      </c>
      <c r="B17" s="434" t="s">
        <v>1184</v>
      </c>
      <c r="C17" s="1856">
        <v>1</v>
      </c>
      <c r="D17" s="1857"/>
      <c r="E17" s="1858"/>
      <c r="F17" s="1856"/>
      <c r="G17" s="1857"/>
      <c r="H17" s="1858"/>
      <c r="I17" s="1856"/>
      <c r="J17" s="1857"/>
      <c r="K17" s="1858"/>
      <c r="L17" s="1856"/>
      <c r="M17" s="1857"/>
      <c r="N17" s="1858"/>
      <c r="O17" s="1856"/>
      <c r="P17" s="1857"/>
      <c r="Q17" s="1858"/>
      <c r="R17" s="1856"/>
      <c r="S17" s="1857"/>
      <c r="T17" s="1858"/>
      <c r="U17" s="1856"/>
      <c r="V17" s="1857"/>
      <c r="W17" s="1858"/>
      <c r="X17" s="1856"/>
      <c r="Y17" s="1857"/>
      <c r="Z17" s="1858"/>
      <c r="AA17" s="1856"/>
      <c r="AB17" s="1857"/>
      <c r="AC17" s="1858"/>
      <c r="AD17" s="1856"/>
      <c r="AE17" s="1857"/>
      <c r="AF17" s="1858"/>
      <c r="AG17" s="1856"/>
      <c r="AH17" s="1857"/>
      <c r="AI17" s="1858"/>
      <c r="AJ17" s="1856"/>
      <c r="AK17" s="1857"/>
      <c r="AL17" s="1858"/>
      <c r="AM17" s="1949">
        <f t="shared" si="11"/>
        <v>1</v>
      </c>
      <c r="AN17" s="1950">
        <f t="shared" si="12"/>
        <v>0</v>
      </c>
      <c r="AO17" s="1974">
        <f t="shared" si="9"/>
        <v>1</v>
      </c>
      <c r="AP17" s="1975">
        <f t="shared" si="10"/>
        <v>0</v>
      </c>
      <c r="AQ17" s="742"/>
    </row>
    <row r="18" spans="1:43" s="165" customFormat="1" ht="15" customHeight="1">
      <c r="A18" s="433"/>
      <c r="B18" s="434" t="s">
        <v>1230</v>
      </c>
      <c r="C18" s="1856">
        <v>0</v>
      </c>
      <c r="D18" s="1857"/>
      <c r="E18" s="1858"/>
      <c r="F18" s="1856"/>
      <c r="G18" s="1857"/>
      <c r="H18" s="1858"/>
      <c r="I18" s="1856"/>
      <c r="J18" s="1857"/>
      <c r="K18" s="1858"/>
      <c r="L18" s="1856"/>
      <c r="M18" s="1857"/>
      <c r="N18" s="1858"/>
      <c r="O18" s="1856"/>
      <c r="P18" s="1857"/>
      <c r="Q18" s="1858"/>
      <c r="R18" s="1856"/>
      <c r="S18" s="1857"/>
      <c r="T18" s="1858"/>
      <c r="U18" s="1856"/>
      <c r="V18" s="1857"/>
      <c r="W18" s="1858"/>
      <c r="X18" s="1856"/>
      <c r="Y18" s="1857"/>
      <c r="Z18" s="1858"/>
      <c r="AA18" s="1856"/>
      <c r="AB18" s="1857"/>
      <c r="AC18" s="1858"/>
      <c r="AD18" s="1856"/>
      <c r="AE18" s="1857"/>
      <c r="AF18" s="1858"/>
      <c r="AG18" s="1856"/>
      <c r="AH18" s="1857"/>
      <c r="AI18" s="1858"/>
      <c r="AJ18" s="1856"/>
      <c r="AK18" s="1857"/>
      <c r="AL18" s="1858"/>
      <c r="AM18" s="1949">
        <f t="shared" si="11"/>
        <v>0</v>
      </c>
      <c r="AN18" s="1950">
        <f>(AL18+AI18+AF18+AC18+Z18+W18+T18+Q18+N18+K18+H18+E18)</f>
        <v>0</v>
      </c>
      <c r="AO18" s="1974">
        <f>AVERAGE(C18,F18,I18,L18,O18,R18,U18,X18,AA18,AD18,AG18,AJ18)</f>
        <v>0</v>
      </c>
      <c r="AP18" s="1975">
        <f>AN18/12</f>
        <v>0</v>
      </c>
      <c r="AQ18" s="742"/>
    </row>
    <row r="19" spans="1:43" s="165" customFormat="1" ht="15" customHeight="1">
      <c r="A19" s="433"/>
      <c r="B19" s="434" t="s">
        <v>1336</v>
      </c>
      <c r="C19" s="1856">
        <v>0</v>
      </c>
      <c r="D19" s="1857"/>
      <c r="E19" s="1858"/>
      <c r="F19" s="1856"/>
      <c r="G19" s="1857"/>
      <c r="H19" s="1858"/>
      <c r="I19" s="1856"/>
      <c r="J19" s="1857"/>
      <c r="K19" s="1858"/>
      <c r="L19" s="1856"/>
      <c r="M19" s="1857"/>
      <c r="N19" s="1858"/>
      <c r="O19" s="1856"/>
      <c r="P19" s="1857"/>
      <c r="Q19" s="1858"/>
      <c r="R19" s="1856"/>
      <c r="S19" s="1857"/>
      <c r="T19" s="1858"/>
      <c r="U19" s="1856"/>
      <c r="V19" s="1857"/>
      <c r="W19" s="1858"/>
      <c r="X19" s="1856"/>
      <c r="Y19" s="1857"/>
      <c r="Z19" s="1858"/>
      <c r="AA19" s="1856"/>
      <c r="AB19" s="1857"/>
      <c r="AC19" s="1858"/>
      <c r="AD19" s="1856"/>
      <c r="AE19" s="1857"/>
      <c r="AF19" s="1858"/>
      <c r="AG19" s="1856"/>
      <c r="AH19" s="1857"/>
      <c r="AI19" s="1858"/>
      <c r="AJ19" s="1856"/>
      <c r="AK19" s="1857"/>
      <c r="AL19" s="1858"/>
      <c r="AM19" s="1949">
        <f t="shared" si="11"/>
        <v>0</v>
      </c>
      <c r="AN19" s="1950">
        <f>(AL19+AI19+AF19+AC19+Z19+W19+T19+Q19+N19+K19+H19+E19)</f>
        <v>0</v>
      </c>
      <c r="AO19" s="1974">
        <f>AVERAGE(C19,F19,I19,L19,O19,R19,U19,X19,AA19,AD19,AG19,AJ19)</f>
        <v>0</v>
      </c>
      <c r="AP19" s="1975">
        <f>AN19/12</f>
        <v>0</v>
      </c>
      <c r="AQ19" s="742"/>
    </row>
    <row r="20" spans="1:43" s="502" customFormat="1" ht="15" customHeight="1">
      <c r="A20" s="589">
        <v>411010034</v>
      </c>
      <c r="B20" s="112" t="s">
        <v>470</v>
      </c>
      <c r="C20" s="1856">
        <v>16</v>
      </c>
      <c r="D20" s="1857"/>
      <c r="E20" s="1858"/>
      <c r="F20" s="1856"/>
      <c r="G20" s="1857"/>
      <c r="H20" s="1858"/>
      <c r="I20" s="1856"/>
      <c r="J20" s="1857"/>
      <c r="K20" s="1858"/>
      <c r="L20" s="1856"/>
      <c r="M20" s="1857"/>
      <c r="N20" s="1858"/>
      <c r="O20" s="1856"/>
      <c r="P20" s="1857"/>
      <c r="Q20" s="1858"/>
      <c r="R20" s="1856"/>
      <c r="S20" s="1857"/>
      <c r="T20" s="1858"/>
      <c r="U20" s="1856"/>
      <c r="V20" s="1857"/>
      <c r="W20" s="1858"/>
      <c r="X20" s="1856"/>
      <c r="Y20" s="1857"/>
      <c r="Z20" s="1858"/>
      <c r="AA20" s="1856"/>
      <c r="AB20" s="1857"/>
      <c r="AC20" s="1858"/>
      <c r="AD20" s="1856"/>
      <c r="AE20" s="1857"/>
      <c r="AF20" s="1858"/>
      <c r="AG20" s="1856"/>
      <c r="AH20" s="1857"/>
      <c r="AI20" s="1858"/>
      <c r="AJ20" s="1856"/>
      <c r="AK20" s="1857"/>
      <c r="AL20" s="1858"/>
      <c r="AM20" s="1949">
        <f t="shared" si="11"/>
        <v>16</v>
      </c>
      <c r="AN20" s="1950">
        <f t="shared" si="12"/>
        <v>0</v>
      </c>
      <c r="AO20" s="1974">
        <f t="shared" si="9"/>
        <v>16</v>
      </c>
      <c r="AP20" s="1975">
        <f t="shared" si="10"/>
        <v>0</v>
      </c>
      <c r="AQ20" s="743"/>
    </row>
    <row r="21" spans="1:43" s="502" customFormat="1" ht="15" customHeight="1">
      <c r="A21" s="589">
        <v>411010042</v>
      </c>
      <c r="B21" s="112" t="s">
        <v>471</v>
      </c>
      <c r="C21" s="1856">
        <v>0</v>
      </c>
      <c r="D21" s="1857"/>
      <c r="E21" s="1858"/>
      <c r="F21" s="1856"/>
      <c r="G21" s="1857"/>
      <c r="H21" s="1858"/>
      <c r="I21" s="1856"/>
      <c r="J21" s="1857"/>
      <c r="K21" s="1858"/>
      <c r="L21" s="1856"/>
      <c r="M21" s="1857"/>
      <c r="N21" s="1858"/>
      <c r="O21" s="1856"/>
      <c r="P21" s="1857"/>
      <c r="Q21" s="1858"/>
      <c r="R21" s="1856"/>
      <c r="S21" s="1857"/>
      <c r="T21" s="1858"/>
      <c r="U21" s="1856"/>
      <c r="V21" s="1857"/>
      <c r="W21" s="1858"/>
      <c r="X21" s="1856"/>
      <c r="Y21" s="1857"/>
      <c r="Z21" s="1858"/>
      <c r="AA21" s="1856"/>
      <c r="AB21" s="1857"/>
      <c r="AC21" s="1858"/>
      <c r="AD21" s="1856"/>
      <c r="AE21" s="1857"/>
      <c r="AF21" s="1858"/>
      <c r="AG21" s="1856"/>
      <c r="AH21" s="1857"/>
      <c r="AI21" s="1858"/>
      <c r="AJ21" s="1856"/>
      <c r="AK21" s="1857"/>
      <c r="AL21" s="1858"/>
      <c r="AM21" s="1949">
        <f t="shared" si="11"/>
        <v>0</v>
      </c>
      <c r="AN21" s="1950">
        <f t="shared" si="12"/>
        <v>0</v>
      </c>
      <c r="AO21" s="1974">
        <f t="shared" si="9"/>
        <v>0</v>
      </c>
      <c r="AP21" s="1975">
        <f t="shared" si="10"/>
        <v>0</v>
      </c>
      <c r="AQ21" s="743"/>
    </row>
    <row r="22" spans="1:43" s="502" customFormat="1" ht="15" customHeight="1">
      <c r="A22" s="589">
        <v>411010026</v>
      </c>
      <c r="B22" s="112" t="s">
        <v>472</v>
      </c>
      <c r="C22" s="1856">
        <v>52</v>
      </c>
      <c r="D22" s="1857"/>
      <c r="E22" s="1858"/>
      <c r="F22" s="1856"/>
      <c r="G22" s="1857"/>
      <c r="H22" s="1858"/>
      <c r="I22" s="1856"/>
      <c r="J22" s="1857"/>
      <c r="K22" s="1858"/>
      <c r="L22" s="1856"/>
      <c r="M22" s="1857"/>
      <c r="N22" s="1858"/>
      <c r="O22" s="1856"/>
      <c r="P22" s="1857"/>
      <c r="Q22" s="1858"/>
      <c r="R22" s="1856"/>
      <c r="S22" s="1857"/>
      <c r="T22" s="1858"/>
      <c r="U22" s="1856"/>
      <c r="V22" s="1857"/>
      <c r="W22" s="1858"/>
      <c r="X22" s="1856"/>
      <c r="Y22" s="1857"/>
      <c r="Z22" s="1858"/>
      <c r="AA22" s="1856"/>
      <c r="AB22" s="1857"/>
      <c r="AC22" s="1858"/>
      <c r="AD22" s="1856"/>
      <c r="AE22" s="1857"/>
      <c r="AF22" s="1858"/>
      <c r="AG22" s="1856"/>
      <c r="AH22" s="1857"/>
      <c r="AI22" s="1858"/>
      <c r="AJ22" s="1856"/>
      <c r="AK22" s="1857"/>
      <c r="AL22" s="1858"/>
      <c r="AM22" s="1949">
        <f t="shared" si="11"/>
        <v>52</v>
      </c>
      <c r="AN22" s="1950">
        <f t="shared" si="12"/>
        <v>0</v>
      </c>
      <c r="AO22" s="1974">
        <f t="shared" si="9"/>
        <v>52</v>
      </c>
      <c r="AP22" s="1975">
        <f t="shared" si="10"/>
        <v>0</v>
      </c>
      <c r="AQ22" s="743"/>
    </row>
    <row r="23" spans="1:43" s="502" customFormat="1" ht="15" customHeight="1">
      <c r="A23" s="588" t="s">
        <v>451</v>
      </c>
      <c r="B23" s="112" t="s">
        <v>559</v>
      </c>
      <c r="C23" s="1856">
        <v>0</v>
      </c>
      <c r="D23" s="1857"/>
      <c r="E23" s="1858"/>
      <c r="F23" s="1856"/>
      <c r="G23" s="1857"/>
      <c r="H23" s="1858"/>
      <c r="I23" s="1856"/>
      <c r="J23" s="1857"/>
      <c r="K23" s="1858"/>
      <c r="L23" s="1856"/>
      <c r="M23" s="1857"/>
      <c r="N23" s="1858"/>
      <c r="O23" s="1856"/>
      <c r="P23" s="1857"/>
      <c r="Q23" s="1858"/>
      <c r="R23" s="1856"/>
      <c r="S23" s="1857"/>
      <c r="T23" s="1858"/>
      <c r="U23" s="1856"/>
      <c r="V23" s="1857"/>
      <c r="W23" s="1858"/>
      <c r="X23" s="1856"/>
      <c r="Y23" s="1857"/>
      <c r="Z23" s="1858"/>
      <c r="AA23" s="1856"/>
      <c r="AB23" s="1857"/>
      <c r="AC23" s="1858"/>
      <c r="AD23" s="1856"/>
      <c r="AE23" s="1857"/>
      <c r="AF23" s="1858"/>
      <c r="AG23" s="1856"/>
      <c r="AH23" s="1857"/>
      <c r="AI23" s="1858"/>
      <c r="AJ23" s="1856"/>
      <c r="AK23" s="1857"/>
      <c r="AL23" s="1858"/>
      <c r="AM23" s="1949">
        <f t="shared" si="7"/>
        <v>0</v>
      </c>
      <c r="AN23" s="1950">
        <f t="shared" si="8"/>
        <v>0</v>
      </c>
      <c r="AO23" s="1974">
        <f t="shared" si="9"/>
        <v>0</v>
      </c>
      <c r="AP23" s="1975">
        <f t="shared" si="10"/>
        <v>0</v>
      </c>
      <c r="AQ23" s="743"/>
    </row>
    <row r="24" spans="1:43" s="502" customFormat="1" ht="15" customHeight="1">
      <c r="A24" s="1944" t="s">
        <v>549</v>
      </c>
      <c r="B24" s="1946"/>
      <c r="C24" s="1944">
        <f t="shared" ref="C24:E24" si="13">SUM(C20:C23)</f>
        <v>68</v>
      </c>
      <c r="D24" s="1945"/>
      <c r="E24" s="1946">
        <f t="shared" si="13"/>
        <v>0</v>
      </c>
      <c r="F24" s="1944"/>
      <c r="G24" s="1945"/>
      <c r="H24" s="1946"/>
      <c r="I24" s="1944"/>
      <c r="J24" s="1945"/>
      <c r="K24" s="1946"/>
      <c r="L24" s="1944"/>
      <c r="M24" s="1945"/>
      <c r="N24" s="1946"/>
      <c r="O24" s="1944"/>
      <c r="P24" s="1945"/>
      <c r="Q24" s="1946"/>
      <c r="R24" s="1944"/>
      <c r="S24" s="1945"/>
      <c r="T24" s="1946"/>
      <c r="U24" s="1944"/>
      <c r="V24" s="1945"/>
      <c r="W24" s="1946"/>
      <c r="X24" s="1944"/>
      <c r="Y24" s="1945"/>
      <c r="Z24" s="1946"/>
      <c r="AA24" s="1944"/>
      <c r="AB24" s="1945"/>
      <c r="AC24" s="1946"/>
      <c r="AD24" s="1944"/>
      <c r="AE24" s="1945"/>
      <c r="AF24" s="1946"/>
      <c r="AG24" s="1944"/>
      <c r="AH24" s="1945"/>
      <c r="AI24" s="1946"/>
      <c r="AJ24" s="1944"/>
      <c r="AK24" s="1945"/>
      <c r="AL24" s="1946"/>
      <c r="AM24" s="1949">
        <f t="shared" si="7"/>
        <v>68</v>
      </c>
      <c r="AN24" s="1950">
        <f t="shared" si="8"/>
        <v>0</v>
      </c>
      <c r="AO24" s="1974">
        <f t="shared" si="9"/>
        <v>68</v>
      </c>
      <c r="AP24" s="1975">
        <f t="shared" si="10"/>
        <v>0</v>
      </c>
      <c r="AQ24" s="743"/>
    </row>
    <row r="25" spans="1:43" s="502" customFormat="1" ht="15" customHeight="1">
      <c r="A25" s="589">
        <v>310010039</v>
      </c>
      <c r="B25" s="112" t="s">
        <v>473</v>
      </c>
      <c r="C25" s="1856">
        <v>39</v>
      </c>
      <c r="D25" s="1857"/>
      <c r="E25" s="1858"/>
      <c r="F25" s="1856"/>
      <c r="G25" s="1857"/>
      <c r="H25" s="1858"/>
      <c r="I25" s="1856"/>
      <c r="J25" s="1857"/>
      <c r="K25" s="1858"/>
      <c r="L25" s="1856"/>
      <c r="M25" s="1857"/>
      <c r="N25" s="1858"/>
      <c r="O25" s="1856"/>
      <c r="P25" s="1857"/>
      <c r="Q25" s="1858"/>
      <c r="R25" s="1856"/>
      <c r="S25" s="1857"/>
      <c r="T25" s="1858"/>
      <c r="U25" s="1856"/>
      <c r="V25" s="1857"/>
      <c r="W25" s="1858"/>
      <c r="X25" s="1856"/>
      <c r="Y25" s="1857"/>
      <c r="Z25" s="1858"/>
      <c r="AA25" s="1856"/>
      <c r="AB25" s="1857"/>
      <c r="AC25" s="1858"/>
      <c r="AD25" s="1856"/>
      <c r="AE25" s="1857"/>
      <c r="AF25" s="1858"/>
      <c r="AG25" s="1856"/>
      <c r="AH25" s="1857"/>
      <c r="AI25" s="1858"/>
      <c r="AJ25" s="1856"/>
      <c r="AK25" s="1857"/>
      <c r="AL25" s="1858"/>
      <c r="AM25" s="1949">
        <f t="shared" si="7"/>
        <v>39</v>
      </c>
      <c r="AN25" s="1950">
        <f t="shared" si="8"/>
        <v>0</v>
      </c>
      <c r="AO25" s="1974">
        <f t="shared" si="9"/>
        <v>39</v>
      </c>
      <c r="AP25" s="1975">
        <f t="shared" si="10"/>
        <v>0</v>
      </c>
      <c r="AQ25" s="743"/>
    </row>
    <row r="26" spans="1:43" s="502" customFormat="1" ht="15" customHeight="1">
      <c r="A26" s="589">
        <v>310010047</v>
      </c>
      <c r="B26" s="112" t="s">
        <v>529</v>
      </c>
      <c r="C26" s="1856">
        <v>50</v>
      </c>
      <c r="D26" s="1857"/>
      <c r="E26" s="1858"/>
      <c r="F26" s="1856"/>
      <c r="G26" s="1857"/>
      <c r="H26" s="1858"/>
      <c r="I26" s="1856"/>
      <c r="J26" s="1857"/>
      <c r="K26" s="1858"/>
      <c r="L26" s="1856"/>
      <c r="M26" s="1857"/>
      <c r="N26" s="1858"/>
      <c r="O26" s="1856"/>
      <c r="P26" s="1857"/>
      <c r="Q26" s="1858"/>
      <c r="R26" s="1856"/>
      <c r="S26" s="1857"/>
      <c r="T26" s="1858"/>
      <c r="U26" s="1856"/>
      <c r="V26" s="1857"/>
      <c r="W26" s="1858"/>
      <c r="X26" s="1856"/>
      <c r="Y26" s="1857"/>
      <c r="Z26" s="1858"/>
      <c r="AA26" s="1856"/>
      <c r="AB26" s="1857"/>
      <c r="AC26" s="1858"/>
      <c r="AD26" s="1856"/>
      <c r="AE26" s="1857"/>
      <c r="AF26" s="1858"/>
      <c r="AG26" s="1856"/>
      <c r="AH26" s="1857"/>
      <c r="AI26" s="1858"/>
      <c r="AJ26" s="1856"/>
      <c r="AK26" s="1857"/>
      <c r="AL26" s="1858"/>
      <c r="AM26" s="1949">
        <f t="shared" si="7"/>
        <v>50</v>
      </c>
      <c r="AN26" s="1950">
        <f t="shared" si="8"/>
        <v>0</v>
      </c>
      <c r="AO26" s="1974">
        <f t="shared" si="9"/>
        <v>50</v>
      </c>
      <c r="AP26" s="1975">
        <f t="shared" si="10"/>
        <v>0</v>
      </c>
      <c r="AQ26" s="743"/>
    </row>
    <row r="27" spans="1:43" s="502" customFormat="1" ht="15" customHeight="1">
      <c r="A27" s="542" t="s">
        <v>452</v>
      </c>
      <c r="B27" s="112" t="s">
        <v>598</v>
      </c>
      <c r="C27" s="1856">
        <v>0</v>
      </c>
      <c r="D27" s="1857"/>
      <c r="E27" s="1858"/>
      <c r="F27" s="1856"/>
      <c r="G27" s="1857"/>
      <c r="H27" s="1858"/>
      <c r="I27" s="1856"/>
      <c r="J27" s="1857"/>
      <c r="K27" s="1858"/>
      <c r="L27" s="1856"/>
      <c r="M27" s="1857"/>
      <c r="N27" s="1858"/>
      <c r="O27" s="1856"/>
      <c r="P27" s="1857"/>
      <c r="Q27" s="1858"/>
      <c r="R27" s="1856"/>
      <c r="S27" s="1857"/>
      <c r="T27" s="1858"/>
      <c r="U27" s="1856"/>
      <c r="V27" s="1857"/>
      <c r="W27" s="1858"/>
      <c r="X27" s="1856"/>
      <c r="Y27" s="1857"/>
      <c r="Z27" s="1858"/>
      <c r="AA27" s="1856"/>
      <c r="AB27" s="1857"/>
      <c r="AC27" s="1858"/>
      <c r="AD27" s="1856"/>
      <c r="AE27" s="1857"/>
      <c r="AF27" s="1858"/>
      <c r="AG27" s="1856"/>
      <c r="AH27" s="1857"/>
      <c r="AI27" s="1858"/>
      <c r="AJ27" s="1856"/>
      <c r="AK27" s="1857"/>
      <c r="AL27" s="1858"/>
      <c r="AM27" s="1949">
        <f t="shared" si="7"/>
        <v>0</v>
      </c>
      <c r="AN27" s="1950">
        <f t="shared" si="8"/>
        <v>0</v>
      </c>
      <c r="AO27" s="1974">
        <f t="shared" si="9"/>
        <v>0</v>
      </c>
      <c r="AP27" s="1975">
        <f t="shared" si="10"/>
        <v>0</v>
      </c>
      <c r="AQ27" s="743"/>
    </row>
    <row r="28" spans="1:43" s="502" customFormat="1" ht="15" customHeight="1">
      <c r="A28" s="516" t="s">
        <v>452</v>
      </c>
      <c r="B28" s="112" t="s">
        <v>474</v>
      </c>
      <c r="C28" s="1856">
        <v>0</v>
      </c>
      <c r="D28" s="1857"/>
      <c r="E28" s="1858"/>
      <c r="F28" s="1856"/>
      <c r="G28" s="1857"/>
      <c r="H28" s="1858"/>
      <c r="I28" s="1856"/>
      <c r="J28" s="1857"/>
      <c r="K28" s="1858"/>
      <c r="L28" s="1856"/>
      <c r="M28" s="1857"/>
      <c r="N28" s="1858"/>
      <c r="O28" s="1856"/>
      <c r="P28" s="1857"/>
      <c r="Q28" s="1858"/>
      <c r="R28" s="1856"/>
      <c r="S28" s="1857"/>
      <c r="T28" s="1858"/>
      <c r="U28" s="1856"/>
      <c r="V28" s="1857"/>
      <c r="W28" s="1858"/>
      <c r="X28" s="1856"/>
      <c r="Y28" s="1857"/>
      <c r="Z28" s="1858"/>
      <c r="AA28" s="1856"/>
      <c r="AB28" s="1857"/>
      <c r="AC28" s="1858"/>
      <c r="AD28" s="1856"/>
      <c r="AE28" s="1857"/>
      <c r="AF28" s="1858"/>
      <c r="AG28" s="1856"/>
      <c r="AH28" s="1857"/>
      <c r="AI28" s="1858"/>
      <c r="AJ28" s="1856"/>
      <c r="AK28" s="1857"/>
      <c r="AL28" s="1858"/>
      <c r="AM28" s="1949">
        <f t="shared" si="7"/>
        <v>0</v>
      </c>
      <c r="AN28" s="1950">
        <f t="shared" si="8"/>
        <v>0</v>
      </c>
      <c r="AO28" s="1974">
        <f t="shared" si="9"/>
        <v>0</v>
      </c>
      <c r="AP28" s="1975">
        <f t="shared" si="10"/>
        <v>0</v>
      </c>
      <c r="AQ28" s="743"/>
    </row>
    <row r="29" spans="1:43" s="165" customFormat="1" ht="15" customHeight="1">
      <c r="A29" s="1930" t="s">
        <v>550</v>
      </c>
      <c r="B29" s="1932"/>
      <c r="C29" s="1930">
        <f>SUM(C25:C28)</f>
        <v>89</v>
      </c>
      <c r="D29" s="1931"/>
      <c r="E29" s="1932"/>
      <c r="F29" s="1930"/>
      <c r="G29" s="1931"/>
      <c r="H29" s="1932"/>
      <c r="I29" s="1930"/>
      <c r="J29" s="1931"/>
      <c r="K29" s="1932"/>
      <c r="L29" s="1930"/>
      <c r="M29" s="1931"/>
      <c r="N29" s="1932"/>
      <c r="O29" s="1930"/>
      <c r="P29" s="1931"/>
      <c r="Q29" s="1932"/>
      <c r="R29" s="1930"/>
      <c r="S29" s="1931"/>
      <c r="T29" s="1932"/>
      <c r="U29" s="1930"/>
      <c r="V29" s="1931"/>
      <c r="W29" s="1932"/>
      <c r="X29" s="1930"/>
      <c r="Y29" s="1931"/>
      <c r="Z29" s="1932"/>
      <c r="AA29" s="1930"/>
      <c r="AB29" s="1931"/>
      <c r="AC29" s="1932"/>
      <c r="AD29" s="1930"/>
      <c r="AE29" s="1931"/>
      <c r="AF29" s="1932"/>
      <c r="AG29" s="1930"/>
      <c r="AH29" s="1931"/>
      <c r="AI29" s="1932"/>
      <c r="AJ29" s="1930"/>
      <c r="AK29" s="1931"/>
      <c r="AL29" s="1932"/>
      <c r="AM29" s="2001">
        <f t="shared" si="7"/>
        <v>89</v>
      </c>
      <c r="AN29" s="2002">
        <f t="shared" si="8"/>
        <v>0</v>
      </c>
      <c r="AO29" s="1999">
        <f t="shared" si="9"/>
        <v>89</v>
      </c>
      <c r="AP29" s="2000">
        <f t="shared" si="10"/>
        <v>0</v>
      </c>
      <c r="AQ29" s="742"/>
    </row>
    <row r="30" spans="1:43" ht="15" customHeight="1" thickBot="1">
      <c r="A30" s="1939" t="s">
        <v>594</v>
      </c>
      <c r="B30" s="1940"/>
      <c r="C30" s="1927">
        <f>SUM(C5:E23,C25:E28)</f>
        <v>170</v>
      </c>
      <c r="D30" s="1928"/>
      <c r="E30" s="1929"/>
      <c r="F30" s="1927"/>
      <c r="G30" s="1928"/>
      <c r="H30" s="1929"/>
      <c r="I30" s="1927"/>
      <c r="J30" s="1928"/>
      <c r="K30" s="1929"/>
      <c r="L30" s="1927"/>
      <c r="M30" s="1928"/>
      <c r="N30" s="1929"/>
      <c r="O30" s="1927"/>
      <c r="P30" s="1928"/>
      <c r="Q30" s="1929"/>
      <c r="R30" s="1927"/>
      <c r="S30" s="1928"/>
      <c r="T30" s="1929"/>
      <c r="U30" s="1927"/>
      <c r="V30" s="1928"/>
      <c r="W30" s="1929"/>
      <c r="X30" s="1927"/>
      <c r="Y30" s="1928"/>
      <c r="Z30" s="1929"/>
      <c r="AA30" s="1927"/>
      <c r="AB30" s="1928"/>
      <c r="AC30" s="1929"/>
      <c r="AD30" s="1927"/>
      <c r="AE30" s="1928"/>
      <c r="AF30" s="1929"/>
      <c r="AG30" s="1927"/>
      <c r="AH30" s="1928"/>
      <c r="AI30" s="1929"/>
      <c r="AJ30" s="1927"/>
      <c r="AK30" s="1928"/>
      <c r="AL30" s="1929"/>
      <c r="AM30" s="1927">
        <f>SUM(AM5:AM23,AM25:AM28)</f>
        <v>170</v>
      </c>
      <c r="AN30" s="1929">
        <f t="shared" si="8"/>
        <v>0</v>
      </c>
      <c r="AO30" s="1985">
        <f t="shared" si="9"/>
        <v>170</v>
      </c>
      <c r="AP30" s="1986">
        <f t="shared" si="10"/>
        <v>0</v>
      </c>
      <c r="AQ30" s="37"/>
    </row>
    <row r="31" spans="1:43" s="94" customFormat="1" ht="15" customHeight="1">
      <c r="B31" s="139" t="s">
        <v>585</v>
      </c>
      <c r="C31" s="1336">
        <f>C24/(C24+C29)</f>
        <v>0.43312101910828027</v>
      </c>
      <c r="D31" s="1336"/>
      <c r="E31" s="1337"/>
      <c r="F31" s="1336"/>
      <c r="G31" s="1336"/>
      <c r="H31" s="1336"/>
      <c r="I31" s="1336"/>
      <c r="J31" s="1336"/>
      <c r="K31" s="1337"/>
      <c r="L31" s="1336"/>
      <c r="M31" s="1336"/>
      <c r="N31" s="1337"/>
      <c r="O31" s="1336"/>
      <c r="P31" s="1336"/>
      <c r="Q31" s="1337"/>
      <c r="R31" s="1336"/>
      <c r="S31" s="1336"/>
      <c r="T31" s="1337"/>
      <c r="U31" s="1336"/>
      <c r="V31" s="1336"/>
      <c r="W31" s="1337"/>
      <c r="X31" s="1336"/>
      <c r="Y31" s="1336"/>
      <c r="Z31" s="544"/>
      <c r="AA31" s="1336"/>
      <c r="AB31" s="1336"/>
      <c r="AC31" s="544"/>
      <c r="AD31" s="1336"/>
      <c r="AE31" s="1336"/>
      <c r="AF31" s="544"/>
      <c r="AG31" s="1336"/>
      <c r="AH31" s="1336"/>
      <c r="AI31" s="544"/>
      <c r="AJ31" s="1336"/>
      <c r="AK31" s="1336"/>
      <c r="AL31" s="544"/>
      <c r="AM31" s="544"/>
      <c r="AN31" s="81"/>
      <c r="AO31" s="544"/>
      <c r="AP31" s="81"/>
      <c r="AQ31" s="726"/>
    </row>
    <row r="32" spans="1:43" s="139" customFormat="1" ht="15" customHeight="1">
      <c r="A32" s="1188"/>
      <c r="C32" s="484" t="s">
        <v>2</v>
      </c>
      <c r="D32" s="484"/>
      <c r="E32" s="484"/>
      <c r="F32" s="484"/>
      <c r="G32" s="484"/>
      <c r="H32" s="484"/>
      <c r="I32" s="484"/>
      <c r="J32" s="484"/>
      <c r="K32" s="484"/>
      <c r="L32" s="484"/>
      <c r="M32" s="484"/>
      <c r="N32" s="484"/>
      <c r="O32" s="484"/>
      <c r="P32" s="484"/>
      <c r="Q32" s="484"/>
      <c r="R32" s="484"/>
      <c r="S32" s="484"/>
      <c r="T32" s="484"/>
      <c r="U32" s="484"/>
      <c r="V32" s="484"/>
      <c r="W32" s="484"/>
      <c r="X32" s="484"/>
      <c r="Y32" s="484"/>
      <c r="Z32" s="484"/>
      <c r="AA32" s="484"/>
      <c r="AB32" s="484"/>
      <c r="AC32" s="484"/>
      <c r="AD32" s="484"/>
      <c r="AE32" s="484"/>
      <c r="AF32" s="484"/>
      <c r="AG32" s="484"/>
      <c r="AH32" s="484"/>
      <c r="AI32" s="484"/>
      <c r="AJ32" s="484"/>
      <c r="AK32" s="484"/>
      <c r="AL32" s="484"/>
      <c r="AM32" s="484"/>
      <c r="AN32" s="484"/>
      <c r="AO32" s="484"/>
      <c r="AP32" s="484"/>
    </row>
    <row r="33" spans="1:43" ht="15" customHeight="1">
      <c r="B33" s="139"/>
      <c r="C33" s="484"/>
      <c r="D33" s="484"/>
      <c r="E33" s="484"/>
      <c r="F33" s="484"/>
      <c r="G33" s="484"/>
      <c r="H33" s="484"/>
      <c r="I33" s="484"/>
      <c r="J33" s="484"/>
      <c r="K33" s="484"/>
      <c r="L33" s="484"/>
      <c r="M33" s="484"/>
      <c r="N33" s="484"/>
      <c r="O33" s="484">
        <v>0</v>
      </c>
      <c r="P33" s="484"/>
      <c r="Q33" s="484">
        <v>0</v>
      </c>
      <c r="R33" s="484"/>
      <c r="S33" s="484"/>
      <c r="T33" s="484"/>
      <c r="U33" s="484"/>
      <c r="V33" s="484"/>
      <c r="W33" s="484"/>
      <c r="X33" s="484"/>
      <c r="Y33" s="484"/>
      <c r="Z33" s="484"/>
      <c r="AA33" s="484"/>
      <c r="AB33" s="484"/>
      <c r="AC33" s="484"/>
      <c r="AD33" s="484"/>
      <c r="AE33" s="484"/>
      <c r="AF33" s="484"/>
      <c r="AG33" s="484"/>
      <c r="AH33" s="484"/>
      <c r="AI33" s="484"/>
      <c r="AJ33" s="484"/>
      <c r="AK33" s="484"/>
      <c r="AL33" s="484"/>
    </row>
    <row r="34" spans="1:43" ht="15" customHeight="1">
      <c r="B34" s="139"/>
      <c r="C34" s="484"/>
      <c r="D34" s="484"/>
      <c r="E34" s="484"/>
      <c r="F34" s="484"/>
      <c r="G34" s="484"/>
      <c r="H34" s="484"/>
      <c r="I34" s="484"/>
      <c r="J34" s="484"/>
      <c r="K34" s="484"/>
      <c r="L34" s="484"/>
      <c r="M34" s="484"/>
      <c r="N34" s="484"/>
      <c r="O34" s="484">
        <v>0</v>
      </c>
      <c r="P34" s="484"/>
      <c r="Q34" s="484">
        <v>0</v>
      </c>
      <c r="R34" s="484"/>
      <c r="S34" s="484"/>
      <c r="T34" s="484"/>
      <c r="U34" s="484"/>
      <c r="V34" s="484"/>
      <c r="W34" s="484"/>
      <c r="X34" s="484"/>
      <c r="Y34" s="484"/>
      <c r="Z34" s="484"/>
      <c r="AA34" s="484"/>
      <c r="AB34" s="484"/>
      <c r="AC34" s="484"/>
      <c r="AD34" s="484"/>
      <c r="AE34" s="484"/>
      <c r="AF34" s="484"/>
      <c r="AG34" s="484"/>
      <c r="AH34" s="484"/>
      <c r="AI34" s="484"/>
      <c r="AJ34" s="484"/>
      <c r="AK34" s="484"/>
      <c r="AL34" s="484"/>
    </row>
    <row r="35" spans="1:43" ht="15" customHeight="1">
      <c r="B35" s="139"/>
      <c r="C35" s="484"/>
      <c r="D35" s="484"/>
      <c r="E35" s="484"/>
      <c r="F35" s="484"/>
      <c r="G35" s="484"/>
      <c r="H35" s="484"/>
      <c r="I35" s="484"/>
      <c r="J35" s="484"/>
      <c r="K35" s="484"/>
      <c r="L35" s="484"/>
      <c r="M35" s="484"/>
      <c r="N35" s="484"/>
      <c r="O35" s="484">
        <v>0</v>
      </c>
      <c r="P35" s="484"/>
      <c r="Q35" s="484">
        <v>0</v>
      </c>
      <c r="R35" s="484"/>
      <c r="S35" s="484"/>
      <c r="T35" s="484"/>
      <c r="U35" s="484"/>
      <c r="V35" s="484"/>
      <c r="W35" s="484"/>
      <c r="X35" s="484"/>
      <c r="Y35" s="484"/>
      <c r="Z35" s="484"/>
      <c r="AA35" s="484"/>
      <c r="AB35" s="484"/>
      <c r="AC35" s="484"/>
      <c r="AD35" s="484"/>
      <c r="AE35" s="484"/>
      <c r="AF35" s="484"/>
      <c r="AG35" s="484"/>
      <c r="AH35" s="484"/>
      <c r="AI35" s="484"/>
      <c r="AJ35" s="484"/>
      <c r="AK35" s="484"/>
      <c r="AL35" s="484"/>
    </row>
    <row r="36" spans="1:43" ht="15" customHeight="1">
      <c r="B36" s="139"/>
      <c r="C36" s="484"/>
      <c r="D36" s="484"/>
      <c r="E36" s="484"/>
      <c r="F36" s="484"/>
      <c r="G36" s="484"/>
      <c r="H36" s="484"/>
      <c r="I36" s="484"/>
      <c r="J36" s="484"/>
      <c r="K36" s="484"/>
      <c r="L36" s="484"/>
      <c r="M36" s="484"/>
      <c r="N36" s="484"/>
      <c r="O36" s="484">
        <v>0</v>
      </c>
      <c r="P36" s="484"/>
      <c r="Q36" s="484">
        <v>0</v>
      </c>
      <c r="R36" s="484"/>
      <c r="S36" s="484"/>
      <c r="T36" s="484"/>
      <c r="U36" s="484"/>
      <c r="V36" s="484"/>
      <c r="W36" s="484"/>
      <c r="X36" s="484"/>
      <c r="Y36" s="484"/>
      <c r="Z36" s="484"/>
      <c r="AA36" s="484"/>
      <c r="AB36" s="484"/>
      <c r="AC36" s="484"/>
      <c r="AD36" s="484"/>
      <c r="AE36" s="484"/>
      <c r="AF36" s="484"/>
      <c r="AG36" s="484"/>
      <c r="AH36" s="484"/>
      <c r="AI36" s="484"/>
      <c r="AJ36" s="484"/>
      <c r="AK36" s="484"/>
      <c r="AL36" s="484"/>
    </row>
    <row r="37" spans="1:43" ht="15" customHeight="1">
      <c r="B37" s="139"/>
      <c r="C37" s="484"/>
      <c r="D37" s="484"/>
      <c r="E37" s="484"/>
      <c r="F37" s="484"/>
      <c r="G37" s="484"/>
      <c r="H37" s="484"/>
      <c r="I37" s="484"/>
      <c r="J37" s="484"/>
      <c r="K37" s="484"/>
      <c r="L37" s="484"/>
      <c r="M37" s="484"/>
      <c r="N37" s="484"/>
      <c r="O37" s="484">
        <v>0</v>
      </c>
      <c r="P37" s="484"/>
      <c r="Q37" s="484">
        <v>0</v>
      </c>
      <c r="R37" s="484"/>
      <c r="S37" s="484"/>
      <c r="T37" s="484"/>
      <c r="U37" s="484"/>
      <c r="V37" s="484"/>
      <c r="W37" s="484"/>
      <c r="X37" s="484"/>
      <c r="Y37" s="484"/>
      <c r="Z37" s="484"/>
      <c r="AA37" s="484"/>
      <c r="AB37" s="484"/>
      <c r="AC37" s="484"/>
      <c r="AD37" s="484"/>
      <c r="AE37" s="484"/>
      <c r="AF37" s="484"/>
      <c r="AG37" s="484"/>
      <c r="AH37" s="484"/>
      <c r="AI37" s="484"/>
      <c r="AJ37" s="484"/>
      <c r="AK37" s="484"/>
      <c r="AL37" s="484"/>
    </row>
    <row r="38" spans="1:43" ht="15" customHeight="1">
      <c r="B38" s="139"/>
      <c r="C38" s="484"/>
      <c r="D38" s="484"/>
      <c r="E38" s="484"/>
      <c r="F38" s="484"/>
      <c r="G38" s="484"/>
      <c r="H38" s="484"/>
      <c r="I38" s="484"/>
      <c r="J38" s="484"/>
      <c r="K38" s="484"/>
      <c r="L38" s="484"/>
      <c r="M38" s="484"/>
      <c r="N38" s="484"/>
      <c r="O38" s="484">
        <v>0</v>
      </c>
      <c r="P38" s="484"/>
      <c r="Q38" s="484">
        <v>0</v>
      </c>
      <c r="R38" s="484"/>
      <c r="S38" s="484"/>
      <c r="T38" s="484"/>
      <c r="U38" s="484"/>
      <c r="V38" s="484"/>
      <c r="W38" s="484"/>
      <c r="X38" s="484"/>
      <c r="Y38" s="484"/>
      <c r="Z38" s="484"/>
      <c r="AA38" s="484"/>
      <c r="AB38" s="484"/>
      <c r="AC38" s="484"/>
      <c r="AD38" s="484"/>
      <c r="AE38" s="484"/>
      <c r="AF38" s="484"/>
      <c r="AG38" s="484"/>
      <c r="AH38" s="484"/>
      <c r="AI38" s="484"/>
      <c r="AJ38" s="484"/>
      <c r="AK38" s="484"/>
      <c r="AL38" s="484"/>
    </row>
    <row r="39" spans="1:43" ht="15" customHeight="1">
      <c r="B39" s="139"/>
      <c r="C39" s="484"/>
      <c r="D39" s="484"/>
      <c r="E39" s="484"/>
      <c r="F39" s="484"/>
      <c r="G39" s="484"/>
      <c r="H39" s="484"/>
      <c r="I39" s="484"/>
      <c r="J39" s="484"/>
      <c r="K39" s="484"/>
      <c r="L39" s="484"/>
      <c r="M39" s="484"/>
      <c r="N39" s="484"/>
      <c r="O39" s="484">
        <v>0</v>
      </c>
      <c r="P39" s="484"/>
      <c r="Q39" s="484">
        <v>0</v>
      </c>
      <c r="R39" s="484"/>
      <c r="S39" s="484"/>
      <c r="T39" s="484"/>
      <c r="U39" s="484"/>
      <c r="V39" s="484"/>
      <c r="W39" s="484"/>
      <c r="X39" s="484"/>
      <c r="Y39" s="484"/>
      <c r="Z39" s="484"/>
      <c r="AA39" s="484"/>
      <c r="AB39" s="484"/>
      <c r="AC39" s="484"/>
      <c r="AD39" s="484"/>
      <c r="AE39" s="484"/>
      <c r="AF39" s="484"/>
      <c r="AG39" s="484"/>
      <c r="AH39" s="484"/>
      <c r="AI39" s="484"/>
      <c r="AJ39" s="484"/>
      <c r="AK39" s="484"/>
      <c r="AL39" s="484"/>
    </row>
    <row r="40" spans="1:43" ht="15" customHeight="1">
      <c r="B40" s="139"/>
      <c r="C40" s="484"/>
      <c r="D40" s="484"/>
      <c r="E40" s="484"/>
      <c r="F40" s="484"/>
      <c r="G40" s="484"/>
      <c r="H40" s="484"/>
      <c r="I40" s="484"/>
      <c r="J40" s="484"/>
      <c r="K40" s="484"/>
      <c r="L40" s="484"/>
      <c r="M40" s="484"/>
      <c r="N40" s="484"/>
      <c r="O40" s="484">
        <v>0</v>
      </c>
      <c r="P40" s="484"/>
      <c r="Q40" s="484">
        <v>0</v>
      </c>
      <c r="R40" s="484"/>
      <c r="S40" s="484"/>
      <c r="T40" s="484"/>
      <c r="U40" s="484"/>
      <c r="V40" s="484"/>
      <c r="W40" s="484"/>
      <c r="X40" s="484"/>
      <c r="Y40" s="484"/>
      <c r="Z40" s="484"/>
      <c r="AA40" s="484"/>
      <c r="AB40" s="484"/>
      <c r="AC40" s="484"/>
      <c r="AD40" s="484"/>
      <c r="AE40" s="484"/>
      <c r="AF40" s="484"/>
      <c r="AG40" s="484"/>
      <c r="AH40" s="484"/>
      <c r="AI40" s="484"/>
      <c r="AJ40" s="484"/>
      <c r="AK40" s="484"/>
      <c r="AL40" s="484"/>
    </row>
    <row r="41" spans="1:43" ht="15" customHeight="1">
      <c r="B41" s="139"/>
      <c r="C41" s="484"/>
      <c r="D41" s="484"/>
      <c r="E41" s="484"/>
      <c r="F41" s="484"/>
      <c r="G41" s="484"/>
      <c r="H41" s="484"/>
      <c r="I41" s="484"/>
      <c r="J41" s="484"/>
      <c r="K41" s="484"/>
      <c r="L41" s="484"/>
      <c r="M41" s="484"/>
      <c r="N41" s="484"/>
      <c r="O41" s="484">
        <v>0</v>
      </c>
      <c r="P41" s="484"/>
      <c r="Q41" s="484">
        <v>0</v>
      </c>
      <c r="R41" s="484"/>
      <c r="S41" s="484"/>
      <c r="T41" s="484"/>
      <c r="U41" s="484"/>
      <c r="V41" s="484"/>
      <c r="W41" s="484"/>
      <c r="X41" s="484"/>
      <c r="Y41" s="484"/>
      <c r="Z41" s="484"/>
      <c r="AA41" s="484"/>
      <c r="AB41" s="484"/>
      <c r="AC41" s="484"/>
      <c r="AD41" s="484"/>
      <c r="AE41" s="484"/>
      <c r="AF41" s="484"/>
      <c r="AG41" s="484"/>
      <c r="AH41" s="484"/>
      <c r="AI41" s="484"/>
      <c r="AJ41" s="484"/>
      <c r="AK41" s="484"/>
      <c r="AL41" s="484"/>
    </row>
    <row r="42" spans="1:43" ht="15" customHeight="1" thickBot="1">
      <c r="A42" s="82"/>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Q42" s="37"/>
    </row>
    <row r="43" spans="1:43" s="1407" customFormat="1" ht="31.5" customHeight="1">
      <c r="A43" s="1942" t="s">
        <v>19</v>
      </c>
      <c r="B43" s="1943"/>
      <c r="C43" s="1925" t="s">
        <v>2</v>
      </c>
      <c r="D43" s="1925"/>
      <c r="E43" s="1925"/>
      <c r="F43" s="1925" t="s">
        <v>3</v>
      </c>
      <c r="G43" s="1925"/>
      <c r="H43" s="1925"/>
      <c r="I43" s="1925" t="s">
        <v>4</v>
      </c>
      <c r="J43" s="1925"/>
      <c r="K43" s="1925"/>
      <c r="L43" s="1925" t="s">
        <v>5</v>
      </c>
      <c r="M43" s="1925"/>
      <c r="N43" s="1925"/>
      <c r="O43" s="1925" t="s">
        <v>6</v>
      </c>
      <c r="P43" s="1925"/>
      <c r="Q43" s="1925"/>
      <c r="R43" s="1925" t="s">
        <v>7</v>
      </c>
      <c r="S43" s="1925"/>
      <c r="T43" s="1925"/>
      <c r="U43" s="1925" t="s">
        <v>8</v>
      </c>
      <c r="V43" s="1925"/>
      <c r="W43" s="1925"/>
      <c r="X43" s="1925" t="s">
        <v>9</v>
      </c>
      <c r="Y43" s="1925"/>
      <c r="Z43" s="1925"/>
      <c r="AA43" s="1925" t="s">
        <v>10</v>
      </c>
      <c r="AB43" s="1925"/>
      <c r="AC43" s="1925"/>
      <c r="AD43" s="1925" t="s">
        <v>11</v>
      </c>
      <c r="AE43" s="1925"/>
      <c r="AF43" s="1925"/>
      <c r="AG43" s="1925" t="s">
        <v>12</v>
      </c>
      <c r="AH43" s="1925"/>
      <c r="AI43" s="1925"/>
      <c r="AJ43" s="1925" t="s">
        <v>13</v>
      </c>
      <c r="AK43" s="1925"/>
      <c r="AL43" s="1925"/>
      <c r="AM43" s="1972" t="s">
        <v>56</v>
      </c>
      <c r="AN43" s="1973"/>
      <c r="AO43" s="1972" t="s">
        <v>659</v>
      </c>
      <c r="AP43" s="1973"/>
      <c r="AQ43" s="1406"/>
    </row>
    <row r="44" spans="1:43" ht="15" customHeight="1">
      <c r="A44" s="1968" t="s">
        <v>20</v>
      </c>
      <c r="B44" s="1969"/>
      <c r="C44" s="1924">
        <v>0</v>
      </c>
      <c r="D44" s="1924"/>
      <c r="E44" s="1924"/>
      <c r="F44" s="1924"/>
      <c r="G44" s="1924"/>
      <c r="H44" s="1924"/>
      <c r="I44" s="1924"/>
      <c r="J44" s="1924"/>
      <c r="K44" s="1924"/>
      <c r="L44" s="1924"/>
      <c r="M44" s="1924"/>
      <c r="N44" s="1924"/>
      <c r="O44" s="1924"/>
      <c r="P44" s="1924"/>
      <c r="Q44" s="1924"/>
      <c r="R44" s="1924"/>
      <c r="S44" s="1924"/>
      <c r="T44" s="1924"/>
      <c r="U44" s="1924"/>
      <c r="V44" s="1924"/>
      <c r="W44" s="1924"/>
      <c r="X44" s="1924"/>
      <c r="Y44" s="1924"/>
      <c r="Z44" s="1924"/>
      <c r="AA44" s="1924"/>
      <c r="AB44" s="1924"/>
      <c r="AC44" s="1924"/>
      <c r="AD44" s="1924"/>
      <c r="AE44" s="1924"/>
      <c r="AF44" s="1924"/>
      <c r="AG44" s="1924"/>
      <c r="AH44" s="1924"/>
      <c r="AI44" s="1924"/>
      <c r="AJ44" s="1924"/>
      <c r="AK44" s="1924"/>
      <c r="AL44" s="1924"/>
      <c r="AM44" s="1997">
        <f>SUM(C44:AL44)</f>
        <v>0</v>
      </c>
      <c r="AN44" s="1998"/>
      <c r="AO44" s="1990">
        <f>AVERAGE(C44:AJ44)</f>
        <v>0</v>
      </c>
      <c r="AP44" s="1991"/>
      <c r="AQ44" s="37"/>
    </row>
    <row r="45" spans="1:43" ht="15" customHeight="1">
      <c r="A45" s="1970" t="s">
        <v>21</v>
      </c>
      <c r="B45" s="1971"/>
      <c r="C45" s="1923">
        <v>170</v>
      </c>
      <c r="D45" s="1923"/>
      <c r="E45" s="1923"/>
      <c r="F45" s="1923"/>
      <c r="G45" s="1923"/>
      <c r="H45" s="1923"/>
      <c r="I45" s="1923"/>
      <c r="J45" s="1923"/>
      <c r="K45" s="1923"/>
      <c r="L45" s="1923"/>
      <c r="M45" s="1923"/>
      <c r="N45" s="1923"/>
      <c r="O45" s="1923"/>
      <c r="P45" s="1923"/>
      <c r="Q45" s="1923"/>
      <c r="R45" s="1923"/>
      <c r="S45" s="1923"/>
      <c r="T45" s="1923"/>
      <c r="U45" s="1923"/>
      <c r="V45" s="1923"/>
      <c r="W45" s="1923"/>
      <c r="X45" s="1923"/>
      <c r="Y45" s="1923"/>
      <c r="Z45" s="1923"/>
      <c r="AA45" s="1923"/>
      <c r="AB45" s="1923"/>
      <c r="AC45" s="1923"/>
      <c r="AD45" s="1923"/>
      <c r="AE45" s="1923"/>
      <c r="AF45" s="1923"/>
      <c r="AG45" s="1923"/>
      <c r="AH45" s="1923"/>
      <c r="AI45" s="1923"/>
      <c r="AJ45" s="1923"/>
      <c r="AK45" s="1923"/>
      <c r="AL45" s="1923"/>
      <c r="AM45" s="1978">
        <f>SUM(C45:AL45)</f>
        <v>170</v>
      </c>
      <c r="AN45" s="1979"/>
      <c r="AO45" s="1976">
        <f>AVERAGE(C45:AJ45)</f>
        <v>170</v>
      </c>
      <c r="AP45" s="1977"/>
      <c r="AQ45" s="37"/>
    </row>
    <row r="46" spans="1:43" ht="15" customHeight="1">
      <c r="A46" s="1965" t="s">
        <v>22</v>
      </c>
      <c r="B46" s="1966"/>
      <c r="C46" s="1926">
        <v>0</v>
      </c>
      <c r="D46" s="1926"/>
      <c r="E46" s="1926"/>
      <c r="F46" s="1926"/>
      <c r="G46" s="1926"/>
      <c r="H46" s="1926"/>
      <c r="I46" s="1926"/>
      <c r="J46" s="1926"/>
      <c r="K46" s="1926"/>
      <c r="L46" s="1926"/>
      <c r="M46" s="1926"/>
      <c r="N46" s="1926"/>
      <c r="O46" s="1926"/>
      <c r="P46" s="1926"/>
      <c r="Q46" s="1926"/>
      <c r="R46" s="1926"/>
      <c r="S46" s="1926"/>
      <c r="T46" s="1926"/>
      <c r="U46" s="1926"/>
      <c r="V46" s="1926"/>
      <c r="W46" s="1926"/>
      <c r="X46" s="1926"/>
      <c r="Y46" s="1926"/>
      <c r="Z46" s="1926"/>
      <c r="AA46" s="1926"/>
      <c r="AB46" s="1926"/>
      <c r="AC46" s="1926"/>
      <c r="AD46" s="1926"/>
      <c r="AE46" s="1926"/>
      <c r="AF46" s="1926"/>
      <c r="AG46" s="1926"/>
      <c r="AH46" s="1926"/>
      <c r="AI46" s="1926"/>
      <c r="AJ46" s="1926"/>
      <c r="AK46" s="1926"/>
      <c r="AL46" s="1926"/>
      <c r="AM46" s="1983">
        <f>SUM(C46:AL46)</f>
        <v>0</v>
      </c>
      <c r="AN46" s="1984"/>
      <c r="AO46" s="1992">
        <f>AVERAGE(C46:AJ46)</f>
        <v>0</v>
      </c>
      <c r="AP46" s="1993"/>
      <c r="AQ46" s="37"/>
    </row>
    <row r="47" spans="1:43" ht="15" customHeight="1" thickBot="1">
      <c r="A47" s="1967" t="s">
        <v>55</v>
      </c>
      <c r="B47" s="1919"/>
      <c r="C47" s="1919">
        <f>SUM(C44:C46)</f>
        <v>170</v>
      </c>
      <c r="D47" s="1919"/>
      <c r="E47" s="1919"/>
      <c r="F47" s="1919"/>
      <c r="G47" s="1919"/>
      <c r="H47" s="1919"/>
      <c r="I47" s="1919"/>
      <c r="J47" s="1919"/>
      <c r="K47" s="1919"/>
      <c r="L47" s="1919"/>
      <c r="M47" s="1919"/>
      <c r="N47" s="1919"/>
      <c r="O47" s="1919"/>
      <c r="P47" s="1919"/>
      <c r="Q47" s="1919"/>
      <c r="R47" s="1919"/>
      <c r="S47" s="1919"/>
      <c r="T47" s="1919"/>
      <c r="U47" s="1919"/>
      <c r="V47" s="1919"/>
      <c r="W47" s="1919"/>
      <c r="X47" s="1919"/>
      <c r="Y47" s="1919"/>
      <c r="Z47" s="1919"/>
      <c r="AA47" s="1919"/>
      <c r="AB47" s="1919"/>
      <c r="AC47" s="1919"/>
      <c r="AD47" s="1919"/>
      <c r="AE47" s="1919"/>
      <c r="AF47" s="1919"/>
      <c r="AG47" s="1919"/>
      <c r="AH47" s="1919"/>
      <c r="AI47" s="1919"/>
      <c r="AJ47" s="1919"/>
      <c r="AK47" s="1919"/>
      <c r="AL47" s="1919"/>
      <c r="AM47" s="1919">
        <f>SUM(AM44:AM46)</f>
        <v>170</v>
      </c>
      <c r="AN47" s="1996"/>
      <c r="AO47" s="1987">
        <f>AVERAGE(C47:AJ47)</f>
        <v>170</v>
      </c>
      <c r="AP47" s="1988"/>
      <c r="AQ47" s="37"/>
    </row>
    <row r="48" spans="1:43" ht="15" customHeight="1">
      <c r="A48" s="77"/>
      <c r="B48" s="77"/>
      <c r="C48" s="83"/>
      <c r="D48" s="1665"/>
      <c r="E48" s="83"/>
      <c r="F48" s="83"/>
      <c r="G48" s="1665"/>
      <c r="H48" s="83"/>
      <c r="I48" s="83"/>
      <c r="J48" s="1665"/>
      <c r="K48" s="83"/>
      <c r="L48" s="83"/>
      <c r="M48" s="1665"/>
      <c r="N48" s="83"/>
      <c r="O48" s="83"/>
      <c r="P48" s="1665"/>
      <c r="Q48" s="83"/>
      <c r="R48" s="83"/>
      <c r="S48" s="1665"/>
      <c r="T48" s="83"/>
      <c r="U48" s="83"/>
      <c r="V48" s="1665"/>
      <c r="W48" s="83"/>
      <c r="X48" s="83"/>
      <c r="Y48" s="1665"/>
      <c r="Z48" s="83"/>
      <c r="AA48" s="83"/>
      <c r="AB48" s="1665"/>
      <c r="AC48" s="83"/>
      <c r="AD48" s="1159"/>
      <c r="AE48" s="1665"/>
      <c r="AF48" s="1159"/>
      <c r="AG48" s="83"/>
      <c r="AH48" s="1665"/>
      <c r="AI48" s="83"/>
      <c r="AJ48" s="83"/>
      <c r="AK48" s="1665"/>
      <c r="AL48" s="83"/>
      <c r="AM48" s="77"/>
    </row>
    <row r="49" spans="1:43" ht="15" customHeight="1" thickBo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row>
    <row r="50" spans="1:43" s="1407" customFormat="1" ht="28.5" customHeight="1">
      <c r="A50" s="1942" t="s">
        <v>23</v>
      </c>
      <c r="B50" s="1943"/>
      <c r="C50" s="1925" t="s">
        <v>2</v>
      </c>
      <c r="D50" s="1925"/>
      <c r="E50" s="1925"/>
      <c r="F50" s="1925" t="s">
        <v>3</v>
      </c>
      <c r="G50" s="1925"/>
      <c r="H50" s="1925"/>
      <c r="I50" s="1925" t="s">
        <v>4</v>
      </c>
      <c r="J50" s="1925"/>
      <c r="K50" s="1925"/>
      <c r="L50" s="1925" t="s">
        <v>5</v>
      </c>
      <c r="M50" s="1925"/>
      <c r="N50" s="1925"/>
      <c r="O50" s="1925" t="s">
        <v>6</v>
      </c>
      <c r="P50" s="1925"/>
      <c r="Q50" s="1925"/>
      <c r="R50" s="1925" t="s">
        <v>7</v>
      </c>
      <c r="S50" s="1925"/>
      <c r="T50" s="1925"/>
      <c r="U50" s="1925" t="s">
        <v>8</v>
      </c>
      <c r="V50" s="1925"/>
      <c r="W50" s="1925"/>
      <c r="X50" s="1925" t="s">
        <v>9</v>
      </c>
      <c r="Y50" s="1925"/>
      <c r="Z50" s="1925"/>
      <c r="AA50" s="1925" t="s">
        <v>10</v>
      </c>
      <c r="AB50" s="1925"/>
      <c r="AC50" s="1925"/>
      <c r="AD50" s="1925" t="s">
        <v>11</v>
      </c>
      <c r="AE50" s="1925"/>
      <c r="AF50" s="1925"/>
      <c r="AG50" s="1925" t="s">
        <v>12</v>
      </c>
      <c r="AH50" s="1925"/>
      <c r="AI50" s="1925"/>
      <c r="AJ50" s="1925" t="s">
        <v>13</v>
      </c>
      <c r="AK50" s="1925"/>
      <c r="AL50" s="1925"/>
      <c r="AM50" s="1972" t="s">
        <v>56</v>
      </c>
      <c r="AN50" s="1973"/>
      <c r="AO50" s="1972" t="s">
        <v>659</v>
      </c>
      <c r="AP50" s="1973"/>
      <c r="AQ50" s="1406"/>
    </row>
    <row r="51" spans="1:43" ht="15" customHeight="1">
      <c r="A51" s="1958" t="s">
        <v>475</v>
      </c>
      <c r="B51" s="1959"/>
      <c r="C51" s="1960">
        <v>0</v>
      </c>
      <c r="D51" s="1961"/>
      <c r="E51" s="1962"/>
      <c r="F51" s="1924"/>
      <c r="G51" s="1924"/>
      <c r="H51" s="1924"/>
      <c r="I51" s="1924"/>
      <c r="J51" s="1924"/>
      <c r="K51" s="1924"/>
      <c r="L51" s="1924"/>
      <c r="M51" s="1924"/>
      <c r="N51" s="1924"/>
      <c r="O51" s="1924"/>
      <c r="P51" s="1924"/>
      <c r="Q51" s="1924"/>
      <c r="R51" s="1924"/>
      <c r="S51" s="1924"/>
      <c r="T51" s="1924"/>
      <c r="U51" s="1924"/>
      <c r="V51" s="1924"/>
      <c r="W51" s="1924"/>
      <c r="X51" s="1924"/>
      <c r="Y51" s="1924"/>
      <c r="Z51" s="1924"/>
      <c r="AA51" s="1924"/>
      <c r="AB51" s="1924"/>
      <c r="AC51" s="1924"/>
      <c r="AD51" s="1924"/>
      <c r="AE51" s="1924"/>
      <c r="AF51" s="1924"/>
      <c r="AG51" s="1924"/>
      <c r="AH51" s="1924"/>
      <c r="AI51" s="1924"/>
      <c r="AJ51" s="1924"/>
      <c r="AK51" s="1924"/>
      <c r="AL51" s="1924"/>
      <c r="AM51" s="1997">
        <f t="shared" ref="AM51:AM61" si="14">SUM(C51:AL51)</f>
        <v>0</v>
      </c>
      <c r="AN51" s="1998"/>
      <c r="AO51" s="1990">
        <f>AVERAGE(C51:AJ51)</f>
        <v>0</v>
      </c>
      <c r="AP51" s="1991"/>
      <c r="AQ51" s="37"/>
    </row>
    <row r="52" spans="1:43" ht="15" customHeight="1">
      <c r="A52" s="1963" t="s">
        <v>60</v>
      </c>
      <c r="B52" s="1964"/>
      <c r="C52" s="1920">
        <v>2</v>
      </c>
      <c r="D52" s="1921"/>
      <c r="E52" s="1922"/>
      <c r="F52" s="1920"/>
      <c r="G52" s="1921"/>
      <c r="H52" s="1922"/>
      <c r="I52" s="1920"/>
      <c r="J52" s="1921"/>
      <c r="K52" s="1922"/>
      <c r="L52" s="1920"/>
      <c r="M52" s="1921"/>
      <c r="N52" s="1922"/>
      <c r="O52" s="1920"/>
      <c r="P52" s="1921"/>
      <c r="Q52" s="1922"/>
      <c r="R52" s="1920"/>
      <c r="S52" s="1921"/>
      <c r="T52" s="1922"/>
      <c r="U52" s="1920"/>
      <c r="V52" s="1921"/>
      <c r="W52" s="1922"/>
      <c r="X52" s="1920"/>
      <c r="Y52" s="1921"/>
      <c r="Z52" s="1922"/>
      <c r="AA52" s="1920"/>
      <c r="AB52" s="1921"/>
      <c r="AC52" s="1922"/>
      <c r="AD52" s="1920"/>
      <c r="AE52" s="1921"/>
      <c r="AF52" s="1922"/>
      <c r="AG52" s="1920"/>
      <c r="AH52" s="1921"/>
      <c r="AI52" s="1922"/>
      <c r="AJ52" s="1920"/>
      <c r="AK52" s="1921"/>
      <c r="AL52" s="1922"/>
      <c r="AM52" s="1980">
        <f t="shared" si="14"/>
        <v>2</v>
      </c>
      <c r="AN52" s="1981"/>
      <c r="AO52" s="1994">
        <f t="shared" ref="AO52:AO62" si="15">AVERAGE(C52:AJ52)</f>
        <v>2</v>
      </c>
      <c r="AP52" s="1995"/>
      <c r="AQ52" s="37"/>
    </row>
    <row r="53" spans="1:43" ht="15" customHeight="1">
      <c r="A53" s="1963" t="s">
        <v>62</v>
      </c>
      <c r="B53" s="1964"/>
      <c r="C53" s="1920">
        <v>10</v>
      </c>
      <c r="D53" s="1921"/>
      <c r="E53" s="1922"/>
      <c r="F53" s="1920"/>
      <c r="G53" s="1921"/>
      <c r="H53" s="1922"/>
      <c r="I53" s="1920"/>
      <c r="J53" s="1921"/>
      <c r="K53" s="1922"/>
      <c r="L53" s="1920"/>
      <c r="M53" s="1921"/>
      <c r="N53" s="1922"/>
      <c r="O53" s="1920"/>
      <c r="P53" s="1921"/>
      <c r="Q53" s="1922"/>
      <c r="R53" s="1920"/>
      <c r="S53" s="1921"/>
      <c r="T53" s="1922"/>
      <c r="U53" s="1920"/>
      <c r="V53" s="1921"/>
      <c r="W53" s="1922"/>
      <c r="X53" s="1920"/>
      <c r="Y53" s="1921"/>
      <c r="Z53" s="1922"/>
      <c r="AA53" s="1920"/>
      <c r="AB53" s="1921"/>
      <c r="AC53" s="1922"/>
      <c r="AD53" s="1920"/>
      <c r="AE53" s="1921"/>
      <c r="AF53" s="1922"/>
      <c r="AG53" s="1920"/>
      <c r="AH53" s="1921"/>
      <c r="AI53" s="1922"/>
      <c r="AJ53" s="1920"/>
      <c r="AK53" s="1921"/>
      <c r="AL53" s="1922"/>
      <c r="AM53" s="1979">
        <f t="shared" si="14"/>
        <v>10</v>
      </c>
      <c r="AN53" s="1982"/>
      <c r="AO53" s="1976">
        <f t="shared" si="15"/>
        <v>10</v>
      </c>
      <c r="AP53" s="1977"/>
      <c r="AQ53" s="37"/>
    </row>
    <row r="54" spans="1:43" ht="15" customHeight="1">
      <c r="A54" s="1963" t="s">
        <v>476</v>
      </c>
      <c r="B54" s="1964"/>
      <c r="C54" s="1920">
        <v>30</v>
      </c>
      <c r="D54" s="1921"/>
      <c r="E54" s="1922"/>
      <c r="F54" s="1923"/>
      <c r="G54" s="1923"/>
      <c r="H54" s="1923"/>
      <c r="I54" s="1923"/>
      <c r="J54" s="1923"/>
      <c r="K54" s="1923"/>
      <c r="L54" s="1923"/>
      <c r="M54" s="1923"/>
      <c r="N54" s="1923"/>
      <c r="O54" s="1923"/>
      <c r="P54" s="1923"/>
      <c r="Q54" s="1923"/>
      <c r="R54" s="1923"/>
      <c r="S54" s="1923"/>
      <c r="T54" s="1923"/>
      <c r="U54" s="1923"/>
      <c r="V54" s="1923"/>
      <c r="W54" s="1923"/>
      <c r="X54" s="1923"/>
      <c r="Y54" s="1923"/>
      <c r="Z54" s="1923"/>
      <c r="AA54" s="1923"/>
      <c r="AB54" s="1923"/>
      <c r="AC54" s="1923"/>
      <c r="AD54" s="1923"/>
      <c r="AE54" s="1923"/>
      <c r="AF54" s="1923"/>
      <c r="AG54" s="1923"/>
      <c r="AH54" s="1923"/>
      <c r="AI54" s="1923"/>
      <c r="AJ54" s="1923"/>
      <c r="AK54" s="1923"/>
      <c r="AL54" s="1923"/>
      <c r="AM54" s="1978">
        <f t="shared" si="14"/>
        <v>30</v>
      </c>
      <c r="AN54" s="1979"/>
      <c r="AO54" s="1976">
        <f t="shared" si="15"/>
        <v>30</v>
      </c>
      <c r="AP54" s="1977"/>
      <c r="AQ54" s="37"/>
    </row>
    <row r="55" spans="1:43" ht="15" customHeight="1">
      <c r="A55" s="1963" t="s">
        <v>200</v>
      </c>
      <c r="B55" s="1964"/>
      <c r="C55" s="1920">
        <v>42</v>
      </c>
      <c r="D55" s="1921"/>
      <c r="E55" s="1922"/>
      <c r="F55" s="1923"/>
      <c r="G55" s="1923"/>
      <c r="H55" s="1923"/>
      <c r="I55" s="1923"/>
      <c r="J55" s="1923"/>
      <c r="K55" s="1923"/>
      <c r="L55" s="1923"/>
      <c r="M55" s="1923"/>
      <c r="N55" s="1923"/>
      <c r="O55" s="1923"/>
      <c r="P55" s="1923"/>
      <c r="Q55" s="1923"/>
      <c r="R55" s="1923"/>
      <c r="S55" s="1923"/>
      <c r="T55" s="1923"/>
      <c r="U55" s="1923"/>
      <c r="V55" s="1923"/>
      <c r="W55" s="1923"/>
      <c r="X55" s="1923"/>
      <c r="Y55" s="1923"/>
      <c r="Z55" s="1923"/>
      <c r="AA55" s="1923"/>
      <c r="AB55" s="1923"/>
      <c r="AC55" s="1923"/>
      <c r="AD55" s="1923"/>
      <c r="AE55" s="1923"/>
      <c r="AF55" s="1923"/>
      <c r="AG55" s="1923"/>
      <c r="AH55" s="1923"/>
      <c r="AI55" s="1923"/>
      <c r="AJ55" s="1923"/>
      <c r="AK55" s="1923"/>
      <c r="AL55" s="1923"/>
      <c r="AM55" s="1978">
        <f t="shared" si="14"/>
        <v>42</v>
      </c>
      <c r="AN55" s="1979"/>
      <c r="AO55" s="1976">
        <f t="shared" si="15"/>
        <v>42</v>
      </c>
      <c r="AP55" s="1977"/>
      <c r="AQ55" s="37"/>
    </row>
    <row r="56" spans="1:43" ht="15" customHeight="1">
      <c r="A56" s="1963" t="s">
        <v>477</v>
      </c>
      <c r="B56" s="1964"/>
      <c r="C56" s="1920">
        <v>79</v>
      </c>
      <c r="D56" s="1921"/>
      <c r="E56" s="1922"/>
      <c r="F56" s="1923"/>
      <c r="G56" s="1923"/>
      <c r="H56" s="1923"/>
      <c r="I56" s="1923"/>
      <c r="J56" s="1923"/>
      <c r="K56" s="1923"/>
      <c r="L56" s="1923"/>
      <c r="M56" s="1923"/>
      <c r="N56" s="1923"/>
      <c r="O56" s="1923"/>
      <c r="P56" s="1923"/>
      <c r="Q56" s="1923"/>
      <c r="R56" s="1923"/>
      <c r="S56" s="1923"/>
      <c r="T56" s="1923"/>
      <c r="U56" s="1923"/>
      <c r="V56" s="1923"/>
      <c r="W56" s="1923"/>
      <c r="X56" s="1923"/>
      <c r="Y56" s="1923"/>
      <c r="Z56" s="1923"/>
      <c r="AA56" s="1923"/>
      <c r="AB56" s="1923"/>
      <c r="AC56" s="1923"/>
      <c r="AD56" s="1923"/>
      <c r="AE56" s="1923"/>
      <c r="AF56" s="1923"/>
      <c r="AG56" s="1923"/>
      <c r="AH56" s="1923"/>
      <c r="AI56" s="1923"/>
      <c r="AJ56" s="1923"/>
      <c r="AK56" s="1923"/>
      <c r="AL56" s="1923"/>
      <c r="AM56" s="1978">
        <f t="shared" si="14"/>
        <v>79</v>
      </c>
      <c r="AN56" s="1979"/>
      <c r="AO56" s="1976">
        <f t="shared" si="15"/>
        <v>79</v>
      </c>
      <c r="AP56" s="1977"/>
      <c r="AQ56" s="37"/>
    </row>
    <row r="57" spans="1:43" s="1156" customFormat="1" ht="15" customHeight="1">
      <c r="A57" s="1963" t="s">
        <v>1361</v>
      </c>
      <c r="B57" s="1964"/>
      <c r="C57" s="1920">
        <v>0</v>
      </c>
      <c r="D57" s="1921"/>
      <c r="E57" s="1922"/>
      <c r="F57" s="1923"/>
      <c r="G57" s="1923"/>
      <c r="H57" s="1923"/>
      <c r="I57" s="1923"/>
      <c r="J57" s="1923"/>
      <c r="K57" s="1923"/>
      <c r="L57" s="1923"/>
      <c r="M57" s="1923"/>
      <c r="N57" s="1923"/>
      <c r="O57" s="1923"/>
      <c r="P57" s="1923"/>
      <c r="Q57" s="1923"/>
      <c r="R57" s="1923"/>
      <c r="S57" s="1923"/>
      <c r="T57" s="1923"/>
      <c r="U57" s="1923"/>
      <c r="V57" s="1923"/>
      <c r="W57" s="1923"/>
      <c r="X57" s="1923"/>
      <c r="Y57" s="1923"/>
      <c r="Z57" s="1923"/>
      <c r="AA57" s="1923"/>
      <c r="AB57" s="1923"/>
      <c r="AC57" s="1923"/>
      <c r="AD57" s="1923"/>
      <c r="AE57" s="1923"/>
      <c r="AF57" s="1923"/>
      <c r="AG57" s="1923"/>
      <c r="AH57" s="1923"/>
      <c r="AI57" s="1923"/>
      <c r="AJ57" s="1923"/>
      <c r="AK57" s="1923"/>
      <c r="AL57" s="1923"/>
      <c r="AM57" s="1978">
        <f>SUM(C57:AL57)</f>
        <v>0</v>
      </c>
      <c r="AN57" s="1979"/>
      <c r="AO57" s="1976">
        <f>AVERAGE(C57:AJ57)</f>
        <v>0</v>
      </c>
      <c r="AP57" s="1977"/>
      <c r="AQ57" s="37"/>
    </row>
    <row r="58" spans="1:43" ht="15" customHeight="1">
      <c r="A58" s="1963" t="s">
        <v>63</v>
      </c>
      <c r="B58" s="1964"/>
      <c r="C58" s="1920">
        <v>6</v>
      </c>
      <c r="D58" s="1921"/>
      <c r="E58" s="1922"/>
      <c r="F58" s="1923"/>
      <c r="G58" s="1923"/>
      <c r="H58" s="1923"/>
      <c r="I58" s="1923"/>
      <c r="J58" s="1923"/>
      <c r="K58" s="1923"/>
      <c r="L58" s="1923"/>
      <c r="M58" s="1923"/>
      <c r="N58" s="1923"/>
      <c r="O58" s="1923"/>
      <c r="P58" s="1923"/>
      <c r="Q58" s="1923"/>
      <c r="R58" s="1923"/>
      <c r="S58" s="1923"/>
      <c r="T58" s="1923"/>
      <c r="U58" s="1923"/>
      <c r="V58" s="1923"/>
      <c r="W58" s="1923"/>
      <c r="X58" s="1923"/>
      <c r="Y58" s="1923"/>
      <c r="Z58" s="1923"/>
      <c r="AA58" s="1923"/>
      <c r="AB58" s="1923"/>
      <c r="AC58" s="1923"/>
      <c r="AD58" s="1923"/>
      <c r="AE58" s="1923"/>
      <c r="AF58" s="1923"/>
      <c r="AG58" s="1923"/>
      <c r="AH58" s="1923"/>
      <c r="AI58" s="1923"/>
      <c r="AJ58" s="1923"/>
      <c r="AK58" s="1923"/>
      <c r="AL58" s="1923"/>
      <c r="AM58" s="1978">
        <f>SUM(C58:AL58)</f>
        <v>6</v>
      </c>
      <c r="AN58" s="1979"/>
      <c r="AO58" s="1976">
        <f t="shared" si="15"/>
        <v>6</v>
      </c>
      <c r="AP58" s="1977"/>
      <c r="AQ58" s="37"/>
    </row>
    <row r="59" spans="1:43" ht="15" customHeight="1">
      <c r="A59" s="1970" t="s">
        <v>597</v>
      </c>
      <c r="B59" s="1971"/>
      <c r="C59" s="1923">
        <v>1</v>
      </c>
      <c r="D59" s="1923"/>
      <c r="E59" s="1923"/>
      <c r="F59" s="1923"/>
      <c r="G59" s="1923"/>
      <c r="H59" s="1923"/>
      <c r="I59" s="1923"/>
      <c r="J59" s="1923"/>
      <c r="K59" s="1923"/>
      <c r="L59" s="1923"/>
      <c r="M59" s="1923"/>
      <c r="N59" s="1923"/>
      <c r="O59" s="1923"/>
      <c r="P59" s="1923"/>
      <c r="Q59" s="1923"/>
      <c r="R59" s="1923"/>
      <c r="S59" s="1923"/>
      <c r="T59" s="1923"/>
      <c r="U59" s="1923"/>
      <c r="V59" s="1923"/>
      <c r="W59" s="1923"/>
      <c r="X59" s="1923"/>
      <c r="Y59" s="1923"/>
      <c r="Z59" s="1923"/>
      <c r="AA59" s="1923"/>
      <c r="AB59" s="1923"/>
      <c r="AC59" s="1923"/>
      <c r="AD59" s="1923"/>
      <c r="AE59" s="1923"/>
      <c r="AF59" s="1923"/>
      <c r="AG59" s="1923"/>
      <c r="AH59" s="1923"/>
      <c r="AI59" s="1923"/>
      <c r="AJ59" s="1923"/>
      <c r="AK59" s="1923"/>
      <c r="AL59" s="1923"/>
      <c r="AM59" s="1978">
        <f>SUM(C59:AL59)</f>
        <v>1</v>
      </c>
      <c r="AN59" s="1979"/>
      <c r="AO59" s="1976">
        <f>AVERAGE(C59:AJ59)</f>
        <v>1</v>
      </c>
      <c r="AP59" s="1977"/>
      <c r="AQ59" s="37"/>
    </row>
    <row r="60" spans="1:43" s="1156" customFormat="1" ht="15" customHeight="1">
      <c r="A60" s="1970" t="s">
        <v>1421</v>
      </c>
      <c r="B60" s="1971"/>
      <c r="C60" s="1923">
        <v>0</v>
      </c>
      <c r="D60" s="1923"/>
      <c r="E60" s="1923"/>
      <c r="F60" s="1923"/>
      <c r="G60" s="1923"/>
      <c r="H60" s="1923"/>
      <c r="I60" s="1923"/>
      <c r="J60" s="1923"/>
      <c r="K60" s="1923"/>
      <c r="L60" s="1923"/>
      <c r="M60" s="1923"/>
      <c r="N60" s="1923"/>
      <c r="O60" s="1923"/>
      <c r="P60" s="1923"/>
      <c r="Q60" s="1923"/>
      <c r="R60" s="1923"/>
      <c r="S60" s="1923"/>
      <c r="T60" s="1923"/>
      <c r="U60" s="1923"/>
      <c r="V60" s="1923"/>
      <c r="W60" s="1923"/>
      <c r="X60" s="1923"/>
      <c r="Y60" s="1923"/>
      <c r="Z60" s="1923"/>
      <c r="AA60" s="1923"/>
      <c r="AB60" s="1923"/>
      <c r="AC60" s="1923"/>
      <c r="AD60" s="1923"/>
      <c r="AE60" s="1923"/>
      <c r="AF60" s="1923"/>
      <c r="AG60" s="1923"/>
      <c r="AH60" s="1923"/>
      <c r="AI60" s="1923"/>
      <c r="AJ60" s="1923"/>
      <c r="AK60" s="1923"/>
      <c r="AL60" s="1923"/>
      <c r="AM60" s="1978">
        <f>SUM(C60:AL60)</f>
        <v>0</v>
      </c>
      <c r="AN60" s="1979"/>
      <c r="AO60" s="1976">
        <f>AVERAGE(C60:AJ60)</f>
        <v>0</v>
      </c>
      <c r="AP60" s="1977"/>
      <c r="AQ60" s="37"/>
    </row>
    <row r="61" spans="1:43" ht="15" customHeight="1">
      <c r="A61" s="1965" t="s">
        <v>1208</v>
      </c>
      <c r="B61" s="1966"/>
      <c r="C61" s="1926">
        <v>0</v>
      </c>
      <c r="D61" s="1926"/>
      <c r="E61" s="1926"/>
      <c r="F61" s="1926"/>
      <c r="G61" s="1926"/>
      <c r="H61" s="1926"/>
      <c r="I61" s="1926"/>
      <c r="J61" s="1926"/>
      <c r="K61" s="1926"/>
      <c r="L61" s="1926"/>
      <c r="M61" s="1926"/>
      <c r="N61" s="1926"/>
      <c r="O61" s="1926"/>
      <c r="P61" s="1926"/>
      <c r="Q61" s="1926"/>
      <c r="R61" s="1926"/>
      <c r="S61" s="1926"/>
      <c r="T61" s="1926"/>
      <c r="U61" s="1926"/>
      <c r="V61" s="1926"/>
      <c r="W61" s="1926"/>
      <c r="X61" s="1926"/>
      <c r="Y61" s="1926"/>
      <c r="Z61" s="1926"/>
      <c r="AA61" s="1926"/>
      <c r="AB61" s="1926"/>
      <c r="AC61" s="1926"/>
      <c r="AD61" s="1926"/>
      <c r="AE61" s="1926"/>
      <c r="AF61" s="1926"/>
      <c r="AG61" s="1926"/>
      <c r="AH61" s="1926"/>
      <c r="AI61" s="1926"/>
      <c r="AJ61" s="1926"/>
      <c r="AK61" s="1926"/>
      <c r="AL61" s="1926"/>
      <c r="AM61" s="1983">
        <f t="shared" si="14"/>
        <v>0</v>
      </c>
      <c r="AN61" s="1984"/>
      <c r="AO61" s="1992">
        <f t="shared" si="15"/>
        <v>0</v>
      </c>
      <c r="AP61" s="1993"/>
      <c r="AQ61" s="37"/>
    </row>
    <row r="62" spans="1:43" ht="15" customHeight="1" thickBot="1">
      <c r="A62" s="1967" t="s">
        <v>55</v>
      </c>
      <c r="B62" s="1919"/>
      <c r="C62" s="1919">
        <f>SUM(C51:C61)</f>
        <v>170</v>
      </c>
      <c r="D62" s="1919"/>
      <c r="E62" s="1919"/>
      <c r="F62" s="1919"/>
      <c r="G62" s="1919"/>
      <c r="H62" s="1919"/>
      <c r="I62" s="1919"/>
      <c r="J62" s="1919"/>
      <c r="K62" s="1919"/>
      <c r="L62" s="1919"/>
      <c r="M62" s="1919"/>
      <c r="N62" s="1919"/>
      <c r="O62" s="1919"/>
      <c r="P62" s="1919"/>
      <c r="Q62" s="1919"/>
      <c r="R62" s="1919"/>
      <c r="S62" s="1919"/>
      <c r="T62" s="1919"/>
      <c r="U62" s="1919"/>
      <c r="V62" s="1919"/>
      <c r="W62" s="1919"/>
      <c r="X62" s="1919"/>
      <c r="Y62" s="1919"/>
      <c r="Z62" s="1919"/>
      <c r="AA62" s="1919"/>
      <c r="AB62" s="1919"/>
      <c r="AC62" s="1919"/>
      <c r="AD62" s="1919"/>
      <c r="AE62" s="1919"/>
      <c r="AF62" s="1919"/>
      <c r="AG62" s="1919"/>
      <c r="AH62" s="1919"/>
      <c r="AI62" s="1919"/>
      <c r="AJ62" s="1919"/>
      <c r="AK62" s="1919"/>
      <c r="AL62" s="1919"/>
      <c r="AM62" s="1919">
        <f>SUM(AM51:AM61)</f>
        <v>170</v>
      </c>
      <c r="AN62" s="1996"/>
      <c r="AO62" s="1987">
        <f t="shared" si="15"/>
        <v>170</v>
      </c>
      <c r="AP62" s="1988"/>
      <c r="AQ62" s="37"/>
    </row>
    <row r="63" spans="1:43" ht="15" customHeight="1">
      <c r="A63" s="37"/>
      <c r="B63" s="37"/>
      <c r="C63" s="77"/>
      <c r="D63" s="714"/>
      <c r="E63" s="77"/>
      <c r="F63" s="77"/>
      <c r="G63" s="714"/>
      <c r="H63" s="77"/>
      <c r="I63" s="77"/>
      <c r="J63" s="714"/>
      <c r="K63" s="77"/>
      <c r="L63" s="77"/>
      <c r="M63" s="714"/>
      <c r="N63" s="77"/>
      <c r="O63" s="77"/>
      <c r="P63" s="714"/>
      <c r="Q63" s="77"/>
      <c r="R63" s="77"/>
      <c r="S63" s="714"/>
      <c r="T63" s="77"/>
    </row>
    <row r="64" spans="1:43" ht="15" customHeight="1" thickBo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row>
    <row r="65" spans="1:43" s="1407" customFormat="1" ht="15" customHeight="1">
      <c r="A65" s="1942" t="s">
        <v>24</v>
      </c>
      <c r="B65" s="1943" t="s">
        <v>25</v>
      </c>
      <c r="C65" s="1918" t="s">
        <v>2</v>
      </c>
      <c r="D65" s="1918"/>
      <c r="E65" s="1918"/>
      <c r="F65" s="1918" t="s">
        <v>3</v>
      </c>
      <c r="G65" s="1918"/>
      <c r="H65" s="1918"/>
      <c r="I65" s="1918" t="s">
        <v>4</v>
      </c>
      <c r="J65" s="1918"/>
      <c r="K65" s="1918"/>
      <c r="L65" s="1918" t="s">
        <v>5</v>
      </c>
      <c r="M65" s="1918"/>
      <c r="N65" s="1918"/>
      <c r="O65" s="1918" t="s">
        <v>6</v>
      </c>
      <c r="P65" s="1918"/>
      <c r="Q65" s="1918"/>
      <c r="R65" s="1918" t="s">
        <v>7</v>
      </c>
      <c r="S65" s="1918"/>
      <c r="T65" s="1918"/>
      <c r="U65" s="1918" t="s">
        <v>8</v>
      </c>
      <c r="V65" s="1918"/>
      <c r="W65" s="1918"/>
      <c r="X65" s="1918" t="s">
        <v>9</v>
      </c>
      <c r="Y65" s="1918"/>
      <c r="Z65" s="1918"/>
      <c r="AA65" s="1918" t="s">
        <v>10</v>
      </c>
      <c r="AB65" s="1918"/>
      <c r="AC65" s="1918"/>
      <c r="AD65" s="1918" t="s">
        <v>11</v>
      </c>
      <c r="AE65" s="1918"/>
      <c r="AF65" s="1918"/>
      <c r="AG65" s="1918" t="s">
        <v>12</v>
      </c>
      <c r="AH65" s="1918"/>
      <c r="AI65" s="1918"/>
      <c r="AJ65" s="1918" t="s">
        <v>13</v>
      </c>
      <c r="AK65" s="1918"/>
      <c r="AL65" s="1918"/>
      <c r="AM65" s="1973" t="s">
        <v>56</v>
      </c>
      <c r="AN65" s="2003"/>
      <c r="AO65" s="1973" t="s">
        <v>659</v>
      </c>
      <c r="AP65" s="2003"/>
      <c r="AQ65" s="1406"/>
    </row>
    <row r="66" spans="1:43" s="1407" customFormat="1" ht="15" customHeight="1">
      <c r="A66" s="2048"/>
      <c r="B66" s="2049"/>
      <c r="C66" s="1408" t="s">
        <v>16</v>
      </c>
      <c r="D66" s="1670" t="s">
        <v>15</v>
      </c>
      <c r="E66" s="1409" t="s">
        <v>468</v>
      </c>
      <c r="F66" s="1408" t="s">
        <v>16</v>
      </c>
      <c r="G66" s="1670" t="s">
        <v>15</v>
      </c>
      <c r="H66" s="1409" t="s">
        <v>468</v>
      </c>
      <c r="I66" s="1408" t="s">
        <v>16</v>
      </c>
      <c r="J66" s="1670" t="s">
        <v>15</v>
      </c>
      <c r="K66" s="1409" t="s">
        <v>468</v>
      </c>
      <c r="L66" s="1408" t="s">
        <v>16</v>
      </c>
      <c r="M66" s="1670" t="s">
        <v>15</v>
      </c>
      <c r="N66" s="1409" t="s">
        <v>468</v>
      </c>
      <c r="O66" s="1408" t="s">
        <v>16</v>
      </c>
      <c r="P66" s="1670" t="s">
        <v>15</v>
      </c>
      <c r="Q66" s="1409" t="s">
        <v>468</v>
      </c>
      <c r="R66" s="1408" t="s">
        <v>16</v>
      </c>
      <c r="S66" s="1670" t="s">
        <v>15</v>
      </c>
      <c r="T66" s="1409" t="s">
        <v>468</v>
      </c>
      <c r="U66" s="1408" t="s">
        <v>16</v>
      </c>
      <c r="V66" s="1670" t="s">
        <v>15</v>
      </c>
      <c r="W66" s="1409" t="s">
        <v>468</v>
      </c>
      <c r="X66" s="1408" t="s">
        <v>16</v>
      </c>
      <c r="Y66" s="1670" t="s">
        <v>15</v>
      </c>
      <c r="Z66" s="1409" t="s">
        <v>468</v>
      </c>
      <c r="AA66" s="1408" t="s">
        <v>16</v>
      </c>
      <c r="AB66" s="1670" t="s">
        <v>15</v>
      </c>
      <c r="AC66" s="1409" t="s">
        <v>468</v>
      </c>
      <c r="AD66" s="1408" t="s">
        <v>16</v>
      </c>
      <c r="AE66" s="1670" t="s">
        <v>15</v>
      </c>
      <c r="AF66" s="1409" t="s">
        <v>468</v>
      </c>
      <c r="AG66" s="1408" t="s">
        <v>16</v>
      </c>
      <c r="AH66" s="1670" t="s">
        <v>15</v>
      </c>
      <c r="AI66" s="1409" t="s">
        <v>468</v>
      </c>
      <c r="AJ66" s="1408" t="s">
        <v>16</v>
      </c>
      <c r="AK66" s="1670" t="s">
        <v>15</v>
      </c>
      <c r="AL66" s="1409" t="s">
        <v>468</v>
      </c>
      <c r="AM66" s="2004"/>
      <c r="AN66" s="2005"/>
      <c r="AO66" s="2004"/>
      <c r="AP66" s="2005"/>
      <c r="AQ66" s="1406"/>
    </row>
    <row r="67" spans="1:43" ht="15" customHeight="1">
      <c r="A67" s="168" t="s">
        <v>26</v>
      </c>
      <c r="B67" s="169" t="s">
        <v>27</v>
      </c>
      <c r="C67" s="331">
        <v>0</v>
      </c>
      <c r="D67" s="1671">
        <v>0</v>
      </c>
      <c r="E67" s="166">
        <f>SUM(C67:D67)</f>
        <v>0</v>
      </c>
      <c r="F67" s="331"/>
      <c r="G67" s="1671"/>
      <c r="H67" s="166"/>
      <c r="I67" s="331"/>
      <c r="J67" s="1671"/>
      <c r="K67" s="166"/>
      <c r="L67" s="331"/>
      <c r="M67" s="1671"/>
      <c r="N67" s="166"/>
      <c r="O67" s="331"/>
      <c r="P67" s="1671"/>
      <c r="Q67" s="166"/>
      <c r="R67" s="331"/>
      <c r="S67" s="1671"/>
      <c r="T67" s="166"/>
      <c r="U67" s="331"/>
      <c r="V67" s="1671"/>
      <c r="W67" s="166"/>
      <c r="X67" s="331"/>
      <c r="Y67" s="1671"/>
      <c r="Z67" s="330"/>
      <c r="AA67" s="331"/>
      <c r="AB67" s="1671"/>
      <c r="AC67" s="330"/>
      <c r="AD67" s="331"/>
      <c r="AE67" s="1671"/>
      <c r="AF67" s="330"/>
      <c r="AG67" s="331"/>
      <c r="AH67" s="1671"/>
      <c r="AI67" s="330"/>
      <c r="AJ67" s="331"/>
      <c r="AK67" s="1671"/>
      <c r="AL67" s="330"/>
      <c r="AM67" s="1997">
        <f>SUM(E67,H67,K67,N67,Q67,T67,W67,Z67,AC67,AF67,AI67,AL67)</f>
        <v>0</v>
      </c>
      <c r="AN67" s="1998"/>
      <c r="AO67" s="1990">
        <f>AM67/1</f>
        <v>0</v>
      </c>
      <c r="AP67" s="1991"/>
      <c r="AQ67" s="37"/>
    </row>
    <row r="68" spans="1:43" ht="15" customHeight="1">
      <c r="A68" s="150" t="s">
        <v>28</v>
      </c>
      <c r="B68" s="170" t="s">
        <v>29</v>
      </c>
      <c r="C68" s="331">
        <v>0</v>
      </c>
      <c r="D68" s="1671">
        <v>0</v>
      </c>
      <c r="E68" s="166">
        <f t="shared" ref="E68:E89" si="16">SUM(C68:D68)</f>
        <v>0</v>
      </c>
      <c r="F68" s="331"/>
      <c r="G68" s="1671"/>
      <c r="H68" s="166"/>
      <c r="I68" s="331"/>
      <c r="J68" s="1671"/>
      <c r="K68" s="166"/>
      <c r="L68" s="331"/>
      <c r="M68" s="1671"/>
      <c r="N68" s="166"/>
      <c r="O68" s="331"/>
      <c r="P68" s="1671"/>
      <c r="Q68" s="166"/>
      <c r="R68" s="331"/>
      <c r="S68" s="1671"/>
      <c r="T68" s="166"/>
      <c r="U68" s="331"/>
      <c r="V68" s="1671"/>
      <c r="W68" s="166"/>
      <c r="X68" s="331"/>
      <c r="Y68" s="1671"/>
      <c r="Z68" s="330"/>
      <c r="AA68" s="331"/>
      <c r="AB68" s="1671"/>
      <c r="AC68" s="330"/>
      <c r="AD68" s="331"/>
      <c r="AE68" s="1671"/>
      <c r="AF68" s="330"/>
      <c r="AG68" s="331"/>
      <c r="AH68" s="1671"/>
      <c r="AI68" s="330"/>
      <c r="AJ68" s="331"/>
      <c r="AK68" s="1671"/>
      <c r="AL68" s="330"/>
      <c r="AM68" s="1978">
        <f t="shared" ref="AM68:AM89" si="17">SUM(E68,H68,K68,N68,Q68,T68,W68,Z68,AC68,AF68,AI68,AL68)</f>
        <v>0</v>
      </c>
      <c r="AN68" s="1979"/>
      <c r="AO68" s="1976">
        <f t="shared" ref="AO68:AO89" si="18">AM68/1</f>
        <v>0</v>
      </c>
      <c r="AP68" s="1977"/>
      <c r="AQ68" s="37"/>
    </row>
    <row r="69" spans="1:43" ht="15" customHeight="1">
      <c r="A69" s="150" t="s">
        <v>30</v>
      </c>
      <c r="B69" s="170" t="s">
        <v>31</v>
      </c>
      <c r="C69" s="331">
        <v>0</v>
      </c>
      <c r="D69" s="1671">
        <v>0</v>
      </c>
      <c r="E69" s="166">
        <f t="shared" si="16"/>
        <v>0</v>
      </c>
      <c r="F69" s="331"/>
      <c r="G69" s="1671"/>
      <c r="H69" s="166"/>
      <c r="I69" s="331"/>
      <c r="J69" s="1671"/>
      <c r="K69" s="166"/>
      <c r="L69" s="331"/>
      <c r="M69" s="1671"/>
      <c r="N69" s="166"/>
      <c r="O69" s="331"/>
      <c r="P69" s="1671"/>
      <c r="Q69" s="166"/>
      <c r="R69" s="331"/>
      <c r="S69" s="1671"/>
      <c r="T69" s="166"/>
      <c r="U69" s="331"/>
      <c r="V69" s="1671"/>
      <c r="W69" s="166"/>
      <c r="X69" s="331"/>
      <c r="Y69" s="1671"/>
      <c r="Z69" s="330"/>
      <c r="AA69" s="331"/>
      <c r="AB69" s="1671"/>
      <c r="AC69" s="330"/>
      <c r="AD69" s="331"/>
      <c r="AE69" s="1671"/>
      <c r="AF69" s="330"/>
      <c r="AG69" s="331"/>
      <c r="AH69" s="1671"/>
      <c r="AI69" s="330"/>
      <c r="AJ69" s="331"/>
      <c r="AK69" s="1671"/>
      <c r="AL69" s="330"/>
      <c r="AM69" s="1978">
        <f t="shared" si="17"/>
        <v>0</v>
      </c>
      <c r="AN69" s="1979"/>
      <c r="AO69" s="1976">
        <f t="shared" si="18"/>
        <v>0</v>
      </c>
      <c r="AP69" s="1977"/>
      <c r="AQ69" s="37"/>
    </row>
    <row r="70" spans="1:43" ht="15" customHeight="1">
      <c r="A70" s="150" t="s">
        <v>32</v>
      </c>
      <c r="B70" s="170" t="s">
        <v>33</v>
      </c>
      <c r="C70" s="331">
        <v>0</v>
      </c>
      <c r="D70" s="1671">
        <v>0</v>
      </c>
      <c r="E70" s="166">
        <f t="shared" si="16"/>
        <v>0</v>
      </c>
      <c r="F70" s="331"/>
      <c r="G70" s="1671"/>
      <c r="H70" s="166"/>
      <c r="I70" s="331"/>
      <c r="J70" s="1671"/>
      <c r="K70" s="166"/>
      <c r="L70" s="331"/>
      <c r="M70" s="1671"/>
      <c r="N70" s="166"/>
      <c r="O70" s="331"/>
      <c r="P70" s="1671"/>
      <c r="Q70" s="166"/>
      <c r="R70" s="331"/>
      <c r="S70" s="1671"/>
      <c r="T70" s="166"/>
      <c r="U70" s="331"/>
      <c r="V70" s="1671"/>
      <c r="W70" s="166"/>
      <c r="X70" s="331"/>
      <c r="Y70" s="1671"/>
      <c r="Z70" s="330"/>
      <c r="AA70" s="331"/>
      <c r="AB70" s="1671"/>
      <c r="AC70" s="330"/>
      <c r="AD70" s="331"/>
      <c r="AE70" s="1671"/>
      <c r="AF70" s="330"/>
      <c r="AG70" s="331"/>
      <c r="AH70" s="1671"/>
      <c r="AI70" s="330"/>
      <c r="AJ70" s="331"/>
      <c r="AK70" s="1671"/>
      <c r="AL70" s="330"/>
      <c r="AM70" s="1978">
        <f t="shared" si="17"/>
        <v>0</v>
      </c>
      <c r="AN70" s="1979"/>
      <c r="AO70" s="1976">
        <f t="shared" si="18"/>
        <v>0</v>
      </c>
      <c r="AP70" s="1977"/>
      <c r="AQ70" s="37"/>
    </row>
    <row r="71" spans="1:43" ht="15" customHeight="1">
      <c r="A71" s="150" t="s">
        <v>34</v>
      </c>
      <c r="B71" s="170" t="s">
        <v>35</v>
      </c>
      <c r="C71" s="331">
        <v>0</v>
      </c>
      <c r="D71" s="1671">
        <v>0</v>
      </c>
      <c r="E71" s="166">
        <f t="shared" si="16"/>
        <v>0</v>
      </c>
      <c r="F71" s="331"/>
      <c r="G71" s="1671"/>
      <c r="H71" s="166"/>
      <c r="I71" s="331"/>
      <c r="J71" s="1671"/>
      <c r="K71" s="166"/>
      <c r="L71" s="331"/>
      <c r="M71" s="1671"/>
      <c r="N71" s="166"/>
      <c r="O71" s="331"/>
      <c r="P71" s="1671"/>
      <c r="Q71" s="166"/>
      <c r="R71" s="331"/>
      <c r="S71" s="1671"/>
      <c r="T71" s="166"/>
      <c r="U71" s="331"/>
      <c r="V71" s="1671"/>
      <c r="W71" s="166"/>
      <c r="X71" s="331"/>
      <c r="Y71" s="1671"/>
      <c r="Z71" s="330"/>
      <c r="AA71" s="331"/>
      <c r="AB71" s="1671"/>
      <c r="AC71" s="330"/>
      <c r="AD71" s="331"/>
      <c r="AE71" s="1671"/>
      <c r="AF71" s="330"/>
      <c r="AG71" s="331"/>
      <c r="AH71" s="1671"/>
      <c r="AI71" s="330"/>
      <c r="AJ71" s="331"/>
      <c r="AK71" s="1671"/>
      <c r="AL71" s="330"/>
      <c r="AM71" s="1978">
        <f t="shared" si="17"/>
        <v>0</v>
      </c>
      <c r="AN71" s="1979"/>
      <c r="AO71" s="1976">
        <f t="shared" si="18"/>
        <v>0</v>
      </c>
      <c r="AP71" s="1977"/>
      <c r="AQ71" s="37"/>
    </row>
    <row r="72" spans="1:43" ht="15" customHeight="1">
      <c r="A72" s="150" t="s">
        <v>36</v>
      </c>
      <c r="B72" s="170" t="s">
        <v>37</v>
      </c>
      <c r="C72" s="331">
        <v>0</v>
      </c>
      <c r="D72" s="1671">
        <v>29</v>
      </c>
      <c r="E72" s="166">
        <f t="shared" si="16"/>
        <v>29</v>
      </c>
      <c r="F72" s="331"/>
      <c r="G72" s="1671"/>
      <c r="H72" s="166"/>
      <c r="I72" s="331"/>
      <c r="J72" s="1671"/>
      <c r="K72" s="166"/>
      <c r="L72" s="331"/>
      <c r="M72" s="1671"/>
      <c r="N72" s="166"/>
      <c r="O72" s="331"/>
      <c r="P72" s="1671"/>
      <c r="Q72" s="166"/>
      <c r="R72" s="331"/>
      <c r="S72" s="1671"/>
      <c r="T72" s="166"/>
      <c r="U72" s="331"/>
      <c r="V72" s="1671"/>
      <c r="W72" s="166"/>
      <c r="X72" s="331"/>
      <c r="Y72" s="1671"/>
      <c r="Z72" s="330"/>
      <c r="AA72" s="331"/>
      <c r="AB72" s="1671"/>
      <c r="AC72" s="330"/>
      <c r="AD72" s="331"/>
      <c r="AE72" s="1671"/>
      <c r="AF72" s="330"/>
      <c r="AG72" s="331"/>
      <c r="AH72" s="1671"/>
      <c r="AI72" s="330"/>
      <c r="AJ72" s="331"/>
      <c r="AK72" s="1671"/>
      <c r="AL72" s="330"/>
      <c r="AM72" s="1978">
        <f t="shared" si="17"/>
        <v>29</v>
      </c>
      <c r="AN72" s="1979"/>
      <c r="AO72" s="1976">
        <f t="shared" si="18"/>
        <v>29</v>
      </c>
      <c r="AP72" s="1977"/>
      <c r="AQ72" s="37"/>
    </row>
    <row r="73" spans="1:43" ht="15" customHeight="1">
      <c r="A73" s="150" t="s">
        <v>32</v>
      </c>
      <c r="B73" s="170" t="s">
        <v>530</v>
      </c>
      <c r="C73" s="331">
        <v>0</v>
      </c>
      <c r="D73" s="1671">
        <v>28</v>
      </c>
      <c r="E73" s="166">
        <f t="shared" si="16"/>
        <v>28</v>
      </c>
      <c r="F73" s="331"/>
      <c r="G73" s="1671"/>
      <c r="H73" s="166"/>
      <c r="I73" s="331"/>
      <c r="J73" s="1671"/>
      <c r="K73" s="166"/>
      <c r="L73" s="331"/>
      <c r="M73" s="1671"/>
      <c r="N73" s="166"/>
      <c r="O73" s="331"/>
      <c r="P73" s="1671"/>
      <c r="Q73" s="166"/>
      <c r="R73" s="331"/>
      <c r="S73" s="1671"/>
      <c r="T73" s="166"/>
      <c r="U73" s="331"/>
      <c r="V73" s="1671"/>
      <c r="W73" s="166"/>
      <c r="X73" s="331"/>
      <c r="Y73" s="1671"/>
      <c r="Z73" s="330"/>
      <c r="AA73" s="331"/>
      <c r="AB73" s="1671"/>
      <c r="AC73" s="330"/>
      <c r="AD73" s="331"/>
      <c r="AE73" s="1671"/>
      <c r="AF73" s="330"/>
      <c r="AG73" s="331"/>
      <c r="AH73" s="1671"/>
      <c r="AI73" s="330"/>
      <c r="AJ73" s="331"/>
      <c r="AK73" s="1671"/>
      <c r="AL73" s="330"/>
      <c r="AM73" s="1978">
        <f t="shared" si="17"/>
        <v>28</v>
      </c>
      <c r="AN73" s="1979"/>
      <c r="AO73" s="1976">
        <f t="shared" si="18"/>
        <v>28</v>
      </c>
      <c r="AP73" s="1977"/>
      <c r="AQ73" s="37"/>
    </row>
    <row r="74" spans="1:43" ht="15" customHeight="1">
      <c r="A74" s="150" t="s">
        <v>38</v>
      </c>
      <c r="B74" s="170" t="s">
        <v>39</v>
      </c>
      <c r="C74" s="331">
        <v>0</v>
      </c>
      <c r="D74" s="1671">
        <v>6</v>
      </c>
      <c r="E74" s="166">
        <f t="shared" si="16"/>
        <v>6</v>
      </c>
      <c r="F74" s="331"/>
      <c r="G74" s="1671"/>
      <c r="H74" s="166"/>
      <c r="I74" s="331"/>
      <c r="J74" s="1671"/>
      <c r="K74" s="166"/>
      <c r="L74" s="331"/>
      <c r="M74" s="1671"/>
      <c r="N74" s="166"/>
      <c r="O74" s="331"/>
      <c r="P74" s="1671"/>
      <c r="Q74" s="166"/>
      <c r="R74" s="331"/>
      <c r="S74" s="1671"/>
      <c r="T74" s="166"/>
      <c r="U74" s="331"/>
      <c r="V74" s="1671"/>
      <c r="W74" s="166"/>
      <c r="X74" s="331"/>
      <c r="Y74" s="1671"/>
      <c r="Z74" s="330"/>
      <c r="AA74" s="331"/>
      <c r="AB74" s="1671"/>
      <c r="AC74" s="330"/>
      <c r="AD74" s="331"/>
      <c r="AE74" s="1671"/>
      <c r="AF74" s="330"/>
      <c r="AG74" s="331"/>
      <c r="AH74" s="1671"/>
      <c r="AI74" s="330"/>
      <c r="AJ74" s="331"/>
      <c r="AK74" s="1671"/>
      <c r="AL74" s="330"/>
      <c r="AM74" s="1978">
        <f t="shared" si="17"/>
        <v>6</v>
      </c>
      <c r="AN74" s="1979"/>
      <c r="AO74" s="1976">
        <f t="shared" si="18"/>
        <v>6</v>
      </c>
      <c r="AP74" s="1977"/>
      <c r="AQ74" s="37"/>
    </row>
    <row r="75" spans="1:43" ht="15" customHeight="1">
      <c r="A75" s="150" t="s">
        <v>40</v>
      </c>
      <c r="B75" s="170" t="s">
        <v>41</v>
      </c>
      <c r="C75" s="331">
        <v>0</v>
      </c>
      <c r="D75" s="1671">
        <v>3</v>
      </c>
      <c r="E75" s="166">
        <f t="shared" si="16"/>
        <v>3</v>
      </c>
      <c r="F75" s="331"/>
      <c r="G75" s="1671"/>
      <c r="H75" s="166"/>
      <c r="I75" s="331"/>
      <c r="J75" s="1671"/>
      <c r="K75" s="166"/>
      <c r="L75" s="331"/>
      <c r="M75" s="1671"/>
      <c r="N75" s="166"/>
      <c r="O75" s="331"/>
      <c r="P75" s="1671"/>
      <c r="Q75" s="166"/>
      <c r="R75" s="331"/>
      <c r="S75" s="1671"/>
      <c r="T75" s="166"/>
      <c r="U75" s="331"/>
      <c r="V75" s="1671"/>
      <c r="W75" s="166"/>
      <c r="X75" s="331"/>
      <c r="Y75" s="1671"/>
      <c r="Z75" s="330"/>
      <c r="AA75" s="331"/>
      <c r="AB75" s="1671"/>
      <c r="AC75" s="330"/>
      <c r="AD75" s="331"/>
      <c r="AE75" s="1671"/>
      <c r="AF75" s="330"/>
      <c r="AG75" s="331"/>
      <c r="AH75" s="1671"/>
      <c r="AI75" s="330"/>
      <c r="AJ75" s="331"/>
      <c r="AK75" s="1671"/>
      <c r="AL75" s="330"/>
      <c r="AM75" s="1978">
        <f t="shared" si="17"/>
        <v>3</v>
      </c>
      <c r="AN75" s="1979"/>
      <c r="AO75" s="1976">
        <f t="shared" si="18"/>
        <v>3</v>
      </c>
      <c r="AP75" s="1977"/>
      <c r="AQ75" s="37"/>
    </row>
    <row r="76" spans="1:43" ht="15" customHeight="1">
      <c r="A76" s="150" t="s">
        <v>42</v>
      </c>
      <c r="B76" s="170" t="s">
        <v>43</v>
      </c>
      <c r="C76" s="331">
        <v>0</v>
      </c>
      <c r="D76" s="1671">
        <v>99</v>
      </c>
      <c r="E76" s="166">
        <f t="shared" si="16"/>
        <v>99</v>
      </c>
      <c r="F76" s="331"/>
      <c r="G76" s="1671"/>
      <c r="H76" s="166"/>
      <c r="I76" s="331"/>
      <c r="J76" s="1671"/>
      <c r="K76" s="166"/>
      <c r="L76" s="331"/>
      <c r="M76" s="1671"/>
      <c r="N76" s="166"/>
      <c r="O76" s="331"/>
      <c r="P76" s="1671"/>
      <c r="Q76" s="166"/>
      <c r="R76" s="331"/>
      <c r="S76" s="1671"/>
      <c r="T76" s="166"/>
      <c r="U76" s="331"/>
      <c r="V76" s="1671"/>
      <c r="W76" s="166"/>
      <c r="X76" s="331"/>
      <c r="Y76" s="1671"/>
      <c r="Z76" s="330"/>
      <c r="AA76" s="331"/>
      <c r="AB76" s="1671"/>
      <c r="AC76" s="330"/>
      <c r="AD76" s="331"/>
      <c r="AE76" s="1671"/>
      <c r="AF76" s="330"/>
      <c r="AG76" s="331"/>
      <c r="AH76" s="1671"/>
      <c r="AI76" s="330"/>
      <c r="AJ76" s="331"/>
      <c r="AK76" s="1671"/>
      <c r="AL76" s="330"/>
      <c r="AM76" s="1978">
        <f t="shared" si="17"/>
        <v>99</v>
      </c>
      <c r="AN76" s="1979"/>
      <c r="AO76" s="1976">
        <f t="shared" si="18"/>
        <v>99</v>
      </c>
      <c r="AP76" s="1977"/>
      <c r="AQ76" s="37"/>
    </row>
    <row r="77" spans="1:43" ht="15" customHeight="1">
      <c r="A77" s="150" t="s">
        <v>32</v>
      </c>
      <c r="B77" s="170" t="s">
        <v>44</v>
      </c>
      <c r="C77" s="331">
        <v>0</v>
      </c>
      <c r="D77" s="1671">
        <v>43</v>
      </c>
      <c r="E77" s="166">
        <f t="shared" si="16"/>
        <v>43</v>
      </c>
      <c r="F77" s="331"/>
      <c r="G77" s="1671"/>
      <c r="H77" s="166"/>
      <c r="I77" s="331"/>
      <c r="J77" s="1671"/>
      <c r="K77" s="166"/>
      <c r="L77" s="331"/>
      <c r="M77" s="1671"/>
      <c r="N77" s="166"/>
      <c r="O77" s="331"/>
      <c r="P77" s="1671"/>
      <c r="Q77" s="166"/>
      <c r="R77" s="331"/>
      <c r="S77" s="1671"/>
      <c r="T77" s="166"/>
      <c r="U77" s="331"/>
      <c r="V77" s="1671"/>
      <c r="W77" s="166"/>
      <c r="X77" s="331"/>
      <c r="Y77" s="1671"/>
      <c r="Z77" s="330"/>
      <c r="AA77" s="331"/>
      <c r="AB77" s="1671"/>
      <c r="AC77" s="330"/>
      <c r="AD77" s="331"/>
      <c r="AE77" s="1671"/>
      <c r="AF77" s="330"/>
      <c r="AG77" s="331"/>
      <c r="AH77" s="1671"/>
      <c r="AI77" s="330"/>
      <c r="AJ77" s="331"/>
      <c r="AK77" s="1671"/>
      <c r="AL77" s="330"/>
      <c r="AM77" s="1978">
        <f t="shared" si="17"/>
        <v>43</v>
      </c>
      <c r="AN77" s="1979"/>
      <c r="AO77" s="1976">
        <f t="shared" si="18"/>
        <v>43</v>
      </c>
      <c r="AP77" s="1977"/>
      <c r="AQ77" s="37"/>
    </row>
    <row r="78" spans="1:43" ht="15" customHeight="1">
      <c r="A78" s="150" t="s">
        <v>45</v>
      </c>
      <c r="B78" s="170" t="s">
        <v>46</v>
      </c>
      <c r="C78" s="331">
        <v>0</v>
      </c>
      <c r="D78" s="1671">
        <v>0</v>
      </c>
      <c r="E78" s="166">
        <f t="shared" si="16"/>
        <v>0</v>
      </c>
      <c r="F78" s="331"/>
      <c r="G78" s="1671"/>
      <c r="H78" s="166"/>
      <c r="I78" s="331"/>
      <c r="J78" s="1671"/>
      <c r="K78" s="166"/>
      <c r="L78" s="331"/>
      <c r="M78" s="1671"/>
      <c r="N78" s="166"/>
      <c r="O78" s="331"/>
      <c r="P78" s="1671"/>
      <c r="Q78" s="166"/>
      <c r="R78" s="331"/>
      <c r="S78" s="1671"/>
      <c r="T78" s="166"/>
      <c r="U78" s="331"/>
      <c r="V78" s="1671"/>
      <c r="W78" s="166"/>
      <c r="X78" s="331"/>
      <c r="Y78" s="1671"/>
      <c r="Z78" s="330"/>
      <c r="AA78" s="331"/>
      <c r="AB78" s="1671"/>
      <c r="AC78" s="330"/>
      <c r="AD78" s="331"/>
      <c r="AE78" s="1671"/>
      <c r="AF78" s="330"/>
      <c r="AG78" s="331"/>
      <c r="AH78" s="1671"/>
      <c r="AI78" s="330"/>
      <c r="AJ78" s="331"/>
      <c r="AK78" s="1671"/>
      <c r="AL78" s="330"/>
      <c r="AM78" s="1978">
        <f t="shared" si="17"/>
        <v>0</v>
      </c>
      <c r="AN78" s="1979"/>
      <c r="AO78" s="1976">
        <f t="shared" si="18"/>
        <v>0</v>
      </c>
      <c r="AP78" s="1977"/>
      <c r="AQ78" s="37"/>
    </row>
    <row r="79" spans="1:43" ht="15" customHeight="1">
      <c r="A79" s="150" t="s">
        <v>47</v>
      </c>
      <c r="B79" s="170" t="s">
        <v>48</v>
      </c>
      <c r="C79" s="331">
        <v>0</v>
      </c>
      <c r="D79" s="1671">
        <v>0</v>
      </c>
      <c r="E79" s="166">
        <f t="shared" si="16"/>
        <v>0</v>
      </c>
      <c r="F79" s="331"/>
      <c r="G79" s="1671"/>
      <c r="H79" s="166"/>
      <c r="I79" s="331"/>
      <c r="J79" s="1671"/>
      <c r="K79" s="166"/>
      <c r="L79" s="331"/>
      <c r="M79" s="1671"/>
      <c r="N79" s="166"/>
      <c r="O79" s="331"/>
      <c r="P79" s="1671"/>
      <c r="Q79" s="166"/>
      <c r="R79" s="331"/>
      <c r="S79" s="1671"/>
      <c r="T79" s="166"/>
      <c r="U79" s="331"/>
      <c r="V79" s="1671"/>
      <c r="W79" s="166"/>
      <c r="X79" s="331"/>
      <c r="Y79" s="1671"/>
      <c r="Z79" s="330"/>
      <c r="AA79" s="331"/>
      <c r="AB79" s="1671"/>
      <c r="AC79" s="330"/>
      <c r="AD79" s="331"/>
      <c r="AE79" s="1671"/>
      <c r="AF79" s="330"/>
      <c r="AG79" s="331"/>
      <c r="AH79" s="1671"/>
      <c r="AI79" s="330"/>
      <c r="AJ79" s="331"/>
      <c r="AK79" s="1671"/>
      <c r="AL79" s="330"/>
      <c r="AM79" s="1978">
        <f t="shared" si="17"/>
        <v>0</v>
      </c>
      <c r="AN79" s="1979"/>
      <c r="AO79" s="1976">
        <f t="shared" si="18"/>
        <v>0</v>
      </c>
      <c r="AP79" s="1977"/>
      <c r="AQ79" s="37"/>
    </row>
    <row r="80" spans="1:43" ht="15" customHeight="1">
      <c r="A80" s="150" t="s">
        <v>49</v>
      </c>
      <c r="B80" s="170" t="s">
        <v>50</v>
      </c>
      <c r="C80" s="331">
        <v>0</v>
      </c>
      <c r="D80" s="1671">
        <v>0</v>
      </c>
      <c r="E80" s="166">
        <f t="shared" si="16"/>
        <v>0</v>
      </c>
      <c r="F80" s="331"/>
      <c r="G80" s="1671"/>
      <c r="H80" s="166"/>
      <c r="I80" s="331"/>
      <c r="J80" s="1671"/>
      <c r="K80" s="166"/>
      <c r="L80" s="331"/>
      <c r="M80" s="1671"/>
      <c r="N80" s="166"/>
      <c r="O80" s="331"/>
      <c r="P80" s="1671"/>
      <c r="Q80" s="166"/>
      <c r="R80" s="331"/>
      <c r="S80" s="1671"/>
      <c r="T80" s="166"/>
      <c r="U80" s="331"/>
      <c r="V80" s="1671"/>
      <c r="W80" s="166"/>
      <c r="X80" s="331"/>
      <c r="Y80" s="1671"/>
      <c r="Z80" s="330"/>
      <c r="AA80" s="331"/>
      <c r="AB80" s="1671"/>
      <c r="AC80" s="330"/>
      <c r="AD80" s="331"/>
      <c r="AE80" s="1671"/>
      <c r="AF80" s="330"/>
      <c r="AG80" s="331"/>
      <c r="AH80" s="1671"/>
      <c r="AI80" s="330"/>
      <c r="AJ80" s="331"/>
      <c r="AK80" s="1671"/>
      <c r="AL80" s="330"/>
      <c r="AM80" s="1978">
        <f t="shared" si="17"/>
        <v>0</v>
      </c>
      <c r="AN80" s="1979"/>
      <c r="AO80" s="1976">
        <f t="shared" si="18"/>
        <v>0</v>
      </c>
      <c r="AP80" s="1977"/>
      <c r="AQ80" s="37"/>
    </row>
    <row r="81" spans="1:43" ht="15" customHeight="1">
      <c r="A81" s="150" t="s">
        <v>51</v>
      </c>
      <c r="B81" s="170" t="s">
        <v>52</v>
      </c>
      <c r="C81" s="331">
        <v>0</v>
      </c>
      <c r="D81" s="1671">
        <v>0</v>
      </c>
      <c r="E81" s="166">
        <f t="shared" si="16"/>
        <v>0</v>
      </c>
      <c r="F81" s="331"/>
      <c r="G81" s="1671"/>
      <c r="H81" s="166"/>
      <c r="I81" s="331"/>
      <c r="J81" s="1671"/>
      <c r="K81" s="166"/>
      <c r="L81" s="331"/>
      <c r="M81" s="1671"/>
      <c r="N81" s="166"/>
      <c r="O81" s="331"/>
      <c r="P81" s="1671"/>
      <c r="Q81" s="166"/>
      <c r="R81" s="331"/>
      <c r="S81" s="1671"/>
      <c r="T81" s="166"/>
      <c r="U81" s="331"/>
      <c r="V81" s="1671"/>
      <c r="W81" s="166"/>
      <c r="X81" s="331"/>
      <c r="Y81" s="1671"/>
      <c r="Z81" s="330"/>
      <c r="AA81" s="331"/>
      <c r="AB81" s="1671"/>
      <c r="AC81" s="330"/>
      <c r="AD81" s="331"/>
      <c r="AE81" s="1671"/>
      <c r="AF81" s="330"/>
      <c r="AG81" s="331"/>
      <c r="AH81" s="1671"/>
      <c r="AI81" s="330"/>
      <c r="AJ81" s="331"/>
      <c r="AK81" s="1671"/>
      <c r="AL81" s="330"/>
      <c r="AM81" s="1978">
        <f t="shared" si="17"/>
        <v>0</v>
      </c>
      <c r="AN81" s="1979"/>
      <c r="AO81" s="1976">
        <f t="shared" si="18"/>
        <v>0</v>
      </c>
      <c r="AP81" s="1977"/>
      <c r="AQ81" s="37"/>
    </row>
    <row r="82" spans="1:43" ht="15" customHeight="1">
      <c r="A82" s="150" t="s">
        <v>53</v>
      </c>
      <c r="B82" s="170" t="s">
        <v>54</v>
      </c>
      <c r="C82" s="331">
        <v>0</v>
      </c>
      <c r="D82" s="1671">
        <v>0</v>
      </c>
      <c r="E82" s="166">
        <f t="shared" si="16"/>
        <v>0</v>
      </c>
      <c r="F82" s="331"/>
      <c r="G82" s="1671"/>
      <c r="H82" s="166"/>
      <c r="I82" s="331"/>
      <c r="J82" s="1671"/>
      <c r="K82" s="166"/>
      <c r="L82" s="331"/>
      <c r="M82" s="1671"/>
      <c r="N82" s="166"/>
      <c r="O82" s="331"/>
      <c r="P82" s="1671"/>
      <c r="Q82" s="166"/>
      <c r="R82" s="331"/>
      <c r="S82" s="1671"/>
      <c r="T82" s="166"/>
      <c r="U82" s="331"/>
      <c r="V82" s="1671"/>
      <c r="W82" s="166"/>
      <c r="X82" s="331"/>
      <c r="Y82" s="1671"/>
      <c r="Z82" s="330"/>
      <c r="AA82" s="331"/>
      <c r="AB82" s="1671"/>
      <c r="AC82" s="330"/>
      <c r="AD82" s="331"/>
      <c r="AE82" s="1671"/>
      <c r="AF82" s="330"/>
      <c r="AG82" s="331"/>
      <c r="AH82" s="1671"/>
      <c r="AI82" s="330"/>
      <c r="AJ82" s="331"/>
      <c r="AK82" s="1671"/>
      <c r="AL82" s="330"/>
      <c r="AM82" s="1978">
        <f t="shared" si="17"/>
        <v>0</v>
      </c>
      <c r="AN82" s="1979"/>
      <c r="AO82" s="1976">
        <f t="shared" si="18"/>
        <v>0</v>
      </c>
      <c r="AP82" s="1977"/>
      <c r="AQ82" s="37"/>
    </row>
    <row r="83" spans="1:43" ht="15" customHeight="1">
      <c r="A83" s="485">
        <v>201010178</v>
      </c>
      <c r="B83" s="486" t="s">
        <v>1209</v>
      </c>
      <c r="C83" s="331">
        <v>0</v>
      </c>
      <c r="D83" s="1671">
        <v>1</v>
      </c>
      <c r="E83" s="166">
        <f t="shared" si="16"/>
        <v>1</v>
      </c>
      <c r="F83" s="331"/>
      <c r="G83" s="1671"/>
      <c r="H83" s="166"/>
      <c r="I83" s="331"/>
      <c r="J83" s="1671"/>
      <c r="K83" s="166"/>
      <c r="L83" s="331"/>
      <c r="M83" s="1671"/>
      <c r="N83" s="166"/>
      <c r="O83" s="331"/>
      <c r="P83" s="1671"/>
      <c r="Q83" s="166"/>
      <c r="R83" s="331"/>
      <c r="S83" s="1671"/>
      <c r="T83" s="166"/>
      <c r="U83" s="331"/>
      <c r="V83" s="1671"/>
      <c r="W83" s="166"/>
      <c r="X83" s="331"/>
      <c r="Y83" s="1671"/>
      <c r="Z83" s="330"/>
      <c r="AA83" s="331"/>
      <c r="AB83" s="1671"/>
      <c r="AC83" s="330"/>
      <c r="AD83" s="331"/>
      <c r="AE83" s="1671"/>
      <c r="AF83" s="330"/>
      <c r="AG83" s="331"/>
      <c r="AH83" s="1671"/>
      <c r="AI83" s="330"/>
      <c r="AJ83" s="331"/>
      <c r="AK83" s="1671"/>
      <c r="AL83" s="330"/>
      <c r="AM83" s="1978">
        <f t="shared" si="17"/>
        <v>1</v>
      </c>
      <c r="AN83" s="1979"/>
      <c r="AO83" s="1976">
        <f t="shared" si="18"/>
        <v>1</v>
      </c>
      <c r="AP83" s="1977"/>
      <c r="AQ83" s="37"/>
    </row>
    <row r="84" spans="1:43" ht="15" customHeight="1">
      <c r="A84" s="485">
        <v>202090280</v>
      </c>
      <c r="B84" s="486" t="s">
        <v>586</v>
      </c>
      <c r="C84" s="331">
        <v>0</v>
      </c>
      <c r="D84" s="1671">
        <v>11</v>
      </c>
      <c r="E84" s="166">
        <f t="shared" si="16"/>
        <v>11</v>
      </c>
      <c r="F84" s="331"/>
      <c r="G84" s="1671"/>
      <c r="H84" s="166"/>
      <c r="I84" s="331"/>
      <c r="J84" s="1671"/>
      <c r="K84" s="166"/>
      <c r="L84" s="331"/>
      <c r="M84" s="1671"/>
      <c r="N84" s="166"/>
      <c r="O84" s="331"/>
      <c r="P84" s="1671"/>
      <c r="Q84" s="166"/>
      <c r="R84" s="331"/>
      <c r="S84" s="1671"/>
      <c r="T84" s="166"/>
      <c r="U84" s="331"/>
      <c r="V84" s="1671"/>
      <c r="W84" s="166"/>
      <c r="X84" s="331"/>
      <c r="Y84" s="1671"/>
      <c r="Z84" s="330"/>
      <c r="AA84" s="331"/>
      <c r="AB84" s="1671"/>
      <c r="AC84" s="330"/>
      <c r="AD84" s="331"/>
      <c r="AE84" s="1671"/>
      <c r="AF84" s="330"/>
      <c r="AG84" s="331"/>
      <c r="AH84" s="1671"/>
      <c r="AI84" s="330"/>
      <c r="AJ84" s="331"/>
      <c r="AK84" s="1671"/>
      <c r="AL84" s="330"/>
      <c r="AM84" s="1978">
        <f t="shared" si="17"/>
        <v>11</v>
      </c>
      <c r="AN84" s="1979"/>
      <c r="AO84" s="1976">
        <f t="shared" si="18"/>
        <v>11</v>
      </c>
      <c r="AP84" s="1977"/>
      <c r="AQ84" s="37"/>
    </row>
    <row r="85" spans="1:43" ht="15" customHeight="1">
      <c r="A85" s="485">
        <v>202030466</v>
      </c>
      <c r="B85" s="486" t="s">
        <v>587</v>
      </c>
      <c r="C85" s="331">
        <v>0</v>
      </c>
      <c r="D85" s="1671">
        <v>0</v>
      </c>
      <c r="E85" s="166">
        <f t="shared" si="16"/>
        <v>0</v>
      </c>
      <c r="F85" s="331"/>
      <c r="G85" s="1671"/>
      <c r="H85" s="166"/>
      <c r="I85" s="331"/>
      <c r="J85" s="1671"/>
      <c r="K85" s="166"/>
      <c r="L85" s="331"/>
      <c r="M85" s="1671"/>
      <c r="N85" s="166"/>
      <c r="O85" s="331"/>
      <c r="P85" s="1671"/>
      <c r="Q85" s="166"/>
      <c r="R85" s="331"/>
      <c r="S85" s="1671"/>
      <c r="T85" s="166"/>
      <c r="U85" s="331"/>
      <c r="V85" s="1671"/>
      <c r="W85" s="166"/>
      <c r="X85" s="331"/>
      <c r="Y85" s="1671"/>
      <c r="Z85" s="330"/>
      <c r="AA85" s="331"/>
      <c r="AB85" s="1671"/>
      <c r="AC85" s="330"/>
      <c r="AD85" s="331"/>
      <c r="AE85" s="1671"/>
      <c r="AF85" s="330"/>
      <c r="AG85" s="331"/>
      <c r="AH85" s="1671"/>
      <c r="AI85" s="330"/>
      <c r="AJ85" s="331"/>
      <c r="AK85" s="1671"/>
      <c r="AL85" s="330"/>
      <c r="AM85" s="1978">
        <f t="shared" si="17"/>
        <v>0</v>
      </c>
      <c r="AN85" s="1979"/>
      <c r="AO85" s="1976">
        <f t="shared" si="18"/>
        <v>0</v>
      </c>
      <c r="AP85" s="1977"/>
      <c r="AQ85" s="37"/>
    </row>
    <row r="86" spans="1:43" ht="15" customHeight="1">
      <c r="A86" s="485">
        <v>409060178</v>
      </c>
      <c r="B86" s="486" t="s">
        <v>588</v>
      </c>
      <c r="C86" s="331">
        <v>0</v>
      </c>
      <c r="D86" s="1671">
        <v>0</v>
      </c>
      <c r="E86" s="166">
        <f t="shared" si="16"/>
        <v>0</v>
      </c>
      <c r="F86" s="331"/>
      <c r="G86" s="1671"/>
      <c r="H86" s="166"/>
      <c r="I86" s="331"/>
      <c r="J86" s="1671"/>
      <c r="K86" s="166"/>
      <c r="L86" s="331"/>
      <c r="M86" s="1671"/>
      <c r="N86" s="166"/>
      <c r="O86" s="331"/>
      <c r="P86" s="1671"/>
      <c r="Q86" s="166"/>
      <c r="R86" s="331"/>
      <c r="S86" s="1671"/>
      <c r="T86" s="166"/>
      <c r="U86" s="331"/>
      <c r="V86" s="1671"/>
      <c r="W86" s="166"/>
      <c r="X86" s="331"/>
      <c r="Y86" s="1671"/>
      <c r="Z86" s="330"/>
      <c r="AA86" s="331"/>
      <c r="AB86" s="1671"/>
      <c r="AC86" s="330"/>
      <c r="AD86" s="331"/>
      <c r="AE86" s="1671"/>
      <c r="AF86" s="330"/>
      <c r="AG86" s="331"/>
      <c r="AH86" s="1671"/>
      <c r="AI86" s="330"/>
      <c r="AJ86" s="331"/>
      <c r="AK86" s="1671"/>
      <c r="AL86" s="330"/>
      <c r="AM86" s="1978">
        <f t="shared" si="17"/>
        <v>0</v>
      </c>
      <c r="AN86" s="1979"/>
      <c r="AO86" s="1976">
        <f t="shared" si="18"/>
        <v>0</v>
      </c>
      <c r="AP86" s="1977"/>
      <c r="AQ86" s="37"/>
    </row>
    <row r="87" spans="1:43" ht="15" customHeight="1">
      <c r="A87" s="485">
        <v>211040045</v>
      </c>
      <c r="B87" s="486" t="s">
        <v>589</v>
      </c>
      <c r="C87" s="331">
        <v>0</v>
      </c>
      <c r="D87" s="1671">
        <v>22</v>
      </c>
      <c r="E87" s="166">
        <f t="shared" si="16"/>
        <v>22</v>
      </c>
      <c r="F87" s="331"/>
      <c r="G87" s="1671"/>
      <c r="H87" s="166"/>
      <c r="I87" s="331"/>
      <c r="J87" s="1671"/>
      <c r="K87" s="166"/>
      <c r="L87" s="331"/>
      <c r="M87" s="1671"/>
      <c r="N87" s="166"/>
      <c r="O87" s="331"/>
      <c r="P87" s="1671"/>
      <c r="Q87" s="166"/>
      <c r="R87" s="331"/>
      <c r="S87" s="1671"/>
      <c r="T87" s="166"/>
      <c r="U87" s="331"/>
      <c r="V87" s="1671"/>
      <c r="W87" s="166"/>
      <c r="X87" s="331"/>
      <c r="Y87" s="1671"/>
      <c r="Z87" s="330"/>
      <c r="AA87" s="331"/>
      <c r="AB87" s="1671"/>
      <c r="AC87" s="330"/>
      <c r="AD87" s="331"/>
      <c r="AE87" s="1671"/>
      <c r="AF87" s="330"/>
      <c r="AG87" s="331"/>
      <c r="AH87" s="1671"/>
      <c r="AI87" s="330"/>
      <c r="AJ87" s="331"/>
      <c r="AK87" s="1671"/>
      <c r="AL87" s="330"/>
      <c r="AM87" s="1978">
        <f t="shared" si="17"/>
        <v>22</v>
      </c>
      <c r="AN87" s="1979"/>
      <c r="AO87" s="1976">
        <f t="shared" si="18"/>
        <v>22</v>
      </c>
      <c r="AP87" s="1977"/>
      <c r="AQ87" s="37"/>
    </row>
    <row r="88" spans="1:43" ht="15" customHeight="1">
      <c r="A88" s="485" t="s">
        <v>661</v>
      </c>
      <c r="B88" s="486" t="s">
        <v>662</v>
      </c>
      <c r="C88" s="666">
        <v>0</v>
      </c>
      <c r="D88" s="1672">
        <v>1</v>
      </c>
      <c r="E88" s="667">
        <f t="shared" si="16"/>
        <v>1</v>
      </c>
      <c r="F88" s="666"/>
      <c r="G88" s="1672"/>
      <c r="H88" s="667"/>
      <c r="I88" s="666"/>
      <c r="J88" s="1672"/>
      <c r="K88" s="667"/>
      <c r="L88" s="666"/>
      <c r="M88" s="1672"/>
      <c r="N88" s="667"/>
      <c r="O88" s="666"/>
      <c r="P88" s="1672"/>
      <c r="Q88" s="667"/>
      <c r="R88" s="666"/>
      <c r="S88" s="1672"/>
      <c r="T88" s="667"/>
      <c r="U88" s="666"/>
      <c r="V88" s="1672"/>
      <c r="W88" s="667"/>
      <c r="X88" s="666"/>
      <c r="Y88" s="1672"/>
      <c r="Z88" s="668"/>
      <c r="AA88" s="666"/>
      <c r="AB88" s="1672"/>
      <c r="AC88" s="668"/>
      <c r="AD88" s="666"/>
      <c r="AE88" s="1672"/>
      <c r="AF88" s="668"/>
      <c r="AG88" s="666"/>
      <c r="AH88" s="1672"/>
      <c r="AI88" s="668"/>
      <c r="AJ88" s="666"/>
      <c r="AK88" s="1672"/>
      <c r="AL88" s="668"/>
      <c r="AM88" s="1978">
        <f t="shared" si="17"/>
        <v>1</v>
      </c>
      <c r="AN88" s="1979"/>
      <c r="AO88" s="1992">
        <f t="shared" si="18"/>
        <v>1</v>
      </c>
      <c r="AP88" s="1993"/>
      <c r="AQ88" s="37"/>
    </row>
    <row r="89" spans="1:43" ht="15" customHeight="1" thickBot="1">
      <c r="A89" s="2052" t="s">
        <v>55</v>
      </c>
      <c r="B89" s="2053"/>
      <c r="C89" s="1673">
        <f t="shared" ref="C89:D89" si="19">SUM(C67:C88)</f>
        <v>0</v>
      </c>
      <c r="D89" s="1673">
        <f t="shared" si="19"/>
        <v>243</v>
      </c>
      <c r="E89" s="1674">
        <f t="shared" si="16"/>
        <v>243</v>
      </c>
      <c r="F89" s="1673"/>
      <c r="G89" s="1675"/>
      <c r="H89" s="1674"/>
      <c r="I89" s="1673"/>
      <c r="J89" s="1675"/>
      <c r="K89" s="1674"/>
      <c r="L89" s="1673"/>
      <c r="M89" s="1675"/>
      <c r="N89" s="1674"/>
      <c r="O89" s="1673"/>
      <c r="P89" s="1675"/>
      <c r="Q89" s="1674"/>
      <c r="R89" s="1673"/>
      <c r="S89" s="1675"/>
      <c r="T89" s="1674"/>
      <c r="U89" s="1673"/>
      <c r="V89" s="1675"/>
      <c r="W89" s="1674"/>
      <c r="X89" s="1673"/>
      <c r="Y89" s="1675"/>
      <c r="Z89" s="1674"/>
      <c r="AA89" s="1673"/>
      <c r="AB89" s="1675"/>
      <c r="AC89" s="1674"/>
      <c r="AD89" s="1673"/>
      <c r="AE89" s="1675"/>
      <c r="AF89" s="1674"/>
      <c r="AG89" s="1673"/>
      <c r="AH89" s="1675"/>
      <c r="AI89" s="1674"/>
      <c r="AJ89" s="1673"/>
      <c r="AK89" s="1675"/>
      <c r="AL89" s="1674"/>
      <c r="AM89" s="2029">
        <f t="shared" si="17"/>
        <v>243</v>
      </c>
      <c r="AN89" s="2030"/>
      <c r="AO89" s="2031">
        <f t="shared" si="18"/>
        <v>243</v>
      </c>
      <c r="AP89" s="2032"/>
      <c r="AQ89" s="37"/>
    </row>
    <row r="90" spans="1:43" ht="15" customHeight="1" thickBot="1">
      <c r="A90" s="503"/>
    </row>
    <row r="91" spans="1:43" s="1156" customFormat="1" ht="15" hidden="1" customHeight="1" thickBot="1">
      <c r="A91" s="42"/>
      <c r="B91" s="42"/>
      <c r="C91" s="2036">
        <f>E89</f>
        <v>243</v>
      </c>
      <c r="D91" s="2037"/>
      <c r="E91" s="2038"/>
      <c r="F91" s="2036">
        <f>H89</f>
        <v>0</v>
      </c>
      <c r="G91" s="2037"/>
      <c r="H91" s="2038"/>
      <c r="I91" s="2036">
        <f>K89</f>
        <v>0</v>
      </c>
      <c r="J91" s="2037"/>
      <c r="K91" s="2038"/>
      <c r="L91" s="2036">
        <f>N89</f>
        <v>0</v>
      </c>
      <c r="M91" s="2037"/>
      <c r="N91" s="2038"/>
      <c r="O91" s="2036">
        <f>Q89</f>
        <v>0</v>
      </c>
      <c r="P91" s="2037"/>
      <c r="Q91" s="2038"/>
      <c r="R91" s="2036">
        <f>T89</f>
        <v>0</v>
      </c>
      <c r="S91" s="2037"/>
      <c r="T91" s="2038"/>
      <c r="U91" s="2036">
        <f>W89</f>
        <v>0</v>
      </c>
      <c r="V91" s="2037"/>
      <c r="W91" s="2038"/>
      <c r="X91" s="2036">
        <f>Z89</f>
        <v>0</v>
      </c>
      <c r="Y91" s="2037"/>
      <c r="Z91" s="2038"/>
      <c r="AA91" s="2036">
        <f>AC89</f>
        <v>0</v>
      </c>
      <c r="AB91" s="2037"/>
      <c r="AC91" s="2038"/>
      <c r="AD91" s="2036">
        <f>AF89</f>
        <v>0</v>
      </c>
      <c r="AE91" s="2037"/>
      <c r="AF91" s="2038"/>
      <c r="AG91" s="2036">
        <f>AI89</f>
        <v>0</v>
      </c>
      <c r="AH91" s="2037"/>
      <c r="AI91" s="2038"/>
      <c r="AJ91" s="2036">
        <f>AL89</f>
        <v>0</v>
      </c>
      <c r="AK91" s="2037"/>
      <c r="AL91" s="2038"/>
      <c r="AM91" s="80"/>
      <c r="AN91" s="80"/>
      <c r="AO91" s="42"/>
      <c r="AP91" s="42"/>
      <c r="AQ91" s="37"/>
    </row>
    <row r="92" spans="1:43" s="1407" customFormat="1" ht="29.25" customHeight="1">
      <c r="A92" s="1942" t="s">
        <v>57</v>
      </c>
      <c r="B92" s="1943"/>
      <c r="C92" s="2033" t="s">
        <v>2</v>
      </c>
      <c r="D92" s="2033"/>
      <c r="E92" s="2033"/>
      <c r="F92" s="2033" t="s">
        <v>3</v>
      </c>
      <c r="G92" s="2033"/>
      <c r="H92" s="2033"/>
      <c r="I92" s="2033" t="s">
        <v>4</v>
      </c>
      <c r="J92" s="2033"/>
      <c r="K92" s="2033"/>
      <c r="L92" s="2033" t="s">
        <v>5</v>
      </c>
      <c r="M92" s="2033"/>
      <c r="N92" s="2033"/>
      <c r="O92" s="2033" t="s">
        <v>6</v>
      </c>
      <c r="P92" s="2033"/>
      <c r="Q92" s="2033"/>
      <c r="R92" s="2033" t="s">
        <v>7</v>
      </c>
      <c r="S92" s="2033"/>
      <c r="T92" s="2033"/>
      <c r="U92" s="2033" t="s">
        <v>8</v>
      </c>
      <c r="V92" s="2033"/>
      <c r="W92" s="2033"/>
      <c r="X92" s="2033" t="s">
        <v>9</v>
      </c>
      <c r="Y92" s="2033"/>
      <c r="Z92" s="2033"/>
      <c r="AA92" s="2033" t="s">
        <v>10</v>
      </c>
      <c r="AB92" s="2033"/>
      <c r="AC92" s="2033"/>
      <c r="AD92" s="2033" t="s">
        <v>11</v>
      </c>
      <c r="AE92" s="2033"/>
      <c r="AF92" s="2033"/>
      <c r="AG92" s="2033" t="s">
        <v>12</v>
      </c>
      <c r="AH92" s="2033"/>
      <c r="AI92" s="2033"/>
      <c r="AJ92" s="2033" t="s">
        <v>13</v>
      </c>
      <c r="AK92" s="2033"/>
      <c r="AL92" s="2033"/>
      <c r="AM92" s="1972" t="s">
        <v>56</v>
      </c>
      <c r="AN92" s="1973"/>
      <c r="AO92" s="1972" t="s">
        <v>659</v>
      </c>
      <c r="AP92" s="1973"/>
      <c r="AQ92" s="1406"/>
    </row>
    <row r="93" spans="1:43" ht="15" customHeight="1">
      <c r="A93" s="1968" t="s">
        <v>58</v>
      </c>
      <c r="B93" s="1969"/>
      <c r="C93" s="1924">
        <v>1</v>
      </c>
      <c r="D93" s="1924"/>
      <c r="E93" s="1924"/>
      <c r="F93" s="1924"/>
      <c r="G93" s="1924"/>
      <c r="H93" s="1924"/>
      <c r="I93" s="1924"/>
      <c r="J93" s="1924"/>
      <c r="K93" s="1924"/>
      <c r="L93" s="1924"/>
      <c r="M93" s="1924"/>
      <c r="N93" s="1924"/>
      <c r="O93" s="1924"/>
      <c r="P93" s="1924"/>
      <c r="Q93" s="1924"/>
      <c r="R93" s="1924"/>
      <c r="S93" s="1924"/>
      <c r="T93" s="1924"/>
      <c r="U93" s="1924"/>
      <c r="V93" s="1924"/>
      <c r="W93" s="1924"/>
      <c r="X93" s="1924"/>
      <c r="Y93" s="1924"/>
      <c r="Z93" s="1924"/>
      <c r="AA93" s="1924"/>
      <c r="AB93" s="1924"/>
      <c r="AC93" s="1924"/>
      <c r="AD93" s="1924"/>
      <c r="AE93" s="1924"/>
      <c r="AF93" s="1924"/>
      <c r="AG93" s="1924"/>
      <c r="AH93" s="1924"/>
      <c r="AI93" s="1924"/>
      <c r="AJ93" s="1924"/>
      <c r="AK93" s="1924"/>
      <c r="AL93" s="1924"/>
      <c r="AM93" s="1997">
        <f>SUM(C93:AL93)</f>
        <v>1</v>
      </c>
      <c r="AN93" s="1998"/>
      <c r="AO93" s="1990">
        <f>AVERAGE(C93:AJ93)</f>
        <v>1</v>
      </c>
      <c r="AP93" s="1991"/>
      <c r="AQ93" s="37"/>
    </row>
    <row r="94" spans="1:43" ht="15" customHeight="1">
      <c r="A94" s="2054" t="s">
        <v>59</v>
      </c>
      <c r="B94" s="2055"/>
      <c r="C94" s="1926">
        <v>185</v>
      </c>
      <c r="D94" s="1926"/>
      <c r="E94" s="1926"/>
      <c r="F94" s="1926"/>
      <c r="G94" s="1926"/>
      <c r="H94" s="1926"/>
      <c r="I94" s="1926"/>
      <c r="J94" s="1926"/>
      <c r="K94" s="1926"/>
      <c r="L94" s="1926"/>
      <c r="M94" s="1926"/>
      <c r="N94" s="1926"/>
      <c r="O94" s="1926"/>
      <c r="P94" s="1926"/>
      <c r="Q94" s="1926"/>
      <c r="R94" s="1926"/>
      <c r="S94" s="1926"/>
      <c r="T94" s="1926"/>
      <c r="U94" s="1926"/>
      <c r="V94" s="1926"/>
      <c r="W94" s="1926"/>
      <c r="X94" s="1926"/>
      <c r="Y94" s="1926"/>
      <c r="Z94" s="1926"/>
      <c r="AA94" s="1926"/>
      <c r="AB94" s="1926"/>
      <c r="AC94" s="1926"/>
      <c r="AD94" s="1926"/>
      <c r="AE94" s="1926"/>
      <c r="AF94" s="1926"/>
      <c r="AG94" s="1926"/>
      <c r="AH94" s="1926"/>
      <c r="AI94" s="1926"/>
      <c r="AJ94" s="1926"/>
      <c r="AK94" s="1926"/>
      <c r="AL94" s="1926"/>
      <c r="AM94" s="1983">
        <f>SUM(C94:AL94)</f>
        <v>185</v>
      </c>
      <c r="AN94" s="1984"/>
      <c r="AO94" s="1992">
        <f>AVERAGE(C94:AJ94)</f>
        <v>185</v>
      </c>
      <c r="AP94" s="1993"/>
      <c r="AQ94" s="37"/>
    </row>
    <row r="95" spans="1:43" ht="15" customHeight="1" thickBot="1">
      <c r="A95" s="2050" t="s">
        <v>55</v>
      </c>
      <c r="B95" s="2051"/>
      <c r="C95" s="1919">
        <f>SUM(C93:C94)</f>
        <v>186</v>
      </c>
      <c r="D95" s="1919"/>
      <c r="E95" s="1919"/>
      <c r="F95" s="1919"/>
      <c r="G95" s="1919"/>
      <c r="H95" s="1919"/>
      <c r="I95" s="1919"/>
      <c r="J95" s="1919"/>
      <c r="K95" s="1919"/>
      <c r="L95" s="1919"/>
      <c r="M95" s="1919"/>
      <c r="N95" s="1919"/>
      <c r="O95" s="1919"/>
      <c r="P95" s="1919"/>
      <c r="Q95" s="1919"/>
      <c r="R95" s="1919"/>
      <c r="S95" s="1919"/>
      <c r="T95" s="1919"/>
      <c r="U95" s="1919"/>
      <c r="V95" s="1919"/>
      <c r="W95" s="1919"/>
      <c r="X95" s="1919"/>
      <c r="Y95" s="1919"/>
      <c r="Z95" s="1919"/>
      <c r="AA95" s="1919"/>
      <c r="AB95" s="1919"/>
      <c r="AC95" s="1919"/>
      <c r="AD95" s="1919"/>
      <c r="AE95" s="1919"/>
      <c r="AF95" s="1919"/>
      <c r="AG95" s="1919"/>
      <c r="AH95" s="1919"/>
      <c r="AI95" s="1919"/>
      <c r="AJ95" s="1919"/>
      <c r="AK95" s="1919"/>
      <c r="AL95" s="1919"/>
      <c r="AM95" s="1919">
        <f>SUM(C95:AJ95)</f>
        <v>186</v>
      </c>
      <c r="AN95" s="1919"/>
      <c r="AO95" s="1987">
        <f>AVERAGE(C95:AJ95)</f>
        <v>186</v>
      </c>
      <c r="AP95" s="1988"/>
      <c r="AQ95" s="37"/>
    </row>
    <row r="96" spans="1:43" ht="15" customHeight="1">
      <c r="C96" s="2028"/>
      <c r="D96" s="2028"/>
      <c r="E96" s="2028"/>
      <c r="F96" s="2028"/>
      <c r="G96" s="2028"/>
      <c r="H96" s="2028"/>
      <c r="I96" s="2028"/>
      <c r="J96" s="2028"/>
      <c r="K96" s="2028"/>
      <c r="L96" s="2028"/>
      <c r="M96" s="2028"/>
      <c r="N96" s="2028"/>
      <c r="O96" s="2028"/>
      <c r="P96" s="2028"/>
      <c r="Q96" s="2028"/>
      <c r="R96" s="2028"/>
      <c r="S96" s="2028"/>
      <c r="T96" s="2028"/>
      <c r="U96" s="2028"/>
      <c r="V96" s="2028"/>
      <c r="W96" s="2028"/>
      <c r="X96" s="2028"/>
      <c r="Y96" s="2028"/>
      <c r="Z96" s="2028"/>
      <c r="AA96" s="2028"/>
      <c r="AB96" s="2028"/>
      <c r="AC96" s="2028"/>
      <c r="AD96" s="2028"/>
      <c r="AE96" s="2028"/>
      <c r="AF96" s="2028"/>
      <c r="AG96" s="2028"/>
      <c r="AH96" s="2028"/>
      <c r="AI96" s="2028"/>
      <c r="AJ96" s="2028"/>
      <c r="AK96" s="2028"/>
      <c r="AL96" s="2028"/>
      <c r="AM96" s="77"/>
      <c r="AQ96" s="37"/>
    </row>
    <row r="97" spans="1:43" ht="15" customHeight="1" thickBot="1">
      <c r="C97" s="77"/>
      <c r="D97" s="714"/>
      <c r="E97" s="77"/>
      <c r="F97" s="77"/>
      <c r="G97" s="714"/>
      <c r="H97" s="77"/>
      <c r="I97" s="77"/>
      <c r="J97" s="714"/>
      <c r="K97" s="77"/>
      <c r="L97" s="77"/>
      <c r="M97" s="714"/>
      <c r="N97" s="77"/>
      <c r="O97" s="77"/>
      <c r="P97" s="714"/>
      <c r="Q97" s="77"/>
      <c r="R97" s="77"/>
      <c r="S97" s="714"/>
      <c r="T97" s="77"/>
      <c r="U97" s="77"/>
      <c r="V97" s="714"/>
      <c r="W97" s="77"/>
      <c r="X97" s="77"/>
      <c r="Y97" s="714"/>
      <c r="Z97" s="77"/>
      <c r="AA97" s="77"/>
      <c r="AB97" s="714"/>
      <c r="AC97" s="77"/>
      <c r="AD97" s="77"/>
      <c r="AE97" s="714"/>
      <c r="AF97" s="77"/>
      <c r="AG97" s="77"/>
      <c r="AH97" s="714"/>
      <c r="AI97" s="77"/>
      <c r="AJ97" s="77"/>
      <c r="AK97" s="714"/>
      <c r="AL97" s="77"/>
      <c r="AM97" s="77"/>
      <c r="AQ97" s="37"/>
    </row>
    <row r="98" spans="1:43" s="1407" customFormat="1" ht="31.5" customHeight="1" thickBot="1">
      <c r="A98" s="2046" t="s">
        <v>764</v>
      </c>
      <c r="B98" s="2047"/>
      <c r="C98" s="2023" t="s">
        <v>2</v>
      </c>
      <c r="D98" s="2023"/>
      <c r="E98" s="2023"/>
      <c r="F98" s="2023" t="s">
        <v>3</v>
      </c>
      <c r="G98" s="2023"/>
      <c r="H98" s="2023"/>
      <c r="I98" s="2023" t="s">
        <v>4</v>
      </c>
      <c r="J98" s="2023"/>
      <c r="K98" s="2023"/>
      <c r="L98" s="2023" t="s">
        <v>5</v>
      </c>
      <c r="M98" s="2023"/>
      <c r="N98" s="2023"/>
      <c r="O98" s="2023" t="s">
        <v>6</v>
      </c>
      <c r="P98" s="2023"/>
      <c r="Q98" s="2023"/>
      <c r="R98" s="2023" t="s">
        <v>7</v>
      </c>
      <c r="S98" s="2023"/>
      <c r="T98" s="2023"/>
      <c r="U98" s="2023" t="s">
        <v>8</v>
      </c>
      <c r="V98" s="2023"/>
      <c r="W98" s="2023"/>
      <c r="X98" s="2023" t="s">
        <v>9</v>
      </c>
      <c r="Y98" s="2023"/>
      <c r="Z98" s="2023"/>
      <c r="AA98" s="2023" t="s">
        <v>10</v>
      </c>
      <c r="AB98" s="2023"/>
      <c r="AC98" s="2023"/>
      <c r="AD98" s="2023" t="s">
        <v>11</v>
      </c>
      <c r="AE98" s="2023"/>
      <c r="AF98" s="2023"/>
      <c r="AG98" s="2023" t="s">
        <v>12</v>
      </c>
      <c r="AH98" s="2023"/>
      <c r="AI98" s="2023"/>
      <c r="AJ98" s="2023" t="s">
        <v>13</v>
      </c>
      <c r="AK98" s="2023"/>
      <c r="AL98" s="2023"/>
      <c r="AM98" s="2034" t="s">
        <v>56</v>
      </c>
      <c r="AN98" s="2035"/>
      <c r="AO98" s="2034" t="s">
        <v>659</v>
      </c>
      <c r="AP98" s="2035"/>
      <c r="AQ98" s="1406"/>
    </row>
    <row r="99" spans="1:43" ht="15" customHeight="1" thickBot="1">
      <c r="A99" s="2043" t="s">
        <v>1</v>
      </c>
      <c r="B99" s="2044"/>
      <c r="C99" s="2016">
        <v>23</v>
      </c>
      <c r="D99" s="2016"/>
      <c r="E99" s="2016"/>
      <c r="F99" s="2016"/>
      <c r="G99" s="2016"/>
      <c r="H99" s="2016"/>
      <c r="I99" s="2016"/>
      <c r="J99" s="2016"/>
      <c r="K99" s="2016"/>
      <c r="L99" s="2016"/>
      <c r="M99" s="2016"/>
      <c r="N99" s="2016"/>
      <c r="O99" s="2016"/>
      <c r="P99" s="2016"/>
      <c r="Q99" s="2016"/>
      <c r="R99" s="2016"/>
      <c r="S99" s="2016"/>
      <c r="T99" s="2016"/>
      <c r="U99" s="2016"/>
      <c r="V99" s="2016"/>
      <c r="W99" s="2016"/>
      <c r="X99" s="2016"/>
      <c r="Y99" s="2016"/>
      <c r="Z99" s="2016"/>
      <c r="AA99" s="2016"/>
      <c r="AB99" s="2016"/>
      <c r="AC99" s="2016"/>
      <c r="AD99" s="2016"/>
      <c r="AE99" s="2016"/>
      <c r="AF99" s="2016"/>
      <c r="AG99" s="2016"/>
      <c r="AH99" s="2016"/>
      <c r="AI99" s="2016"/>
      <c r="AJ99" s="2016"/>
      <c r="AK99" s="2016"/>
      <c r="AL99" s="2016"/>
      <c r="AM99" s="2016">
        <f>SUM(C99:AJ99)</f>
        <v>23</v>
      </c>
      <c r="AN99" s="2016"/>
      <c r="AO99" s="2039">
        <f>AVERAGE(C99:AL99)</f>
        <v>23</v>
      </c>
      <c r="AP99" s="2040"/>
      <c r="AQ99" s="37"/>
    </row>
    <row r="100" spans="1:43" ht="16.5" thickBot="1">
      <c r="AQ100" s="37"/>
    </row>
    <row r="101" spans="1:43" s="1407" customFormat="1" ht="33" customHeight="1" thickBot="1">
      <c r="A101" s="2046" t="s">
        <v>1383</v>
      </c>
      <c r="B101" s="2047"/>
      <c r="C101" s="2023" t="s">
        <v>2</v>
      </c>
      <c r="D101" s="2023"/>
      <c r="E101" s="2023"/>
      <c r="F101" s="2023" t="s">
        <v>3</v>
      </c>
      <c r="G101" s="2023"/>
      <c r="H101" s="2023"/>
      <c r="I101" s="2023" t="s">
        <v>4</v>
      </c>
      <c r="J101" s="2023"/>
      <c r="K101" s="2023"/>
      <c r="L101" s="2023" t="s">
        <v>5</v>
      </c>
      <c r="M101" s="2023"/>
      <c r="N101" s="2023"/>
      <c r="O101" s="2023" t="s">
        <v>6</v>
      </c>
      <c r="P101" s="2023"/>
      <c r="Q101" s="2023"/>
      <c r="R101" s="2023" t="s">
        <v>7</v>
      </c>
      <c r="S101" s="2023"/>
      <c r="T101" s="2023"/>
      <c r="U101" s="2023" t="s">
        <v>8</v>
      </c>
      <c r="V101" s="2023"/>
      <c r="W101" s="2023"/>
      <c r="X101" s="2023" t="s">
        <v>9</v>
      </c>
      <c r="Y101" s="2023"/>
      <c r="Z101" s="2023"/>
      <c r="AA101" s="2023" t="s">
        <v>10</v>
      </c>
      <c r="AB101" s="2023"/>
      <c r="AC101" s="2023"/>
      <c r="AD101" s="2023" t="s">
        <v>11</v>
      </c>
      <c r="AE101" s="2023"/>
      <c r="AF101" s="2023"/>
      <c r="AG101" s="2023" t="s">
        <v>12</v>
      </c>
      <c r="AH101" s="2023"/>
      <c r="AI101" s="2023"/>
      <c r="AJ101" s="2023" t="s">
        <v>13</v>
      </c>
      <c r="AK101" s="2023"/>
      <c r="AL101" s="2023"/>
      <c r="AM101" s="2034" t="s">
        <v>56</v>
      </c>
      <c r="AN101" s="2035"/>
      <c r="AO101" s="2034" t="s">
        <v>659</v>
      </c>
      <c r="AP101" s="2035"/>
      <c r="AQ101" s="1406"/>
    </row>
    <row r="102" spans="1:43" s="1156" customFormat="1" ht="15" customHeight="1" thickBot="1">
      <c r="A102" s="2043" t="s">
        <v>1384</v>
      </c>
      <c r="B102" s="2044"/>
      <c r="C102" s="2016">
        <v>0</v>
      </c>
      <c r="D102" s="2016"/>
      <c r="E102" s="2016"/>
      <c r="F102" s="2016"/>
      <c r="G102" s="2016"/>
      <c r="H102" s="2016"/>
      <c r="I102" s="2016"/>
      <c r="J102" s="2016"/>
      <c r="K102" s="2016"/>
      <c r="L102" s="2016"/>
      <c r="M102" s="2016"/>
      <c r="N102" s="2016"/>
      <c r="O102" s="2016"/>
      <c r="P102" s="2016"/>
      <c r="Q102" s="2016"/>
      <c r="R102" s="2016"/>
      <c r="S102" s="2016"/>
      <c r="T102" s="2016"/>
      <c r="U102" s="2016"/>
      <c r="V102" s="2016"/>
      <c r="W102" s="2016"/>
      <c r="X102" s="2016"/>
      <c r="Y102" s="2016"/>
      <c r="Z102" s="2016"/>
      <c r="AA102" s="2016"/>
      <c r="AB102" s="2016"/>
      <c r="AC102" s="2016"/>
      <c r="AD102" s="2016"/>
      <c r="AE102" s="2016"/>
      <c r="AF102" s="2016"/>
      <c r="AG102" s="2016"/>
      <c r="AH102" s="2016"/>
      <c r="AI102" s="2016"/>
      <c r="AJ102" s="2016"/>
      <c r="AK102" s="2016"/>
      <c r="AL102" s="2016"/>
      <c r="AM102" s="2016">
        <f>SUM(C102:AJ102)</f>
        <v>0</v>
      </c>
      <c r="AN102" s="2016"/>
      <c r="AO102" s="2039">
        <f>AVERAGE(C102:AL102)</f>
        <v>0</v>
      </c>
      <c r="AP102" s="2040"/>
      <c r="AQ102" s="37"/>
    </row>
    <row r="103" spans="1:43" ht="16.5" thickBot="1">
      <c r="A103" s="6"/>
      <c r="B103" s="6"/>
    </row>
    <row r="104" spans="1:43" s="498" customFormat="1" ht="33" customHeight="1">
      <c r="A104" s="517" t="s">
        <v>69</v>
      </c>
      <c r="B104" s="518" t="s">
        <v>553</v>
      </c>
      <c r="C104" s="2009" t="s">
        <v>2</v>
      </c>
      <c r="D104" s="2010"/>
      <c r="E104" s="2011"/>
      <c r="F104" s="2009" t="s">
        <v>3</v>
      </c>
      <c r="G104" s="2010"/>
      <c r="H104" s="2011"/>
      <c r="I104" s="2009" t="s">
        <v>4</v>
      </c>
      <c r="J104" s="2010"/>
      <c r="K104" s="2011"/>
      <c r="L104" s="2009" t="s">
        <v>121</v>
      </c>
      <c r="M104" s="2010"/>
      <c r="N104" s="2011"/>
      <c r="O104" s="2009" t="s">
        <v>6</v>
      </c>
      <c r="P104" s="2010"/>
      <c r="Q104" s="2011"/>
      <c r="R104" s="2009" t="s">
        <v>7</v>
      </c>
      <c r="S104" s="2010"/>
      <c r="T104" s="2011"/>
      <c r="U104" s="2009" t="s">
        <v>8</v>
      </c>
      <c r="V104" s="2010"/>
      <c r="W104" s="2011"/>
      <c r="X104" s="2009" t="s">
        <v>9</v>
      </c>
      <c r="Y104" s="2010"/>
      <c r="Z104" s="2011"/>
      <c r="AA104" s="2009" t="s">
        <v>10</v>
      </c>
      <c r="AB104" s="2010"/>
      <c r="AC104" s="2011"/>
      <c r="AD104" s="2009" t="s">
        <v>11</v>
      </c>
      <c r="AE104" s="2010"/>
      <c r="AF104" s="2011"/>
      <c r="AG104" s="2009" t="s">
        <v>12</v>
      </c>
      <c r="AH104" s="2010"/>
      <c r="AI104" s="2011"/>
      <c r="AJ104" s="2009" t="s">
        <v>13</v>
      </c>
      <c r="AK104" s="2010"/>
      <c r="AL104" s="2011"/>
      <c r="AM104" s="1954" t="s">
        <v>56</v>
      </c>
      <c r="AN104" s="2022"/>
      <c r="AO104" s="1954" t="s">
        <v>659</v>
      </c>
      <c r="AP104" s="1989"/>
      <c r="AQ104" s="744"/>
    </row>
    <row r="105" spans="1:43" s="6" customFormat="1" ht="18.75" customHeight="1">
      <c r="A105" s="496" t="s">
        <v>553</v>
      </c>
      <c r="B105" s="497"/>
      <c r="C105" s="497"/>
      <c r="D105" s="497"/>
      <c r="E105" s="497"/>
      <c r="F105" s="2015"/>
      <c r="G105" s="2015"/>
      <c r="H105" s="2015"/>
      <c r="I105" s="2015"/>
      <c r="J105" s="2015"/>
      <c r="K105" s="2015"/>
      <c r="L105" s="2015"/>
      <c r="M105" s="2015"/>
      <c r="N105" s="2015"/>
      <c r="O105" s="2015"/>
      <c r="P105" s="2015"/>
      <c r="Q105" s="2015"/>
      <c r="R105" s="2015"/>
      <c r="S105" s="2015"/>
      <c r="T105" s="2015"/>
      <c r="U105" s="2015"/>
      <c r="V105" s="2015"/>
      <c r="W105" s="2015"/>
      <c r="X105" s="2015"/>
      <c r="Y105" s="2015"/>
      <c r="Z105" s="2015"/>
      <c r="AA105" s="2015"/>
      <c r="AB105" s="2015"/>
      <c r="AC105" s="2015"/>
      <c r="AD105" s="2015"/>
      <c r="AE105" s="2015"/>
      <c r="AF105" s="2015"/>
      <c r="AG105" s="2015"/>
      <c r="AH105" s="2015"/>
      <c r="AI105" s="2015"/>
      <c r="AJ105" s="2015"/>
      <c r="AK105" s="2015"/>
      <c r="AL105" s="2015"/>
      <c r="AM105" s="2015"/>
      <c r="AN105" s="2015"/>
      <c r="AO105" s="2015"/>
      <c r="AP105" s="2015"/>
      <c r="AQ105" s="7"/>
    </row>
    <row r="106" spans="1:43" s="6" customFormat="1" ht="15" customHeight="1">
      <c r="A106" s="405" t="s">
        <v>192</v>
      </c>
      <c r="B106" s="176" t="s">
        <v>193</v>
      </c>
      <c r="C106" s="2024">
        <f>'UNID CCI'!C28</f>
        <v>0</v>
      </c>
      <c r="D106" s="2027"/>
      <c r="E106" s="2025"/>
      <c r="F106" s="2024"/>
      <c r="G106" s="2027"/>
      <c r="H106" s="2025"/>
      <c r="I106" s="2024"/>
      <c r="J106" s="2027"/>
      <c r="K106" s="2025"/>
      <c r="L106" s="2024"/>
      <c r="M106" s="2027"/>
      <c r="N106" s="2025"/>
      <c r="O106" s="2024"/>
      <c r="P106" s="2027"/>
      <c r="Q106" s="2025"/>
      <c r="R106" s="2024"/>
      <c r="S106" s="2027"/>
      <c r="T106" s="2025"/>
      <c r="U106" s="2024"/>
      <c r="V106" s="2027"/>
      <c r="W106" s="2025"/>
      <c r="X106" s="2024"/>
      <c r="Y106" s="2027"/>
      <c r="Z106" s="2025"/>
      <c r="AA106" s="2024"/>
      <c r="AB106" s="2027"/>
      <c r="AC106" s="2025"/>
      <c r="AD106" s="2024"/>
      <c r="AE106" s="2027"/>
      <c r="AF106" s="2025"/>
      <c r="AG106" s="2024"/>
      <c r="AH106" s="2027"/>
      <c r="AI106" s="2025"/>
      <c r="AJ106" s="2024"/>
      <c r="AK106" s="2027"/>
      <c r="AL106" s="2025"/>
      <c r="AM106" s="2024">
        <f>SUM(C106:AL106)</f>
        <v>0</v>
      </c>
      <c r="AN106" s="2025"/>
      <c r="AO106" s="2024">
        <f>AVERAGE(C106:AJ106)</f>
        <v>0</v>
      </c>
      <c r="AP106" s="2027"/>
      <c r="AQ106" s="7"/>
    </row>
    <row r="107" spans="1:43" s="6" customFormat="1" ht="15" customHeight="1">
      <c r="A107" s="406" t="s">
        <v>177</v>
      </c>
      <c r="B107" s="181" t="s">
        <v>175</v>
      </c>
      <c r="C107" s="2006">
        <f>'UNID CCI'!C29+'UNID CCI'!C92</f>
        <v>0</v>
      </c>
      <c r="D107" s="2007"/>
      <c r="E107" s="2008"/>
      <c r="F107" s="2006"/>
      <c r="G107" s="2007"/>
      <c r="H107" s="2008"/>
      <c r="I107" s="2006"/>
      <c r="J107" s="2007"/>
      <c r="K107" s="2008"/>
      <c r="L107" s="2006"/>
      <c r="M107" s="2007"/>
      <c r="N107" s="2008"/>
      <c r="O107" s="2006"/>
      <c r="P107" s="2007"/>
      <c r="Q107" s="2008"/>
      <c r="R107" s="2006"/>
      <c r="S107" s="2007"/>
      <c r="T107" s="2008"/>
      <c r="U107" s="2006"/>
      <c r="V107" s="2007"/>
      <c r="W107" s="2008"/>
      <c r="X107" s="2006"/>
      <c r="Y107" s="2007"/>
      <c r="Z107" s="2008"/>
      <c r="AA107" s="2006"/>
      <c r="AB107" s="2007"/>
      <c r="AC107" s="2008"/>
      <c r="AD107" s="2006"/>
      <c r="AE107" s="2007"/>
      <c r="AF107" s="2008"/>
      <c r="AG107" s="2006"/>
      <c r="AH107" s="2007"/>
      <c r="AI107" s="2008"/>
      <c r="AJ107" s="2006"/>
      <c r="AK107" s="2007"/>
      <c r="AL107" s="2008"/>
      <c r="AM107" s="2006">
        <f t="shared" ref="AM107:AM116" si="20">SUM(C107:AL107)</f>
        <v>0</v>
      </c>
      <c r="AN107" s="2008"/>
      <c r="AO107" s="2006">
        <f t="shared" ref="AO107:AO116" si="21">AVERAGE(C107:AJ107)</f>
        <v>0</v>
      </c>
      <c r="AP107" s="2007"/>
      <c r="AQ107" s="7"/>
    </row>
    <row r="108" spans="1:43" s="6" customFormat="1" ht="15" customHeight="1">
      <c r="A108" s="406" t="s">
        <v>195</v>
      </c>
      <c r="B108" s="181" t="s">
        <v>196</v>
      </c>
      <c r="C108" s="2006">
        <f>'UNID CCI'!C30</f>
        <v>0</v>
      </c>
      <c r="D108" s="2007"/>
      <c r="E108" s="2008"/>
      <c r="F108" s="2006"/>
      <c r="G108" s="2007"/>
      <c r="H108" s="2008"/>
      <c r="I108" s="2006"/>
      <c r="J108" s="2007"/>
      <c r="K108" s="2008"/>
      <c r="L108" s="2006"/>
      <c r="M108" s="2007"/>
      <c r="N108" s="2008"/>
      <c r="O108" s="2006"/>
      <c r="P108" s="2007"/>
      <c r="Q108" s="2008"/>
      <c r="R108" s="2006"/>
      <c r="S108" s="2007"/>
      <c r="T108" s="2008"/>
      <c r="U108" s="2006"/>
      <c r="V108" s="2007"/>
      <c r="W108" s="2008"/>
      <c r="X108" s="2006"/>
      <c r="Y108" s="2007"/>
      <c r="Z108" s="2008"/>
      <c r="AA108" s="2006"/>
      <c r="AB108" s="2007"/>
      <c r="AC108" s="2008"/>
      <c r="AD108" s="2006"/>
      <c r="AE108" s="2007"/>
      <c r="AF108" s="2008"/>
      <c r="AG108" s="2006"/>
      <c r="AH108" s="2007"/>
      <c r="AI108" s="2008"/>
      <c r="AJ108" s="2006"/>
      <c r="AK108" s="2007"/>
      <c r="AL108" s="2008"/>
      <c r="AM108" s="2006">
        <f t="shared" si="20"/>
        <v>0</v>
      </c>
      <c r="AN108" s="2008"/>
      <c r="AO108" s="2006">
        <f t="shared" si="21"/>
        <v>0</v>
      </c>
      <c r="AP108" s="2007"/>
      <c r="AQ108" s="7"/>
    </row>
    <row r="109" spans="1:43" s="6" customFormat="1" ht="15" customHeight="1">
      <c r="A109" s="406" t="s">
        <v>144</v>
      </c>
      <c r="B109" s="181" t="s">
        <v>145</v>
      </c>
      <c r="C109" s="2006">
        <f>'UNID CCI'!C31+'UNID CCI'!C99</f>
        <v>0</v>
      </c>
      <c r="D109" s="2007"/>
      <c r="E109" s="2008"/>
      <c r="F109" s="2006"/>
      <c r="G109" s="2007"/>
      <c r="H109" s="2008"/>
      <c r="I109" s="2006"/>
      <c r="J109" s="2007"/>
      <c r="K109" s="2008"/>
      <c r="L109" s="2006"/>
      <c r="M109" s="2007"/>
      <c r="N109" s="2008"/>
      <c r="O109" s="2006"/>
      <c r="P109" s="2007"/>
      <c r="Q109" s="2008"/>
      <c r="R109" s="2006"/>
      <c r="S109" s="2007"/>
      <c r="T109" s="2008"/>
      <c r="U109" s="2006"/>
      <c r="V109" s="2007"/>
      <c r="W109" s="2008"/>
      <c r="X109" s="2006"/>
      <c r="Y109" s="2007"/>
      <c r="Z109" s="2008"/>
      <c r="AA109" s="2006"/>
      <c r="AB109" s="2007"/>
      <c r="AC109" s="2008"/>
      <c r="AD109" s="2006"/>
      <c r="AE109" s="2007"/>
      <c r="AF109" s="2008"/>
      <c r="AG109" s="2006"/>
      <c r="AH109" s="2007"/>
      <c r="AI109" s="2008"/>
      <c r="AJ109" s="2006"/>
      <c r="AK109" s="2007"/>
      <c r="AL109" s="2008"/>
      <c r="AM109" s="2006">
        <f t="shared" si="20"/>
        <v>0</v>
      </c>
      <c r="AN109" s="2008"/>
      <c r="AO109" s="2006">
        <f t="shared" si="21"/>
        <v>0</v>
      </c>
      <c r="AP109" s="2007"/>
      <c r="AQ109" s="7"/>
    </row>
    <row r="110" spans="1:43" s="1536" customFormat="1">
      <c r="A110" s="2045" t="s">
        <v>654</v>
      </c>
      <c r="B110" s="1950"/>
      <c r="C110" s="2012">
        <f>SUM(C105:C109)</f>
        <v>0</v>
      </c>
      <c r="D110" s="2013"/>
      <c r="E110" s="2014"/>
      <c r="F110" s="2012"/>
      <c r="G110" s="2013"/>
      <c r="H110" s="2014"/>
      <c r="I110" s="2012"/>
      <c r="J110" s="2013"/>
      <c r="K110" s="2014"/>
      <c r="L110" s="2012"/>
      <c r="M110" s="2013"/>
      <c r="N110" s="2014"/>
      <c r="O110" s="2012"/>
      <c r="P110" s="2013"/>
      <c r="Q110" s="2014"/>
      <c r="R110" s="2012"/>
      <c r="S110" s="2013"/>
      <c r="T110" s="2014"/>
      <c r="U110" s="2012"/>
      <c r="V110" s="2013"/>
      <c r="W110" s="2014"/>
      <c r="X110" s="2012"/>
      <c r="Y110" s="2013"/>
      <c r="Z110" s="2014"/>
      <c r="AA110" s="2012"/>
      <c r="AB110" s="2013"/>
      <c r="AC110" s="2014"/>
      <c r="AD110" s="2012"/>
      <c r="AE110" s="2013"/>
      <c r="AF110" s="2014"/>
      <c r="AG110" s="2012"/>
      <c r="AH110" s="2013"/>
      <c r="AI110" s="2014"/>
      <c r="AJ110" s="2012"/>
      <c r="AK110" s="2013"/>
      <c r="AL110" s="2014"/>
      <c r="AM110" s="2012">
        <f t="shared" si="20"/>
        <v>0</v>
      </c>
      <c r="AN110" s="2014"/>
      <c r="AO110" s="2012">
        <f t="shared" si="21"/>
        <v>0</v>
      </c>
      <c r="AP110" s="2013"/>
      <c r="AQ110" s="617"/>
    </row>
    <row r="111" spans="1:43" s="6" customFormat="1" ht="18.75" customHeight="1">
      <c r="A111" s="496" t="s">
        <v>134</v>
      </c>
      <c r="B111" s="497"/>
      <c r="C111" s="2015"/>
      <c r="D111" s="2015"/>
      <c r="E111" s="2015"/>
      <c r="F111" s="2015"/>
      <c r="G111" s="2015"/>
      <c r="H111" s="2015"/>
      <c r="I111" s="2015"/>
      <c r="J111" s="2015"/>
      <c r="K111" s="2015"/>
      <c r="L111" s="2015"/>
      <c r="M111" s="2015"/>
      <c r="N111" s="2015"/>
      <c r="O111" s="2015"/>
      <c r="P111" s="2015"/>
      <c r="Q111" s="2015"/>
      <c r="R111" s="2015"/>
      <c r="S111" s="2015"/>
      <c r="T111" s="2015"/>
      <c r="U111" s="2015"/>
      <c r="V111" s="2015"/>
      <c r="W111" s="2015"/>
      <c r="X111" s="2015"/>
      <c r="Y111" s="2015"/>
      <c r="Z111" s="2015"/>
      <c r="AA111" s="2015"/>
      <c r="AB111" s="2015"/>
      <c r="AC111" s="2015"/>
      <c r="AD111" s="2015"/>
      <c r="AE111" s="2015"/>
      <c r="AF111" s="2015"/>
      <c r="AG111" s="2015"/>
      <c r="AH111" s="2015"/>
      <c r="AI111" s="2015"/>
      <c r="AJ111" s="2015"/>
      <c r="AK111" s="2015"/>
      <c r="AL111" s="2015"/>
      <c r="AM111" s="2015"/>
      <c r="AN111" s="2015"/>
      <c r="AO111" s="2026"/>
      <c r="AP111" s="2026"/>
      <c r="AQ111" s="7"/>
    </row>
    <row r="112" spans="1:43" s="6" customFormat="1" ht="15.75" hidden="1" customHeight="1">
      <c r="A112" s="405" t="s">
        <v>192</v>
      </c>
      <c r="B112" s="176" t="s">
        <v>193</v>
      </c>
      <c r="C112" s="2017"/>
      <c r="D112" s="2018"/>
      <c r="E112" s="2019"/>
      <c r="F112" s="2017"/>
      <c r="G112" s="2018"/>
      <c r="H112" s="2019"/>
      <c r="I112" s="2017"/>
      <c r="J112" s="2018"/>
      <c r="K112" s="2019"/>
      <c r="L112" s="2017"/>
      <c r="M112" s="2018"/>
      <c r="N112" s="2019"/>
      <c r="O112" s="2017"/>
      <c r="P112" s="2018"/>
      <c r="Q112" s="2019"/>
      <c r="R112" s="2017"/>
      <c r="S112" s="2018"/>
      <c r="T112" s="2019"/>
      <c r="U112" s="2017"/>
      <c r="V112" s="2018"/>
      <c r="W112" s="2019"/>
      <c r="X112" s="2017"/>
      <c r="Y112" s="2018"/>
      <c r="Z112" s="2019"/>
      <c r="AA112" s="2017"/>
      <c r="AB112" s="2018"/>
      <c r="AC112" s="2019"/>
      <c r="AD112" s="2017"/>
      <c r="AE112" s="2018"/>
      <c r="AF112" s="2019"/>
      <c r="AG112" s="2017"/>
      <c r="AH112" s="2018"/>
      <c r="AI112" s="2019"/>
      <c r="AJ112" s="2017"/>
      <c r="AK112" s="2018"/>
      <c r="AL112" s="2019"/>
      <c r="AM112" s="2020">
        <f t="shared" si="20"/>
        <v>0</v>
      </c>
      <c r="AN112" s="2041"/>
      <c r="AO112" s="2020"/>
      <c r="AP112" s="2021"/>
      <c r="AQ112" s="7"/>
    </row>
    <row r="113" spans="1:43" s="6" customFormat="1">
      <c r="A113" s="406" t="s">
        <v>177</v>
      </c>
      <c r="B113" s="181" t="s">
        <v>175</v>
      </c>
      <c r="C113" s="1904">
        <f>'UNID CCI'!C61</f>
        <v>0</v>
      </c>
      <c r="D113" s="1905"/>
      <c r="E113" s="1906"/>
      <c r="F113" s="1904"/>
      <c r="G113" s="1905"/>
      <c r="H113" s="1906"/>
      <c r="I113" s="1904"/>
      <c r="J113" s="1905"/>
      <c r="K113" s="1906"/>
      <c r="L113" s="1904"/>
      <c r="M113" s="1905"/>
      <c r="N113" s="1906"/>
      <c r="O113" s="1904"/>
      <c r="P113" s="1905"/>
      <c r="Q113" s="1906"/>
      <c r="R113" s="1904"/>
      <c r="S113" s="1905"/>
      <c r="T113" s="1906"/>
      <c r="U113" s="1904"/>
      <c r="V113" s="1905"/>
      <c r="W113" s="1906"/>
      <c r="X113" s="1904"/>
      <c r="Y113" s="1905"/>
      <c r="Z113" s="1906"/>
      <c r="AA113" s="1904"/>
      <c r="AB113" s="1905"/>
      <c r="AC113" s="1906"/>
      <c r="AD113" s="1904"/>
      <c r="AE113" s="1905"/>
      <c r="AF113" s="1906"/>
      <c r="AG113" s="1904"/>
      <c r="AH113" s="1905"/>
      <c r="AI113" s="1906"/>
      <c r="AJ113" s="1904"/>
      <c r="AK113" s="1905"/>
      <c r="AL113" s="1906"/>
      <c r="AM113" s="1904">
        <f t="shared" si="20"/>
        <v>0</v>
      </c>
      <c r="AN113" s="1906"/>
      <c r="AO113" s="1904">
        <f t="shared" si="21"/>
        <v>0</v>
      </c>
      <c r="AP113" s="1905"/>
      <c r="AQ113" s="7"/>
    </row>
    <row r="114" spans="1:43" s="6" customFormat="1">
      <c r="A114" s="406" t="s">
        <v>195</v>
      </c>
      <c r="B114" s="181" t="s">
        <v>196</v>
      </c>
      <c r="C114" s="1904">
        <f>'UNID CCI'!C70</f>
        <v>0</v>
      </c>
      <c r="D114" s="1905"/>
      <c r="E114" s="1906"/>
      <c r="F114" s="1904"/>
      <c r="G114" s="1905"/>
      <c r="H114" s="1906"/>
      <c r="I114" s="1904"/>
      <c r="J114" s="1905"/>
      <c r="K114" s="1906"/>
      <c r="L114" s="1904"/>
      <c r="M114" s="1905"/>
      <c r="N114" s="1906"/>
      <c r="O114" s="1904"/>
      <c r="P114" s="1905"/>
      <c r="Q114" s="1906"/>
      <c r="R114" s="1904"/>
      <c r="S114" s="1905"/>
      <c r="T114" s="1906"/>
      <c r="U114" s="1904"/>
      <c r="V114" s="1905"/>
      <c r="W114" s="1906"/>
      <c r="X114" s="1904"/>
      <c r="Y114" s="1905"/>
      <c r="Z114" s="1906"/>
      <c r="AA114" s="1904"/>
      <c r="AB114" s="1905"/>
      <c r="AC114" s="1906"/>
      <c r="AD114" s="1904"/>
      <c r="AE114" s="1905"/>
      <c r="AF114" s="1906"/>
      <c r="AG114" s="1904"/>
      <c r="AH114" s="1905"/>
      <c r="AI114" s="1906"/>
      <c r="AJ114" s="1904"/>
      <c r="AK114" s="1905"/>
      <c r="AL114" s="1906"/>
      <c r="AM114" s="1904">
        <f t="shared" si="20"/>
        <v>0</v>
      </c>
      <c r="AN114" s="1906"/>
      <c r="AO114" s="1904">
        <f t="shared" si="21"/>
        <v>0</v>
      </c>
      <c r="AP114" s="1905"/>
      <c r="AQ114" s="7"/>
    </row>
    <row r="115" spans="1:43" s="6" customFormat="1">
      <c r="A115" s="406" t="s">
        <v>144</v>
      </c>
      <c r="B115" s="181" t="s">
        <v>145</v>
      </c>
      <c r="C115" s="1904">
        <f>'UNID CCI'!C47</f>
        <v>0</v>
      </c>
      <c r="D115" s="1905"/>
      <c r="E115" s="1906"/>
      <c r="F115" s="1904"/>
      <c r="G115" s="1905"/>
      <c r="H115" s="1906"/>
      <c r="I115" s="1904"/>
      <c r="J115" s="1905"/>
      <c r="K115" s="1906"/>
      <c r="L115" s="1904"/>
      <c r="M115" s="1905"/>
      <c r="N115" s="1906"/>
      <c r="O115" s="1904"/>
      <c r="P115" s="1905"/>
      <c r="Q115" s="1906"/>
      <c r="R115" s="1904"/>
      <c r="S115" s="1905"/>
      <c r="T115" s="1906"/>
      <c r="U115" s="1904"/>
      <c r="V115" s="1905"/>
      <c r="W115" s="1906"/>
      <c r="X115" s="1904"/>
      <c r="Y115" s="1905"/>
      <c r="Z115" s="1906"/>
      <c r="AA115" s="1904"/>
      <c r="AB115" s="1905"/>
      <c r="AC115" s="1906"/>
      <c r="AD115" s="1904"/>
      <c r="AE115" s="1905"/>
      <c r="AF115" s="1906"/>
      <c r="AG115" s="1904"/>
      <c r="AH115" s="1905"/>
      <c r="AI115" s="1906"/>
      <c r="AJ115" s="1904"/>
      <c r="AK115" s="1905"/>
      <c r="AL115" s="1906"/>
      <c r="AM115" s="1904">
        <f t="shared" si="20"/>
        <v>0</v>
      </c>
      <c r="AN115" s="1906"/>
      <c r="AO115" s="1904">
        <f t="shared" si="21"/>
        <v>0</v>
      </c>
      <c r="AP115" s="1905"/>
      <c r="AQ115" s="7"/>
    </row>
    <row r="116" spans="1:43" s="1536" customFormat="1">
      <c r="A116" s="2042" t="s">
        <v>584</v>
      </c>
      <c r="B116" s="2002"/>
      <c r="C116" s="2012">
        <f>SUM(C112:C115)</f>
        <v>0</v>
      </c>
      <c r="D116" s="2013"/>
      <c r="E116" s="2014"/>
      <c r="F116" s="2012"/>
      <c r="G116" s="2013"/>
      <c r="H116" s="2014"/>
      <c r="I116" s="2012"/>
      <c r="J116" s="2013"/>
      <c r="K116" s="2014"/>
      <c r="L116" s="2012"/>
      <c r="M116" s="2013"/>
      <c r="N116" s="2014"/>
      <c r="O116" s="2012"/>
      <c r="P116" s="2013"/>
      <c r="Q116" s="2014"/>
      <c r="R116" s="2012"/>
      <c r="S116" s="2013"/>
      <c r="T116" s="2014"/>
      <c r="U116" s="2012"/>
      <c r="V116" s="2013"/>
      <c r="W116" s="2014"/>
      <c r="X116" s="2012"/>
      <c r="Y116" s="2013"/>
      <c r="Z116" s="2014"/>
      <c r="AA116" s="2012"/>
      <c r="AB116" s="2013"/>
      <c r="AC116" s="2014"/>
      <c r="AD116" s="2012"/>
      <c r="AE116" s="2013"/>
      <c r="AF116" s="2014"/>
      <c r="AG116" s="2012"/>
      <c r="AH116" s="2013"/>
      <c r="AI116" s="2014"/>
      <c r="AJ116" s="2012"/>
      <c r="AK116" s="2013"/>
      <c r="AL116" s="2014"/>
      <c r="AM116" s="2012">
        <f t="shared" si="20"/>
        <v>0</v>
      </c>
      <c r="AN116" s="2014"/>
      <c r="AO116" s="2012">
        <f t="shared" si="21"/>
        <v>0</v>
      </c>
      <c r="AP116" s="2013"/>
      <c r="AQ116" s="617"/>
    </row>
    <row r="117" spans="1:43">
      <c r="AQ117" s="37"/>
    </row>
    <row r="118" spans="1:43" s="94" customFormat="1">
      <c r="C118" s="81" t="str">
        <f>C104</f>
        <v>Janeiro</v>
      </c>
      <c r="D118" s="81"/>
      <c r="E118" s="81" t="str">
        <f>F104</f>
        <v>Fevereiro</v>
      </c>
      <c r="F118" s="81" t="str">
        <f>I104</f>
        <v>Março</v>
      </c>
      <c r="G118" s="81"/>
      <c r="H118" s="81" t="str">
        <f>L104</f>
        <v xml:space="preserve">Abril </v>
      </c>
      <c r="I118" s="81" t="str">
        <f>O104</f>
        <v>Maio</v>
      </c>
      <c r="J118" s="81"/>
      <c r="K118" s="81" t="str">
        <f>R104</f>
        <v>Junho</v>
      </c>
      <c r="L118" s="81" t="str">
        <f>U104</f>
        <v>Julho</v>
      </c>
      <c r="M118" s="81"/>
      <c r="N118" s="81" t="str">
        <f>X104</f>
        <v>Agosto</v>
      </c>
      <c r="O118" s="81" t="str">
        <f>AA104</f>
        <v>Setembro</v>
      </c>
      <c r="P118" s="81"/>
      <c r="Q118" s="81" t="str">
        <f>AD104</f>
        <v>Outubro</v>
      </c>
      <c r="R118" s="81" t="str">
        <f>AG104</f>
        <v>Novembro</v>
      </c>
      <c r="S118" s="81"/>
      <c r="T118" s="81" t="str">
        <f>AJ104</f>
        <v>Dezembro</v>
      </c>
      <c r="U118" s="81"/>
      <c r="V118" s="81"/>
      <c r="W118" s="81"/>
      <c r="X118" s="81"/>
      <c r="Y118" s="81"/>
    </row>
    <row r="119" spans="1:43" s="94" customFormat="1">
      <c r="B119" s="94" t="str">
        <f>B65</f>
        <v>PROCEDIMENTOS COM FINALIDADE DIAGNÓSTICA</v>
      </c>
      <c r="C119" s="81" t="e">
        <f>#REF!</f>
        <v>#REF!</v>
      </c>
      <c r="D119" s="81"/>
      <c r="E119" s="81" t="e">
        <f>#REF!</f>
        <v>#REF!</v>
      </c>
      <c r="F119" s="81" t="e">
        <f>#REF!</f>
        <v>#REF!</v>
      </c>
      <c r="G119" s="81"/>
      <c r="H119" s="81" t="e">
        <f>#REF!</f>
        <v>#REF!</v>
      </c>
      <c r="I119" s="81" t="e">
        <f>#REF!</f>
        <v>#REF!</v>
      </c>
      <c r="J119" s="81"/>
      <c r="K119" s="81" t="e">
        <f>#REF!</f>
        <v>#REF!</v>
      </c>
      <c r="L119" s="81" t="e">
        <f>#REF!</f>
        <v>#REF!</v>
      </c>
      <c r="M119" s="81"/>
      <c r="N119" s="81" t="e">
        <f>#REF!</f>
        <v>#REF!</v>
      </c>
      <c r="O119" s="81" t="e">
        <f>#REF!</f>
        <v>#REF!</v>
      </c>
      <c r="P119" s="81"/>
      <c r="Q119" s="81" t="e">
        <f>#REF!</f>
        <v>#REF!</v>
      </c>
      <c r="R119" s="81" t="e">
        <f>#REF!</f>
        <v>#REF!</v>
      </c>
      <c r="S119" s="81"/>
      <c r="T119" s="81" t="e">
        <f>#REF!</f>
        <v>#REF!</v>
      </c>
      <c r="U119" s="81"/>
      <c r="V119" s="81"/>
      <c r="W119" s="81"/>
      <c r="X119" s="81"/>
      <c r="Y119" s="81"/>
    </row>
    <row r="120" spans="1:43" s="94" customFormat="1">
      <c r="B120" s="94" t="str">
        <f>A92</f>
        <v>LABORATÓRIO DE REPRODUÇÃO HUMANA</v>
      </c>
      <c r="C120" s="81">
        <f>C95</f>
        <v>186</v>
      </c>
      <c r="D120" s="81"/>
      <c r="E120" s="81">
        <f>F95</f>
        <v>0</v>
      </c>
      <c r="F120" s="81">
        <f>I95</f>
        <v>0</v>
      </c>
      <c r="G120" s="81"/>
      <c r="H120" s="81">
        <f>L95</f>
        <v>0</v>
      </c>
      <c r="I120" s="81">
        <f>O95</f>
        <v>0</v>
      </c>
      <c r="J120" s="81"/>
      <c r="K120" s="81">
        <f>R95</f>
        <v>0</v>
      </c>
      <c r="L120" s="81">
        <f>U95</f>
        <v>0</v>
      </c>
      <c r="M120" s="81"/>
      <c r="N120" s="81">
        <f>X95</f>
        <v>0</v>
      </c>
      <c r="O120" s="81">
        <f>AA95</f>
        <v>0</v>
      </c>
      <c r="P120" s="81"/>
      <c r="Q120" s="81">
        <f>AD95</f>
        <v>0</v>
      </c>
      <c r="R120" s="81">
        <f>AG95</f>
        <v>0</v>
      </c>
      <c r="S120" s="81"/>
      <c r="T120" s="81">
        <f>AJ95</f>
        <v>0</v>
      </c>
      <c r="U120" s="81"/>
      <c r="V120" s="81"/>
      <c r="W120" s="81"/>
      <c r="X120" s="81"/>
      <c r="Y120" s="81"/>
    </row>
    <row r="121" spans="1:43" s="94" customFormat="1">
      <c r="B121" s="94" t="str">
        <f>A98</f>
        <v>Posto de Coleta de Leite Humano</v>
      </c>
      <c r="C121" s="81">
        <f>C99</f>
        <v>23</v>
      </c>
      <c r="D121" s="81"/>
      <c r="E121" s="81">
        <f>F99</f>
        <v>0</v>
      </c>
      <c r="F121" s="81">
        <f>I99</f>
        <v>0</v>
      </c>
      <c r="G121" s="81"/>
      <c r="H121" s="81">
        <f>L99</f>
        <v>0</v>
      </c>
      <c r="I121" s="81">
        <f>O99</f>
        <v>0</v>
      </c>
      <c r="J121" s="81"/>
      <c r="K121" s="81">
        <f>R99</f>
        <v>0</v>
      </c>
      <c r="L121" s="81">
        <f>U99</f>
        <v>0</v>
      </c>
      <c r="M121" s="81"/>
      <c r="N121" s="81">
        <f>X99</f>
        <v>0</v>
      </c>
      <c r="O121" s="81">
        <f>AA99</f>
        <v>0</v>
      </c>
      <c r="P121" s="81"/>
      <c r="Q121" s="81">
        <f>AD99</f>
        <v>0</v>
      </c>
      <c r="R121" s="81">
        <f>AG99</f>
        <v>0</v>
      </c>
      <c r="S121" s="81"/>
      <c r="T121" s="81">
        <f>AJ99</f>
        <v>0</v>
      </c>
      <c r="U121" s="81"/>
      <c r="V121" s="81"/>
      <c r="W121" s="81"/>
      <c r="X121" s="81"/>
      <c r="Y121" s="81"/>
    </row>
    <row r="122" spans="1:43" s="94" customFormat="1">
      <c r="B122" s="94" t="s">
        <v>596</v>
      </c>
      <c r="C122" s="545">
        <f>C110</f>
        <v>0</v>
      </c>
      <c r="D122" s="545"/>
      <c r="E122" s="545">
        <f>F110</f>
        <v>0</v>
      </c>
      <c r="F122" s="545">
        <f>I110</f>
        <v>0</v>
      </c>
      <c r="G122" s="545"/>
      <c r="H122" s="545">
        <f>L110</f>
        <v>0</v>
      </c>
      <c r="I122" s="545">
        <f>O110</f>
        <v>0</v>
      </c>
      <c r="J122" s="545"/>
      <c r="K122" s="545">
        <f>R110</f>
        <v>0</v>
      </c>
      <c r="L122" s="545">
        <f>U110</f>
        <v>0</v>
      </c>
      <c r="M122" s="545"/>
      <c r="N122" s="545">
        <f>X110</f>
        <v>0</v>
      </c>
      <c r="O122" s="545">
        <f>AA110</f>
        <v>0</v>
      </c>
      <c r="P122" s="545"/>
      <c r="Q122" s="545">
        <f>AD110</f>
        <v>0</v>
      </c>
      <c r="R122" s="545">
        <f>AG110</f>
        <v>0</v>
      </c>
      <c r="S122" s="545"/>
      <c r="T122" s="545">
        <f>AJ110</f>
        <v>0</v>
      </c>
      <c r="U122" s="81"/>
      <c r="V122" s="81"/>
      <c r="W122" s="81"/>
      <c r="X122" s="81"/>
      <c r="Y122" s="81"/>
    </row>
    <row r="123" spans="1:43">
      <c r="AL123" s="42"/>
      <c r="AM123" s="42"/>
      <c r="AN123" s="42"/>
    </row>
    <row r="124" spans="1:43">
      <c r="AN124" s="42"/>
    </row>
    <row r="125" spans="1:43" s="1298" customFormat="1">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row>
    <row r="126" spans="1:43" s="1298" customFormat="1">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row>
    <row r="127" spans="1:43" s="1298" customFormat="1">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row>
    <row r="136" spans="1:42" ht="31.5" customHeight="1">
      <c r="A136" s="1914" t="s">
        <v>1555</v>
      </c>
      <c r="B136" s="1915"/>
      <c r="C136" s="1848" t="s">
        <v>2</v>
      </c>
      <c r="D136" s="1848"/>
      <c r="E136" s="1849"/>
      <c r="F136" s="1848" t="s">
        <v>3</v>
      </c>
      <c r="G136" s="1848"/>
      <c r="H136" s="1849"/>
      <c r="I136" s="1848" t="s">
        <v>4</v>
      </c>
      <c r="J136" s="1848"/>
      <c r="K136" s="1849"/>
      <c r="L136" s="1848" t="s">
        <v>5</v>
      </c>
      <c r="M136" s="1848"/>
      <c r="N136" s="1849"/>
      <c r="O136" s="1848" t="s">
        <v>6</v>
      </c>
      <c r="P136" s="1848"/>
      <c r="Q136" s="1849"/>
      <c r="R136" s="1848" t="s">
        <v>7</v>
      </c>
      <c r="S136" s="1848"/>
      <c r="T136" s="1849"/>
      <c r="U136" s="1848" t="s">
        <v>8</v>
      </c>
      <c r="V136" s="1848"/>
      <c r="W136" s="1849"/>
      <c r="X136" s="1848" t="s">
        <v>9</v>
      </c>
      <c r="Y136" s="1848"/>
      <c r="Z136" s="1849"/>
      <c r="AA136" s="1848" t="s">
        <v>10</v>
      </c>
      <c r="AB136" s="1848"/>
      <c r="AC136" s="1849"/>
      <c r="AD136" s="1848" t="s">
        <v>11</v>
      </c>
      <c r="AE136" s="1848"/>
      <c r="AF136" s="1849"/>
      <c r="AG136" s="1848" t="s">
        <v>12</v>
      </c>
      <c r="AH136" s="1848"/>
      <c r="AI136" s="1849"/>
      <c r="AJ136" s="1848" t="s">
        <v>13</v>
      </c>
      <c r="AK136" s="1848"/>
      <c r="AL136" s="1849"/>
      <c r="AM136" s="1889" t="s">
        <v>659</v>
      </c>
      <c r="AN136" s="1889"/>
      <c r="AO136" s="1323"/>
      <c r="AP136" s="1323"/>
    </row>
    <row r="137" spans="1:42" s="1156" customFormat="1" ht="14.25" customHeight="1">
      <c r="A137" s="1836" t="s">
        <v>1468</v>
      </c>
      <c r="B137" s="1838"/>
      <c r="C137" s="1836">
        <v>11</v>
      </c>
      <c r="D137" s="1837"/>
      <c r="E137" s="1838"/>
      <c r="F137" s="1836"/>
      <c r="G137" s="1837"/>
      <c r="H137" s="1838"/>
      <c r="I137" s="1836"/>
      <c r="J137" s="1837"/>
      <c r="K137" s="1838"/>
      <c r="L137" s="1836"/>
      <c r="M137" s="1837"/>
      <c r="N137" s="1838"/>
      <c r="O137" s="1836"/>
      <c r="P137" s="1837"/>
      <c r="Q137" s="1838"/>
      <c r="R137" s="1836"/>
      <c r="S137" s="1837"/>
      <c r="T137" s="1838"/>
      <c r="U137" s="1836"/>
      <c r="V137" s="1837"/>
      <c r="W137" s="1838"/>
      <c r="X137" s="1836"/>
      <c r="Y137" s="1837"/>
      <c r="Z137" s="1838"/>
      <c r="AA137" s="1836"/>
      <c r="AB137" s="1837"/>
      <c r="AC137" s="1838"/>
      <c r="AD137" s="1836"/>
      <c r="AE137" s="1837"/>
      <c r="AF137" s="1838"/>
      <c r="AG137" s="1836"/>
      <c r="AH137" s="1837"/>
      <c r="AI137" s="1838"/>
      <c r="AJ137" s="1836"/>
      <c r="AK137" s="1837"/>
      <c r="AL137" s="1838"/>
      <c r="AM137" s="1887">
        <f>AVERAGE(C137:AL137)</f>
        <v>11</v>
      </c>
      <c r="AN137" s="1888"/>
      <c r="AO137" s="1323"/>
      <c r="AP137" s="1323"/>
    </row>
    <row r="138" spans="1:42" s="1324" customFormat="1" ht="14.25" customHeight="1">
      <c r="A138" s="1894" t="s">
        <v>1469</v>
      </c>
      <c r="B138" s="1896"/>
      <c r="C138" s="1894">
        <f>C137-C139</f>
        <v>11</v>
      </c>
      <c r="D138" s="1895"/>
      <c r="E138" s="1896"/>
      <c r="F138" s="1894"/>
      <c r="G138" s="1895"/>
      <c r="H138" s="1896"/>
      <c r="I138" s="1894"/>
      <c r="J138" s="1895"/>
      <c r="K138" s="1896"/>
      <c r="L138" s="1894"/>
      <c r="M138" s="1895"/>
      <c r="N138" s="1896"/>
      <c r="O138" s="1894"/>
      <c r="P138" s="1895"/>
      <c r="Q138" s="1896"/>
      <c r="R138" s="1894"/>
      <c r="S138" s="1895"/>
      <c r="T138" s="1896"/>
      <c r="U138" s="1894"/>
      <c r="V138" s="1895"/>
      <c r="W138" s="1896"/>
      <c r="X138" s="1894"/>
      <c r="Y138" s="1895"/>
      <c r="Z138" s="1896"/>
      <c r="AA138" s="1894"/>
      <c r="AB138" s="1895"/>
      <c r="AC138" s="1896"/>
      <c r="AD138" s="1894"/>
      <c r="AE138" s="1895"/>
      <c r="AF138" s="1896"/>
      <c r="AG138" s="1894"/>
      <c r="AH138" s="1895"/>
      <c r="AI138" s="1896"/>
      <c r="AJ138" s="1894"/>
      <c r="AK138" s="1895"/>
      <c r="AL138" s="1896"/>
      <c r="AM138" s="1892">
        <f t="shared" ref="AM138:AM139" si="22">AVERAGE(C138:AL138)</f>
        <v>11</v>
      </c>
      <c r="AN138" s="1893"/>
      <c r="AO138" s="1323"/>
      <c r="AP138" s="1323"/>
    </row>
    <row r="139" spans="1:42" s="1324" customFormat="1" ht="14.25" customHeight="1">
      <c r="A139" s="1894" t="s">
        <v>1550</v>
      </c>
      <c r="B139" s="1896"/>
      <c r="C139" s="1894"/>
      <c r="D139" s="1895"/>
      <c r="E139" s="1896"/>
      <c r="F139" s="1894"/>
      <c r="G139" s="1895"/>
      <c r="H139" s="1896"/>
      <c r="I139" s="1894"/>
      <c r="J139" s="1895"/>
      <c r="K139" s="1896"/>
      <c r="L139" s="1894"/>
      <c r="M139" s="1895"/>
      <c r="N139" s="1896"/>
      <c r="O139" s="1894"/>
      <c r="P139" s="1895"/>
      <c r="Q139" s="1896"/>
      <c r="R139" s="1894"/>
      <c r="S139" s="1895"/>
      <c r="T139" s="1896"/>
      <c r="U139" s="1894"/>
      <c r="V139" s="1895"/>
      <c r="W139" s="1896"/>
      <c r="X139" s="1894"/>
      <c r="Y139" s="1895"/>
      <c r="Z139" s="1896"/>
      <c r="AA139" s="1894"/>
      <c r="AB139" s="1895"/>
      <c r="AC139" s="1896"/>
      <c r="AD139" s="1894"/>
      <c r="AE139" s="1895"/>
      <c r="AF139" s="1896"/>
      <c r="AG139" s="1894"/>
      <c r="AH139" s="1895"/>
      <c r="AI139" s="1896"/>
      <c r="AJ139" s="1894"/>
      <c r="AK139" s="1895"/>
      <c r="AL139" s="1896"/>
      <c r="AM139" s="1892" t="e">
        <f t="shared" si="22"/>
        <v>#DIV/0!</v>
      </c>
      <c r="AN139" s="1893"/>
      <c r="AO139" s="1323"/>
      <c r="AP139" s="1323"/>
    </row>
    <row r="140" spans="1:42" s="1298" customFormat="1" ht="14.25" customHeight="1">
      <c r="A140" s="1866" t="s">
        <v>1549</v>
      </c>
      <c r="B140" s="1868"/>
      <c r="C140" s="1866">
        <v>31</v>
      </c>
      <c r="D140" s="1867"/>
      <c r="E140" s="1868"/>
      <c r="F140" s="1866"/>
      <c r="G140" s="1867"/>
      <c r="H140" s="1868"/>
      <c r="I140" s="1866"/>
      <c r="J140" s="1867"/>
      <c r="K140" s="1868"/>
      <c r="L140" s="1866"/>
      <c r="M140" s="1867"/>
      <c r="N140" s="1868"/>
      <c r="O140" s="1866"/>
      <c r="P140" s="1867"/>
      <c r="Q140" s="1868"/>
      <c r="R140" s="1866"/>
      <c r="S140" s="1867"/>
      <c r="T140" s="1868"/>
      <c r="U140" s="1866"/>
      <c r="V140" s="1867"/>
      <c r="W140" s="1868"/>
      <c r="X140" s="1866"/>
      <c r="Y140" s="1867"/>
      <c r="Z140" s="1868"/>
      <c r="AA140" s="1866"/>
      <c r="AB140" s="1867"/>
      <c r="AC140" s="1868"/>
      <c r="AD140" s="1866"/>
      <c r="AE140" s="1867"/>
      <c r="AF140" s="1868"/>
      <c r="AG140" s="1866"/>
      <c r="AH140" s="1867"/>
      <c r="AI140" s="1868"/>
      <c r="AJ140" s="1866"/>
      <c r="AK140" s="1867"/>
      <c r="AL140" s="1868"/>
      <c r="AM140" s="1880">
        <f>AVERAGE(C140:AL140)</f>
        <v>31</v>
      </c>
      <c r="AN140" s="1881"/>
      <c r="AO140" s="1323"/>
      <c r="AP140" s="1323"/>
    </row>
    <row r="141" spans="1:42" s="1157" customFormat="1">
      <c r="A141" s="1912" t="s">
        <v>679</v>
      </c>
      <c r="B141" s="1913"/>
      <c r="C141" s="1864"/>
      <c r="D141" s="1865"/>
      <c r="E141" s="1865"/>
      <c r="F141" s="1864"/>
      <c r="G141" s="1865"/>
      <c r="H141" s="1865"/>
      <c r="I141" s="1864"/>
      <c r="J141" s="1865"/>
      <c r="K141" s="1865"/>
      <c r="L141" s="1864"/>
      <c r="M141" s="1865"/>
      <c r="N141" s="1865"/>
      <c r="O141" s="1864"/>
      <c r="P141" s="1865"/>
      <c r="Q141" s="1865"/>
      <c r="R141" s="1864"/>
      <c r="S141" s="1865"/>
      <c r="T141" s="1865"/>
      <c r="U141" s="1864"/>
      <c r="V141" s="1865"/>
      <c r="W141" s="1865"/>
      <c r="X141" s="1864"/>
      <c r="Y141" s="1865"/>
      <c r="Z141" s="1865"/>
      <c r="AA141" s="1864"/>
      <c r="AB141" s="1865"/>
      <c r="AC141" s="1865"/>
      <c r="AD141" s="1864"/>
      <c r="AE141" s="1865"/>
      <c r="AF141" s="1865"/>
      <c r="AG141" s="1864"/>
      <c r="AH141" s="1865"/>
      <c r="AI141" s="1865"/>
      <c r="AJ141" s="1864"/>
      <c r="AK141" s="1865"/>
      <c r="AL141" s="1865"/>
      <c r="AM141" s="1862" t="e">
        <f>AVERAGE(C141:AJ141)</f>
        <v>#DIV/0!</v>
      </c>
      <c r="AN141" s="1863"/>
      <c r="AO141" s="746"/>
      <c r="AP141" s="746"/>
    </row>
    <row r="142" spans="1:42">
      <c r="A142" s="813" t="s">
        <v>760</v>
      </c>
      <c r="B142" s="817"/>
      <c r="C142" s="1839"/>
      <c r="D142" s="1840"/>
      <c r="E142" s="1841"/>
      <c r="F142" s="1839"/>
      <c r="G142" s="1840"/>
      <c r="H142" s="1841"/>
      <c r="I142" s="1839"/>
      <c r="J142" s="1840"/>
      <c r="K142" s="1841"/>
      <c r="L142" s="1839"/>
      <c r="M142" s="1840"/>
      <c r="N142" s="1841"/>
      <c r="O142" s="1839"/>
      <c r="P142" s="1840"/>
      <c r="Q142" s="1841"/>
      <c r="R142" s="1839"/>
      <c r="S142" s="1840"/>
      <c r="T142" s="1841"/>
      <c r="U142" s="1839"/>
      <c r="V142" s="1840"/>
      <c r="W142" s="1841"/>
      <c r="X142" s="1839"/>
      <c r="Y142" s="1840"/>
      <c r="Z142" s="1841"/>
      <c r="AA142" s="1839"/>
      <c r="AB142" s="1840"/>
      <c r="AC142" s="1841"/>
      <c r="AD142" s="1839"/>
      <c r="AE142" s="1840"/>
      <c r="AF142" s="1841"/>
      <c r="AG142" s="1839"/>
      <c r="AH142" s="1840"/>
      <c r="AI142" s="1841"/>
      <c r="AJ142" s="1839"/>
      <c r="AK142" s="1840"/>
      <c r="AL142" s="1841"/>
      <c r="AM142" s="1871" t="e">
        <f t="shared" ref="AM142:AM148" si="23">AVERAGE(C142:AJ142)</f>
        <v>#DIV/0!</v>
      </c>
      <c r="AN142" s="1872"/>
      <c r="AO142" s="1323"/>
      <c r="AP142" s="1323"/>
    </row>
    <row r="143" spans="1:42">
      <c r="A143" s="813" t="s">
        <v>1548</v>
      </c>
      <c r="B143" s="817"/>
      <c r="C143" s="1839"/>
      <c r="D143" s="1840"/>
      <c r="E143" s="1841"/>
      <c r="F143" s="1839"/>
      <c r="G143" s="1840"/>
      <c r="H143" s="1841"/>
      <c r="I143" s="1839"/>
      <c r="J143" s="1840"/>
      <c r="K143" s="1841"/>
      <c r="L143" s="1839"/>
      <c r="M143" s="1840"/>
      <c r="N143" s="1841"/>
      <c r="O143" s="1839"/>
      <c r="P143" s="1840"/>
      <c r="Q143" s="1841"/>
      <c r="R143" s="1839"/>
      <c r="S143" s="1840"/>
      <c r="T143" s="1841"/>
      <c r="U143" s="1839"/>
      <c r="V143" s="1840"/>
      <c r="W143" s="1841"/>
      <c r="X143" s="1839"/>
      <c r="Y143" s="1840"/>
      <c r="Z143" s="1841"/>
      <c r="AA143" s="1839"/>
      <c r="AB143" s="1840"/>
      <c r="AC143" s="1841"/>
      <c r="AD143" s="1839"/>
      <c r="AE143" s="1840"/>
      <c r="AF143" s="1841"/>
      <c r="AG143" s="1839"/>
      <c r="AH143" s="1840"/>
      <c r="AI143" s="1841"/>
      <c r="AJ143" s="1839"/>
      <c r="AK143" s="1840"/>
      <c r="AL143" s="1841"/>
      <c r="AM143" s="1871" t="e">
        <f t="shared" si="23"/>
        <v>#DIV/0!</v>
      </c>
      <c r="AN143" s="1872"/>
      <c r="AO143" s="1323"/>
      <c r="AP143" s="1323"/>
    </row>
    <row r="144" spans="1:42">
      <c r="A144" s="815" t="s">
        <v>579</v>
      </c>
      <c r="B144" s="825"/>
      <c r="C144" s="1850"/>
      <c r="D144" s="1851"/>
      <c r="E144" s="1852"/>
      <c r="F144" s="1850"/>
      <c r="G144" s="1851"/>
      <c r="H144" s="1852"/>
      <c r="I144" s="1850"/>
      <c r="J144" s="1851"/>
      <c r="K144" s="1852"/>
      <c r="L144" s="1850"/>
      <c r="M144" s="1851"/>
      <c r="N144" s="1852"/>
      <c r="O144" s="1850"/>
      <c r="P144" s="1851"/>
      <c r="Q144" s="1852"/>
      <c r="R144" s="1850"/>
      <c r="S144" s="1851"/>
      <c r="T144" s="1852"/>
      <c r="U144" s="1850"/>
      <c r="V144" s="1851"/>
      <c r="W144" s="1852"/>
      <c r="X144" s="1850"/>
      <c r="Y144" s="1851"/>
      <c r="Z144" s="1852"/>
      <c r="AA144" s="1850"/>
      <c r="AB144" s="1851"/>
      <c r="AC144" s="1852"/>
      <c r="AD144" s="1850"/>
      <c r="AE144" s="1851"/>
      <c r="AF144" s="1852"/>
      <c r="AG144" s="1850"/>
      <c r="AH144" s="1851"/>
      <c r="AI144" s="1852"/>
      <c r="AJ144" s="1850"/>
      <c r="AK144" s="1851"/>
      <c r="AL144" s="1852"/>
      <c r="AM144" s="1890" t="e">
        <f t="shared" si="23"/>
        <v>#DIV/0!</v>
      </c>
      <c r="AN144" s="1891"/>
      <c r="AO144" s="1323"/>
      <c r="AP144" s="1323"/>
    </row>
    <row r="145" spans="1:42">
      <c r="A145" s="813" t="s">
        <v>671</v>
      </c>
      <c r="B145" s="817"/>
      <c r="C145" s="1853">
        <f t="shared" ref="C145" si="24">C141/(C137*C140)</f>
        <v>0</v>
      </c>
      <c r="D145" s="1854"/>
      <c r="E145" s="1855"/>
      <c r="F145" s="1853"/>
      <c r="G145" s="1854"/>
      <c r="H145" s="1855"/>
      <c r="I145" s="1853"/>
      <c r="J145" s="1854"/>
      <c r="K145" s="1855"/>
      <c r="L145" s="1853"/>
      <c r="M145" s="1854"/>
      <c r="N145" s="1855"/>
      <c r="O145" s="1853"/>
      <c r="P145" s="1854"/>
      <c r="Q145" s="1855"/>
      <c r="R145" s="1853"/>
      <c r="S145" s="1854"/>
      <c r="T145" s="1855"/>
      <c r="U145" s="1853"/>
      <c r="V145" s="1854"/>
      <c r="W145" s="1855"/>
      <c r="X145" s="1853"/>
      <c r="Y145" s="1854"/>
      <c r="Z145" s="1855"/>
      <c r="AA145" s="1853"/>
      <c r="AB145" s="1854"/>
      <c r="AC145" s="1855"/>
      <c r="AD145" s="1853"/>
      <c r="AE145" s="1854"/>
      <c r="AF145" s="1855"/>
      <c r="AG145" s="1853"/>
      <c r="AH145" s="1854"/>
      <c r="AI145" s="1855"/>
      <c r="AJ145" s="1853"/>
      <c r="AK145" s="1854"/>
      <c r="AL145" s="1855"/>
      <c r="AM145" s="1878">
        <f t="shared" si="23"/>
        <v>0</v>
      </c>
      <c r="AN145" s="1879"/>
      <c r="AO145" s="1323"/>
      <c r="AP145" s="1323"/>
    </row>
    <row r="146" spans="1:42" ht="28.5" customHeight="1">
      <c r="A146" s="1907" t="s">
        <v>1214</v>
      </c>
      <c r="B146" s="1908"/>
      <c r="C146" s="1842">
        <f t="shared" ref="C146" si="25">C141/(C138*C140)</f>
        <v>0</v>
      </c>
      <c r="D146" s="1843"/>
      <c r="E146" s="1844"/>
      <c r="F146" s="1842"/>
      <c r="G146" s="1843"/>
      <c r="H146" s="1844"/>
      <c r="I146" s="1842"/>
      <c r="J146" s="1843"/>
      <c r="K146" s="1844"/>
      <c r="L146" s="1842"/>
      <c r="M146" s="1843"/>
      <c r="N146" s="1844"/>
      <c r="O146" s="1842"/>
      <c r="P146" s="1843"/>
      <c r="Q146" s="1844"/>
      <c r="R146" s="1842"/>
      <c r="S146" s="1843"/>
      <c r="T146" s="1844"/>
      <c r="U146" s="1842"/>
      <c r="V146" s="1843"/>
      <c r="W146" s="1844"/>
      <c r="X146" s="1842"/>
      <c r="Y146" s="1843"/>
      <c r="Z146" s="1844"/>
      <c r="AA146" s="1842"/>
      <c r="AB146" s="1843"/>
      <c r="AC146" s="1844"/>
      <c r="AD146" s="1842"/>
      <c r="AE146" s="1843"/>
      <c r="AF146" s="1844"/>
      <c r="AG146" s="1842"/>
      <c r="AH146" s="1843"/>
      <c r="AI146" s="1844"/>
      <c r="AJ146" s="1842"/>
      <c r="AK146" s="1843"/>
      <c r="AL146" s="1844"/>
      <c r="AM146" s="1885">
        <f>AVERAGE(C146:AJ146)</f>
        <v>0</v>
      </c>
      <c r="AN146" s="1886"/>
      <c r="AO146" s="1323"/>
      <c r="AP146" s="1323"/>
    </row>
    <row r="147" spans="1:42">
      <c r="A147" s="1909" t="s">
        <v>672</v>
      </c>
      <c r="B147" s="1908"/>
      <c r="C147" s="1873" t="e">
        <f t="shared" ref="C147" si="26">C141/(C143+C144)</f>
        <v>#DIV/0!</v>
      </c>
      <c r="D147" s="1874"/>
      <c r="E147" s="1875"/>
      <c r="F147" s="1873"/>
      <c r="G147" s="1874"/>
      <c r="H147" s="1875"/>
      <c r="I147" s="1873"/>
      <c r="J147" s="1874"/>
      <c r="K147" s="1875"/>
      <c r="L147" s="1873"/>
      <c r="M147" s="1874"/>
      <c r="N147" s="1875"/>
      <c r="O147" s="1873"/>
      <c r="P147" s="1874"/>
      <c r="Q147" s="1875"/>
      <c r="R147" s="1873"/>
      <c r="S147" s="1874"/>
      <c r="T147" s="1875"/>
      <c r="U147" s="1873"/>
      <c r="V147" s="1874"/>
      <c r="W147" s="1875"/>
      <c r="X147" s="1873"/>
      <c r="Y147" s="1874"/>
      <c r="Z147" s="1875"/>
      <c r="AA147" s="1873"/>
      <c r="AB147" s="1874"/>
      <c r="AC147" s="1875"/>
      <c r="AD147" s="1873"/>
      <c r="AE147" s="1874"/>
      <c r="AF147" s="1875"/>
      <c r="AG147" s="1873"/>
      <c r="AH147" s="1874"/>
      <c r="AI147" s="1875"/>
      <c r="AJ147" s="1873"/>
      <c r="AK147" s="1874"/>
      <c r="AL147" s="1875"/>
      <c r="AM147" s="1869" t="e">
        <f t="shared" si="23"/>
        <v>#DIV/0!</v>
      </c>
      <c r="AN147" s="1870"/>
      <c r="AO147" s="1323"/>
      <c r="AP147" s="1323"/>
    </row>
    <row r="148" spans="1:42">
      <c r="A148" s="1910" t="s">
        <v>673</v>
      </c>
      <c r="B148" s="1911"/>
      <c r="C148" s="1845" t="e">
        <f t="shared" ref="C148" si="27">C144/(C144+C143)</f>
        <v>#DIV/0!</v>
      </c>
      <c r="D148" s="1846"/>
      <c r="E148" s="1847"/>
      <c r="F148" s="1845"/>
      <c r="G148" s="1846"/>
      <c r="H148" s="1847"/>
      <c r="I148" s="1845"/>
      <c r="J148" s="1846"/>
      <c r="K148" s="1847"/>
      <c r="L148" s="1845"/>
      <c r="M148" s="1846"/>
      <c r="N148" s="1847"/>
      <c r="O148" s="1845"/>
      <c r="P148" s="1846"/>
      <c r="Q148" s="1847"/>
      <c r="R148" s="1845"/>
      <c r="S148" s="1846"/>
      <c r="T148" s="1847"/>
      <c r="U148" s="1845"/>
      <c r="V148" s="1846"/>
      <c r="W148" s="1847"/>
      <c r="X148" s="1845"/>
      <c r="Y148" s="1846"/>
      <c r="Z148" s="1847"/>
      <c r="AA148" s="1845"/>
      <c r="AB148" s="1846"/>
      <c r="AC148" s="1847"/>
      <c r="AD148" s="1845"/>
      <c r="AE148" s="1846"/>
      <c r="AF148" s="1847"/>
      <c r="AG148" s="1845"/>
      <c r="AH148" s="1846"/>
      <c r="AI148" s="1847"/>
      <c r="AJ148" s="1845"/>
      <c r="AK148" s="1846"/>
      <c r="AL148" s="1847"/>
      <c r="AM148" s="1900" t="e">
        <f t="shared" si="23"/>
        <v>#DIV/0!</v>
      </c>
      <c r="AN148" s="1901"/>
      <c r="AO148" s="1323"/>
      <c r="AP148" s="1323"/>
    </row>
    <row r="149" spans="1:42">
      <c r="A149" s="811" t="s">
        <v>1216</v>
      </c>
      <c r="B149" s="1105"/>
      <c r="C149" s="1882" t="e">
        <f t="shared" ref="C149" si="28">((100%-C146)*C147)/C146</f>
        <v>#DIV/0!</v>
      </c>
      <c r="D149" s="1883"/>
      <c r="E149" s="1884"/>
      <c r="F149" s="1882"/>
      <c r="G149" s="1883"/>
      <c r="H149" s="1884"/>
      <c r="I149" s="1882"/>
      <c r="J149" s="1883"/>
      <c r="K149" s="1884"/>
      <c r="L149" s="1882"/>
      <c r="M149" s="1883"/>
      <c r="N149" s="1884"/>
      <c r="O149" s="1882"/>
      <c r="P149" s="1883"/>
      <c r="Q149" s="1884"/>
      <c r="R149" s="1882"/>
      <c r="S149" s="1883"/>
      <c r="T149" s="1884"/>
      <c r="U149" s="1882"/>
      <c r="V149" s="1883"/>
      <c r="W149" s="1884"/>
      <c r="X149" s="1882"/>
      <c r="Y149" s="1883"/>
      <c r="Z149" s="1884"/>
      <c r="AA149" s="1882"/>
      <c r="AB149" s="1883"/>
      <c r="AC149" s="1884"/>
      <c r="AD149" s="1882"/>
      <c r="AE149" s="1883"/>
      <c r="AF149" s="1884"/>
      <c r="AG149" s="1882"/>
      <c r="AH149" s="1883"/>
      <c r="AI149" s="1884"/>
      <c r="AJ149" s="1882"/>
      <c r="AK149" s="1883"/>
      <c r="AL149" s="1884"/>
      <c r="AM149" s="1897" t="e">
        <f>AVERAGE(C149:AJ149)</f>
        <v>#DIV/0!</v>
      </c>
      <c r="AN149" s="1898"/>
      <c r="AO149" s="1323"/>
      <c r="AP149" s="1323"/>
    </row>
    <row r="150" spans="1:42">
      <c r="A150" s="1084" t="s">
        <v>1217</v>
      </c>
      <c r="B150" s="1085"/>
      <c r="C150" s="1859">
        <f t="shared" ref="C150" si="29">(C143+C144)/(C138)</f>
        <v>0</v>
      </c>
      <c r="D150" s="1860"/>
      <c r="E150" s="1861"/>
      <c r="F150" s="1859"/>
      <c r="G150" s="1860"/>
      <c r="H150" s="1861"/>
      <c r="I150" s="1859"/>
      <c r="J150" s="1860"/>
      <c r="K150" s="1861"/>
      <c r="L150" s="1859"/>
      <c r="M150" s="1860"/>
      <c r="N150" s="1861"/>
      <c r="O150" s="1859"/>
      <c r="P150" s="1860"/>
      <c r="Q150" s="1861"/>
      <c r="R150" s="1859"/>
      <c r="S150" s="1860"/>
      <c r="T150" s="1861"/>
      <c r="U150" s="1859"/>
      <c r="V150" s="1860"/>
      <c r="W150" s="1861"/>
      <c r="X150" s="1859"/>
      <c r="Y150" s="1860"/>
      <c r="Z150" s="1861"/>
      <c r="AA150" s="1859"/>
      <c r="AB150" s="1860"/>
      <c r="AC150" s="1861"/>
      <c r="AD150" s="1859"/>
      <c r="AE150" s="1860"/>
      <c r="AF150" s="1861"/>
      <c r="AG150" s="1859"/>
      <c r="AH150" s="1860"/>
      <c r="AI150" s="1861"/>
      <c r="AJ150" s="1859"/>
      <c r="AK150" s="1860"/>
      <c r="AL150" s="1861"/>
      <c r="AM150" s="1876">
        <f>AVERAGE(C150:AJ150)</f>
        <v>0</v>
      </c>
      <c r="AN150" s="1877"/>
      <c r="AO150" s="1323"/>
      <c r="AP150" s="1323"/>
    </row>
    <row r="151" spans="1:42">
      <c r="A151" s="766" t="s">
        <v>691</v>
      </c>
      <c r="AF151" s="42"/>
      <c r="AI151" s="42"/>
      <c r="AL151" s="42"/>
      <c r="AO151" s="1323"/>
      <c r="AP151" s="1323"/>
    </row>
    <row r="152" spans="1:42" ht="16.5" thickBot="1">
      <c r="A152" s="766"/>
      <c r="AC152" s="42"/>
      <c r="AF152" s="42"/>
      <c r="AI152" s="42"/>
      <c r="AL152" s="42"/>
      <c r="AO152" s="1323"/>
      <c r="AP152" s="1323"/>
    </row>
    <row r="153" spans="1:42" ht="31.5" customHeight="1">
      <c r="A153" s="1914" t="s">
        <v>1551</v>
      </c>
      <c r="B153" s="1915"/>
      <c r="C153" s="1848" t="s">
        <v>2</v>
      </c>
      <c r="D153" s="1848"/>
      <c r="E153" s="1849"/>
      <c r="F153" s="1848" t="s">
        <v>3</v>
      </c>
      <c r="G153" s="1848"/>
      <c r="H153" s="1849"/>
      <c r="I153" s="1848" t="s">
        <v>4</v>
      </c>
      <c r="J153" s="1848"/>
      <c r="K153" s="1849"/>
      <c r="L153" s="1848" t="s">
        <v>5</v>
      </c>
      <c r="M153" s="1848"/>
      <c r="N153" s="1849"/>
      <c r="O153" s="1848" t="s">
        <v>6</v>
      </c>
      <c r="P153" s="1848"/>
      <c r="Q153" s="1849"/>
      <c r="R153" s="1848" t="s">
        <v>7</v>
      </c>
      <c r="S153" s="1848"/>
      <c r="T153" s="1849"/>
      <c r="U153" s="1848" t="s">
        <v>8</v>
      </c>
      <c r="V153" s="1848"/>
      <c r="W153" s="1849"/>
      <c r="X153" s="1848" t="s">
        <v>9</v>
      </c>
      <c r="Y153" s="1848"/>
      <c r="Z153" s="1849"/>
      <c r="AA153" s="1848" t="s">
        <v>10</v>
      </c>
      <c r="AB153" s="1848"/>
      <c r="AC153" s="1849"/>
      <c r="AD153" s="1848" t="s">
        <v>11</v>
      </c>
      <c r="AE153" s="1848"/>
      <c r="AF153" s="1849"/>
      <c r="AG153" s="1848" t="s">
        <v>12</v>
      </c>
      <c r="AH153" s="1848"/>
      <c r="AI153" s="1849"/>
      <c r="AJ153" s="1848" t="s">
        <v>13</v>
      </c>
      <c r="AK153" s="1848"/>
      <c r="AL153" s="1849"/>
      <c r="AM153" s="1889" t="s">
        <v>659</v>
      </c>
      <c r="AN153" s="1889"/>
      <c r="AO153" s="37"/>
    </row>
    <row r="154" spans="1:42" s="1298" customFormat="1" ht="14.25" customHeight="1">
      <c r="A154" s="1836" t="s">
        <v>1468</v>
      </c>
      <c r="B154" s="1838"/>
      <c r="C154" s="1836">
        <v>4</v>
      </c>
      <c r="D154" s="1837"/>
      <c r="E154" s="1838"/>
      <c r="F154" s="1836"/>
      <c r="G154" s="1837"/>
      <c r="H154" s="1838"/>
      <c r="I154" s="1836"/>
      <c r="J154" s="1837"/>
      <c r="K154" s="1838"/>
      <c r="L154" s="1836"/>
      <c r="M154" s="1837"/>
      <c r="N154" s="1838"/>
      <c r="O154" s="1836"/>
      <c r="P154" s="1837"/>
      <c r="Q154" s="1838"/>
      <c r="R154" s="1836"/>
      <c r="S154" s="1837"/>
      <c r="T154" s="1838"/>
      <c r="U154" s="1836"/>
      <c r="V154" s="1837"/>
      <c r="W154" s="1838"/>
      <c r="X154" s="1836"/>
      <c r="Y154" s="1837"/>
      <c r="Z154" s="1838"/>
      <c r="AA154" s="1836"/>
      <c r="AB154" s="1837"/>
      <c r="AC154" s="1838"/>
      <c r="AD154" s="1836"/>
      <c r="AE154" s="1837"/>
      <c r="AF154" s="1838"/>
      <c r="AG154" s="1836"/>
      <c r="AH154" s="1837"/>
      <c r="AI154" s="1838"/>
      <c r="AJ154" s="1836"/>
      <c r="AK154" s="1837"/>
      <c r="AL154" s="1838"/>
      <c r="AM154" s="1887">
        <f>AVERAGE(C154:AL154)</f>
        <v>4</v>
      </c>
      <c r="AN154" s="1888"/>
      <c r="AO154" s="37"/>
    </row>
    <row r="155" spans="1:42" s="1324" customFormat="1" ht="14.25" customHeight="1">
      <c r="A155" s="1894" t="s">
        <v>1469</v>
      </c>
      <c r="B155" s="1896"/>
      <c r="C155" s="1894">
        <f>C154-C156</f>
        <v>4</v>
      </c>
      <c r="D155" s="1895"/>
      <c r="E155" s="1896"/>
      <c r="F155" s="1894"/>
      <c r="G155" s="1895"/>
      <c r="H155" s="1896"/>
      <c r="I155" s="1894"/>
      <c r="J155" s="1895"/>
      <c r="K155" s="1896"/>
      <c r="L155" s="1894"/>
      <c r="M155" s="1895"/>
      <c r="N155" s="1896"/>
      <c r="O155" s="1894"/>
      <c r="P155" s="1895"/>
      <c r="Q155" s="1896"/>
      <c r="R155" s="1894"/>
      <c r="S155" s="1895"/>
      <c r="T155" s="1896"/>
      <c r="U155" s="1894"/>
      <c r="V155" s="1895"/>
      <c r="W155" s="1896"/>
      <c r="X155" s="1894"/>
      <c r="Y155" s="1895"/>
      <c r="Z155" s="1896"/>
      <c r="AA155" s="1894"/>
      <c r="AB155" s="1895"/>
      <c r="AC155" s="1896"/>
      <c r="AD155" s="1894"/>
      <c r="AE155" s="1895"/>
      <c r="AF155" s="1896"/>
      <c r="AG155" s="1894"/>
      <c r="AH155" s="1895"/>
      <c r="AI155" s="1896"/>
      <c r="AJ155" s="1894"/>
      <c r="AK155" s="1895"/>
      <c r="AL155" s="1896"/>
      <c r="AM155" s="1892">
        <f t="shared" ref="AM155:AM156" si="30">AVERAGE(C155:AL155)</f>
        <v>4</v>
      </c>
      <c r="AN155" s="1893"/>
      <c r="AO155" s="1323"/>
    </row>
    <row r="156" spans="1:42" s="1324" customFormat="1" ht="14.25" customHeight="1">
      <c r="A156" s="1894" t="s">
        <v>1550</v>
      </c>
      <c r="B156" s="1896"/>
      <c r="C156" s="1894"/>
      <c r="D156" s="1895"/>
      <c r="E156" s="1896"/>
      <c r="F156" s="1894"/>
      <c r="G156" s="1895"/>
      <c r="H156" s="1896"/>
      <c r="I156" s="1894"/>
      <c r="J156" s="1895"/>
      <c r="K156" s="1896"/>
      <c r="L156" s="1894"/>
      <c r="M156" s="1895"/>
      <c r="N156" s="1896"/>
      <c r="O156" s="1894"/>
      <c r="P156" s="1895"/>
      <c r="Q156" s="1896"/>
      <c r="R156" s="1894"/>
      <c r="S156" s="1895"/>
      <c r="T156" s="1896"/>
      <c r="U156" s="1894"/>
      <c r="V156" s="1895"/>
      <c r="W156" s="1896"/>
      <c r="X156" s="1894"/>
      <c r="Y156" s="1895"/>
      <c r="Z156" s="1896"/>
      <c r="AA156" s="1894"/>
      <c r="AB156" s="1895"/>
      <c r="AC156" s="1896"/>
      <c r="AD156" s="1894"/>
      <c r="AE156" s="1895"/>
      <c r="AF156" s="1896"/>
      <c r="AG156" s="1894"/>
      <c r="AH156" s="1895"/>
      <c r="AI156" s="1896"/>
      <c r="AJ156" s="1894"/>
      <c r="AK156" s="1895"/>
      <c r="AL156" s="1896"/>
      <c r="AM156" s="1892" t="e">
        <f t="shared" si="30"/>
        <v>#DIV/0!</v>
      </c>
      <c r="AN156" s="1893"/>
      <c r="AO156" s="1323"/>
    </row>
    <row r="157" spans="1:42" s="1298" customFormat="1" ht="14.25" customHeight="1">
      <c r="A157" s="1866" t="s">
        <v>1549</v>
      </c>
      <c r="B157" s="1868"/>
      <c r="C157" s="1866">
        <v>31</v>
      </c>
      <c r="D157" s="1867"/>
      <c r="E157" s="1868"/>
      <c r="F157" s="1866"/>
      <c r="G157" s="1867"/>
      <c r="H157" s="1868"/>
      <c r="I157" s="1866"/>
      <c r="J157" s="1867"/>
      <c r="K157" s="1868"/>
      <c r="L157" s="1866"/>
      <c r="M157" s="1867"/>
      <c r="N157" s="1868"/>
      <c r="O157" s="1866"/>
      <c r="P157" s="1867"/>
      <c r="Q157" s="1868"/>
      <c r="R157" s="1866"/>
      <c r="S157" s="1867"/>
      <c r="T157" s="1868"/>
      <c r="U157" s="1866"/>
      <c r="V157" s="1867"/>
      <c r="W157" s="1868"/>
      <c r="X157" s="1866"/>
      <c r="Y157" s="1867"/>
      <c r="Z157" s="1868"/>
      <c r="AA157" s="1866"/>
      <c r="AB157" s="1867"/>
      <c r="AC157" s="1868"/>
      <c r="AD157" s="1866"/>
      <c r="AE157" s="1867"/>
      <c r="AF157" s="1868"/>
      <c r="AG157" s="1866"/>
      <c r="AH157" s="1867"/>
      <c r="AI157" s="1868"/>
      <c r="AJ157" s="1866"/>
      <c r="AK157" s="1867"/>
      <c r="AL157" s="1868"/>
      <c r="AM157" s="1880">
        <f>AVERAGE(C157:AL157)</f>
        <v>31</v>
      </c>
      <c r="AN157" s="1881"/>
      <c r="AO157" s="37"/>
    </row>
    <row r="158" spans="1:42" s="1157" customFormat="1">
      <c r="A158" s="1912" t="s">
        <v>679</v>
      </c>
      <c r="B158" s="1913"/>
      <c r="C158" s="1864"/>
      <c r="D158" s="1865"/>
      <c r="E158" s="1865"/>
      <c r="F158" s="1864"/>
      <c r="G158" s="1865"/>
      <c r="H158" s="1865"/>
      <c r="I158" s="1864"/>
      <c r="J158" s="1865"/>
      <c r="K158" s="1865"/>
      <c r="L158" s="1864"/>
      <c r="M158" s="1865"/>
      <c r="N158" s="1865"/>
      <c r="O158" s="1864"/>
      <c r="P158" s="1865"/>
      <c r="Q158" s="1865"/>
      <c r="R158" s="1864"/>
      <c r="S158" s="1865"/>
      <c r="T158" s="1865"/>
      <c r="U158" s="1864"/>
      <c r="V158" s="1865"/>
      <c r="W158" s="1865"/>
      <c r="X158" s="1864"/>
      <c r="Y158" s="1865"/>
      <c r="Z158" s="1865"/>
      <c r="AA158" s="1864"/>
      <c r="AB158" s="1865"/>
      <c r="AC158" s="1865"/>
      <c r="AD158" s="1864"/>
      <c r="AE158" s="1865"/>
      <c r="AF158" s="1865"/>
      <c r="AG158" s="1864"/>
      <c r="AH158" s="1865"/>
      <c r="AI158" s="1899"/>
      <c r="AJ158" s="1864"/>
      <c r="AK158" s="1865"/>
      <c r="AL158" s="1899"/>
      <c r="AM158" s="1862" t="e">
        <f>AVERAGE(C158:AJ158)</f>
        <v>#DIV/0!</v>
      </c>
      <c r="AN158" s="1863"/>
      <c r="AO158" s="746"/>
    </row>
    <row r="159" spans="1:42">
      <c r="A159" s="813" t="s">
        <v>760</v>
      </c>
      <c r="B159" s="817"/>
      <c r="C159" s="1839"/>
      <c r="D159" s="1840"/>
      <c r="E159" s="1841"/>
      <c r="F159" s="1839"/>
      <c r="G159" s="1840"/>
      <c r="H159" s="1841"/>
      <c r="I159" s="1839"/>
      <c r="J159" s="1840"/>
      <c r="K159" s="1841"/>
      <c r="L159" s="1839"/>
      <c r="M159" s="1840"/>
      <c r="N159" s="1841"/>
      <c r="O159" s="1839"/>
      <c r="P159" s="1840"/>
      <c r="Q159" s="1841"/>
      <c r="R159" s="1839"/>
      <c r="S159" s="1840"/>
      <c r="T159" s="1841"/>
      <c r="U159" s="1839"/>
      <c r="V159" s="1840"/>
      <c r="W159" s="1841"/>
      <c r="X159" s="1839"/>
      <c r="Y159" s="1840"/>
      <c r="Z159" s="1841"/>
      <c r="AA159" s="1839"/>
      <c r="AB159" s="1840"/>
      <c r="AC159" s="1841"/>
      <c r="AD159" s="1839"/>
      <c r="AE159" s="1840"/>
      <c r="AF159" s="1841"/>
      <c r="AG159" s="1839"/>
      <c r="AH159" s="1840"/>
      <c r="AI159" s="1841"/>
      <c r="AJ159" s="1839"/>
      <c r="AK159" s="1840"/>
      <c r="AL159" s="1841"/>
      <c r="AM159" s="1871" t="e">
        <f t="shared" ref="AM159:AM162" si="31">AVERAGE(C159:AJ159)</f>
        <v>#DIV/0!</v>
      </c>
      <c r="AN159" s="1872"/>
      <c r="AO159" s="37"/>
    </row>
    <row r="160" spans="1:42">
      <c r="A160" s="813" t="s">
        <v>1548</v>
      </c>
      <c r="B160" s="817"/>
      <c r="C160" s="1839"/>
      <c r="D160" s="1840"/>
      <c r="E160" s="1841"/>
      <c r="F160" s="1839"/>
      <c r="G160" s="1840"/>
      <c r="H160" s="1841"/>
      <c r="I160" s="1839"/>
      <c r="J160" s="1840"/>
      <c r="K160" s="1841"/>
      <c r="L160" s="1839"/>
      <c r="M160" s="1840"/>
      <c r="N160" s="1841"/>
      <c r="O160" s="1839"/>
      <c r="P160" s="1840"/>
      <c r="Q160" s="1841"/>
      <c r="R160" s="1839"/>
      <c r="S160" s="1840"/>
      <c r="T160" s="1841"/>
      <c r="U160" s="1839"/>
      <c r="V160" s="1840"/>
      <c r="W160" s="1841"/>
      <c r="X160" s="1839"/>
      <c r="Y160" s="1840"/>
      <c r="Z160" s="1841"/>
      <c r="AA160" s="1839"/>
      <c r="AB160" s="1840"/>
      <c r="AC160" s="1841"/>
      <c r="AD160" s="1839"/>
      <c r="AE160" s="1840"/>
      <c r="AF160" s="1841"/>
      <c r="AG160" s="1839"/>
      <c r="AH160" s="1840"/>
      <c r="AI160" s="1841"/>
      <c r="AJ160" s="1839"/>
      <c r="AK160" s="1840"/>
      <c r="AL160" s="1841"/>
      <c r="AM160" s="1871" t="e">
        <f t="shared" si="31"/>
        <v>#DIV/0!</v>
      </c>
      <c r="AN160" s="1872"/>
      <c r="AO160" s="37"/>
    </row>
    <row r="161" spans="1:41">
      <c r="A161" s="815" t="s">
        <v>579</v>
      </c>
      <c r="B161" s="825"/>
      <c r="C161" s="1850"/>
      <c r="D161" s="1851"/>
      <c r="E161" s="1852"/>
      <c r="F161" s="1850"/>
      <c r="G161" s="1851"/>
      <c r="H161" s="1852"/>
      <c r="I161" s="1850"/>
      <c r="J161" s="1851"/>
      <c r="K161" s="1852"/>
      <c r="L161" s="1850"/>
      <c r="M161" s="1851"/>
      <c r="N161" s="1852"/>
      <c r="O161" s="1850"/>
      <c r="P161" s="1851"/>
      <c r="Q161" s="1852"/>
      <c r="R161" s="1850"/>
      <c r="S161" s="1851"/>
      <c r="T161" s="1852"/>
      <c r="U161" s="1850"/>
      <c r="V161" s="1851"/>
      <c r="W161" s="1852"/>
      <c r="X161" s="1850"/>
      <c r="Y161" s="1851"/>
      <c r="Z161" s="1852"/>
      <c r="AA161" s="1850"/>
      <c r="AB161" s="1851"/>
      <c r="AC161" s="1852"/>
      <c r="AD161" s="1850"/>
      <c r="AE161" s="1851"/>
      <c r="AF161" s="1852"/>
      <c r="AG161" s="1850"/>
      <c r="AH161" s="1851"/>
      <c r="AI161" s="1852"/>
      <c r="AJ161" s="1850"/>
      <c r="AK161" s="1851"/>
      <c r="AL161" s="1852"/>
      <c r="AM161" s="1890" t="e">
        <f t="shared" si="31"/>
        <v>#DIV/0!</v>
      </c>
      <c r="AN161" s="1891"/>
      <c r="AO161" s="37"/>
    </row>
    <row r="162" spans="1:41">
      <c r="A162" s="813" t="s">
        <v>671</v>
      </c>
      <c r="B162" s="817"/>
      <c r="C162" s="1853">
        <f t="shared" ref="C162" si="32">C158/(C154*C157)</f>
        <v>0</v>
      </c>
      <c r="D162" s="1854"/>
      <c r="E162" s="1855"/>
      <c r="F162" s="1853"/>
      <c r="G162" s="1854"/>
      <c r="H162" s="1855"/>
      <c r="I162" s="1853"/>
      <c r="J162" s="1854"/>
      <c r="K162" s="1855"/>
      <c r="L162" s="1853"/>
      <c r="M162" s="1854"/>
      <c r="N162" s="1855"/>
      <c r="O162" s="1853"/>
      <c r="P162" s="1854"/>
      <c r="Q162" s="1855"/>
      <c r="R162" s="1853"/>
      <c r="S162" s="1854"/>
      <c r="T162" s="1855"/>
      <c r="U162" s="1853"/>
      <c r="V162" s="1854"/>
      <c r="W162" s="1855"/>
      <c r="X162" s="1853"/>
      <c r="Y162" s="1854"/>
      <c r="Z162" s="1855"/>
      <c r="AA162" s="1853"/>
      <c r="AB162" s="1854"/>
      <c r="AC162" s="1855"/>
      <c r="AD162" s="1853"/>
      <c r="AE162" s="1854"/>
      <c r="AF162" s="1855"/>
      <c r="AG162" s="1853"/>
      <c r="AH162" s="1854"/>
      <c r="AI162" s="1855"/>
      <c r="AJ162" s="1853"/>
      <c r="AK162" s="1854"/>
      <c r="AL162" s="1855"/>
      <c r="AM162" s="1878">
        <f t="shared" si="31"/>
        <v>0</v>
      </c>
      <c r="AN162" s="1879"/>
      <c r="AO162" s="37"/>
    </row>
    <row r="163" spans="1:41" s="1324" customFormat="1" ht="33.75" customHeight="1">
      <c r="A163" s="1907" t="s">
        <v>1214</v>
      </c>
      <c r="B163" s="1908"/>
      <c r="C163" s="1842">
        <f t="shared" ref="C163" si="33">C158/(C155*C157)</f>
        <v>0</v>
      </c>
      <c r="D163" s="1843"/>
      <c r="E163" s="1844"/>
      <c r="F163" s="1842"/>
      <c r="G163" s="1843"/>
      <c r="H163" s="1844"/>
      <c r="I163" s="1842"/>
      <c r="J163" s="1843"/>
      <c r="K163" s="1844"/>
      <c r="L163" s="1842"/>
      <c r="M163" s="1843"/>
      <c r="N163" s="1844"/>
      <c r="O163" s="1842"/>
      <c r="P163" s="1843"/>
      <c r="Q163" s="1844"/>
      <c r="R163" s="1842"/>
      <c r="S163" s="1843"/>
      <c r="T163" s="1844"/>
      <c r="U163" s="1842"/>
      <c r="V163" s="1843"/>
      <c r="W163" s="1844"/>
      <c r="X163" s="1842"/>
      <c r="Y163" s="1843"/>
      <c r="Z163" s="1844"/>
      <c r="AA163" s="1842"/>
      <c r="AB163" s="1843"/>
      <c r="AC163" s="1844"/>
      <c r="AD163" s="1842"/>
      <c r="AE163" s="1843"/>
      <c r="AF163" s="1844"/>
      <c r="AG163" s="1842"/>
      <c r="AH163" s="1843"/>
      <c r="AI163" s="1844"/>
      <c r="AJ163" s="1842"/>
      <c r="AK163" s="1843"/>
      <c r="AL163" s="1844"/>
      <c r="AM163" s="1885">
        <f>AVERAGE(C163:AJ163)</f>
        <v>0</v>
      </c>
      <c r="AN163" s="1886"/>
      <c r="AO163" s="1323"/>
    </row>
    <row r="164" spans="1:41">
      <c r="A164" s="1909" t="s">
        <v>672</v>
      </c>
      <c r="B164" s="1908"/>
      <c r="C164" s="1873" t="e">
        <f t="shared" ref="C164" si="34">C158/(C160+C161)</f>
        <v>#DIV/0!</v>
      </c>
      <c r="D164" s="1874"/>
      <c r="E164" s="1875"/>
      <c r="F164" s="1873"/>
      <c r="G164" s="1874"/>
      <c r="H164" s="1875"/>
      <c r="I164" s="1873"/>
      <c r="J164" s="1874"/>
      <c r="K164" s="1875"/>
      <c r="L164" s="1873"/>
      <c r="M164" s="1874"/>
      <c r="N164" s="1875"/>
      <c r="O164" s="1873"/>
      <c r="P164" s="1874"/>
      <c r="Q164" s="1875"/>
      <c r="R164" s="1873"/>
      <c r="S164" s="1874"/>
      <c r="T164" s="1875"/>
      <c r="U164" s="1873"/>
      <c r="V164" s="1874"/>
      <c r="W164" s="1875"/>
      <c r="X164" s="1873"/>
      <c r="Y164" s="1874"/>
      <c r="Z164" s="1875"/>
      <c r="AA164" s="1873"/>
      <c r="AB164" s="1874"/>
      <c r="AC164" s="1875"/>
      <c r="AD164" s="1873"/>
      <c r="AE164" s="1874"/>
      <c r="AF164" s="1875"/>
      <c r="AG164" s="1873"/>
      <c r="AH164" s="1874"/>
      <c r="AI164" s="1875"/>
      <c r="AJ164" s="1873"/>
      <c r="AK164" s="1874"/>
      <c r="AL164" s="1875"/>
      <c r="AM164" s="1869" t="e">
        <f t="shared" ref="AM164:AM165" si="35">AVERAGE(C164:AJ164)</f>
        <v>#DIV/0!</v>
      </c>
      <c r="AN164" s="1870"/>
      <c r="AO164" s="37"/>
    </row>
    <row r="165" spans="1:41">
      <c r="A165" s="1910" t="s">
        <v>673</v>
      </c>
      <c r="B165" s="1911"/>
      <c r="C165" s="1845" t="e">
        <f t="shared" ref="C165" si="36">C161/(C161+C160)</f>
        <v>#DIV/0!</v>
      </c>
      <c r="D165" s="1846"/>
      <c r="E165" s="1847"/>
      <c r="F165" s="1845"/>
      <c r="G165" s="1846"/>
      <c r="H165" s="1847"/>
      <c r="I165" s="1845"/>
      <c r="J165" s="1846"/>
      <c r="K165" s="1847"/>
      <c r="L165" s="1845"/>
      <c r="M165" s="1846"/>
      <c r="N165" s="1847"/>
      <c r="O165" s="1845"/>
      <c r="P165" s="1846"/>
      <c r="Q165" s="1847"/>
      <c r="R165" s="1845"/>
      <c r="S165" s="1846"/>
      <c r="T165" s="1847"/>
      <c r="U165" s="1845"/>
      <c r="V165" s="1846"/>
      <c r="W165" s="1847"/>
      <c r="X165" s="1845"/>
      <c r="Y165" s="1846"/>
      <c r="Z165" s="1847"/>
      <c r="AA165" s="1845"/>
      <c r="AB165" s="1846"/>
      <c r="AC165" s="1847"/>
      <c r="AD165" s="1845"/>
      <c r="AE165" s="1846"/>
      <c r="AF165" s="1847"/>
      <c r="AG165" s="1845"/>
      <c r="AH165" s="1846"/>
      <c r="AI165" s="1847"/>
      <c r="AJ165" s="1845"/>
      <c r="AK165" s="1846"/>
      <c r="AL165" s="1847"/>
      <c r="AM165" s="1900" t="e">
        <f t="shared" si="35"/>
        <v>#DIV/0!</v>
      </c>
      <c r="AN165" s="1901"/>
      <c r="AO165" s="37"/>
    </row>
    <row r="166" spans="1:41">
      <c r="A166" s="811" t="s">
        <v>1216</v>
      </c>
      <c r="B166" s="1105"/>
      <c r="C166" s="1882" t="e">
        <f t="shared" ref="C166" si="37">((100%-C163)*C164)/C163</f>
        <v>#DIV/0!</v>
      </c>
      <c r="D166" s="1883"/>
      <c r="E166" s="1884"/>
      <c r="F166" s="1882"/>
      <c r="G166" s="1883"/>
      <c r="H166" s="1884"/>
      <c r="I166" s="1882"/>
      <c r="J166" s="1883"/>
      <c r="K166" s="1884"/>
      <c r="L166" s="1882"/>
      <c r="M166" s="1883"/>
      <c r="N166" s="1884"/>
      <c r="O166" s="1882"/>
      <c r="P166" s="1883"/>
      <c r="Q166" s="1884"/>
      <c r="R166" s="1882"/>
      <c r="S166" s="1883"/>
      <c r="T166" s="1884"/>
      <c r="U166" s="1882"/>
      <c r="V166" s="1883"/>
      <c r="W166" s="1884"/>
      <c r="X166" s="1882"/>
      <c r="Y166" s="1883"/>
      <c r="Z166" s="1884"/>
      <c r="AA166" s="1882"/>
      <c r="AB166" s="1883"/>
      <c r="AC166" s="1884"/>
      <c r="AD166" s="1882"/>
      <c r="AE166" s="1883"/>
      <c r="AF166" s="1884"/>
      <c r="AG166" s="1882"/>
      <c r="AH166" s="1883"/>
      <c r="AI166" s="1884"/>
      <c r="AJ166" s="1882"/>
      <c r="AK166" s="1883"/>
      <c r="AL166" s="1884"/>
      <c r="AM166" s="1897" t="e">
        <f>AVERAGE(C166:AJ166)</f>
        <v>#DIV/0!</v>
      </c>
      <c r="AN166" s="1898"/>
      <c r="AO166" s="37"/>
    </row>
    <row r="167" spans="1:41">
      <c r="A167" s="1084" t="s">
        <v>1217</v>
      </c>
      <c r="B167" s="1085"/>
      <c r="C167" s="1859">
        <f t="shared" ref="C167" si="38">(C160+C161)/(C155)</f>
        <v>0</v>
      </c>
      <c r="D167" s="1860"/>
      <c r="E167" s="1861"/>
      <c r="F167" s="1859"/>
      <c r="G167" s="1860"/>
      <c r="H167" s="1861"/>
      <c r="I167" s="1859"/>
      <c r="J167" s="1860"/>
      <c r="K167" s="1861"/>
      <c r="L167" s="1859"/>
      <c r="M167" s="1860"/>
      <c r="N167" s="1861"/>
      <c r="O167" s="1859"/>
      <c r="P167" s="1860"/>
      <c r="Q167" s="1861"/>
      <c r="R167" s="1859"/>
      <c r="S167" s="1860"/>
      <c r="T167" s="1861"/>
      <c r="U167" s="1859"/>
      <c r="V167" s="1860"/>
      <c r="W167" s="1861"/>
      <c r="X167" s="1859"/>
      <c r="Y167" s="1860"/>
      <c r="Z167" s="1861"/>
      <c r="AA167" s="1859"/>
      <c r="AB167" s="1860"/>
      <c r="AC167" s="1861"/>
      <c r="AD167" s="1859"/>
      <c r="AE167" s="1860"/>
      <c r="AF167" s="1861"/>
      <c r="AG167" s="1859"/>
      <c r="AH167" s="1860"/>
      <c r="AI167" s="1861"/>
      <c r="AJ167" s="1859"/>
      <c r="AK167" s="1860"/>
      <c r="AL167" s="1861"/>
      <c r="AM167" s="1876">
        <f>AVERAGE(C167:AJ167)</f>
        <v>0</v>
      </c>
      <c r="AN167" s="1877"/>
      <c r="AO167" s="37"/>
    </row>
    <row r="168" spans="1:41" ht="16.5" thickBot="1">
      <c r="AO168" s="37"/>
    </row>
    <row r="169" spans="1:41" ht="31.5" customHeight="1">
      <c r="A169" s="1914" t="s">
        <v>1552</v>
      </c>
      <c r="B169" s="1915"/>
      <c r="C169" s="1848" t="s">
        <v>2</v>
      </c>
      <c r="D169" s="1848"/>
      <c r="E169" s="1849"/>
      <c r="F169" s="1848" t="s">
        <v>3</v>
      </c>
      <c r="G169" s="1848"/>
      <c r="H169" s="1849"/>
      <c r="I169" s="1848" t="s">
        <v>4</v>
      </c>
      <c r="J169" s="1848"/>
      <c r="K169" s="1849"/>
      <c r="L169" s="1848" t="s">
        <v>5</v>
      </c>
      <c r="M169" s="1848"/>
      <c r="N169" s="1849"/>
      <c r="O169" s="1848" t="s">
        <v>6</v>
      </c>
      <c r="P169" s="1848"/>
      <c r="Q169" s="1849"/>
      <c r="R169" s="1848" t="s">
        <v>7</v>
      </c>
      <c r="S169" s="1848"/>
      <c r="T169" s="1849"/>
      <c r="U169" s="1848" t="s">
        <v>8</v>
      </c>
      <c r="V169" s="1848"/>
      <c r="W169" s="1849"/>
      <c r="X169" s="1848" t="s">
        <v>9</v>
      </c>
      <c r="Y169" s="1848"/>
      <c r="Z169" s="1849"/>
      <c r="AA169" s="1848" t="s">
        <v>10</v>
      </c>
      <c r="AB169" s="1848"/>
      <c r="AC169" s="1849"/>
      <c r="AD169" s="1848" t="s">
        <v>11</v>
      </c>
      <c r="AE169" s="1848"/>
      <c r="AF169" s="1849"/>
      <c r="AG169" s="1848" t="s">
        <v>12</v>
      </c>
      <c r="AH169" s="1848"/>
      <c r="AI169" s="1849"/>
      <c r="AJ169" s="1848" t="s">
        <v>13</v>
      </c>
      <c r="AK169" s="1848"/>
      <c r="AL169" s="1849"/>
      <c r="AM169" s="1889" t="s">
        <v>659</v>
      </c>
      <c r="AN169" s="1889"/>
      <c r="AO169" s="37"/>
    </row>
    <row r="170" spans="1:41" s="1298" customFormat="1" ht="14.25" customHeight="1">
      <c r="A170" s="1836" t="s">
        <v>1468</v>
      </c>
      <c r="B170" s="1838"/>
      <c r="C170" s="1836">
        <v>23</v>
      </c>
      <c r="D170" s="1837"/>
      <c r="E170" s="1838"/>
      <c r="F170" s="1836"/>
      <c r="G170" s="1837"/>
      <c r="H170" s="1838"/>
      <c r="I170" s="1836"/>
      <c r="J170" s="1837"/>
      <c r="K170" s="1838"/>
      <c r="L170" s="1836"/>
      <c r="M170" s="1837"/>
      <c r="N170" s="1838"/>
      <c r="O170" s="1836"/>
      <c r="P170" s="1837"/>
      <c r="Q170" s="1838"/>
      <c r="R170" s="1836"/>
      <c r="S170" s="1837"/>
      <c r="T170" s="1838"/>
      <c r="U170" s="1836"/>
      <c r="V170" s="1837"/>
      <c r="W170" s="1838"/>
      <c r="X170" s="1836"/>
      <c r="Y170" s="1837"/>
      <c r="Z170" s="1838"/>
      <c r="AA170" s="1836"/>
      <c r="AB170" s="1837"/>
      <c r="AC170" s="1838"/>
      <c r="AD170" s="1836"/>
      <c r="AE170" s="1837"/>
      <c r="AF170" s="1838"/>
      <c r="AG170" s="1836"/>
      <c r="AH170" s="1837"/>
      <c r="AI170" s="1838"/>
      <c r="AJ170" s="1836"/>
      <c r="AK170" s="1837"/>
      <c r="AL170" s="1838"/>
      <c r="AM170" s="1916">
        <f>AVERAGE(C170:AL170)</f>
        <v>23</v>
      </c>
      <c r="AN170" s="1917"/>
      <c r="AO170" s="37"/>
    </row>
    <row r="171" spans="1:41" s="1324" customFormat="1" ht="14.25" customHeight="1">
      <c r="A171" s="1894" t="s">
        <v>1469</v>
      </c>
      <c r="B171" s="1896"/>
      <c r="C171" s="1894">
        <f>C170-C172</f>
        <v>23</v>
      </c>
      <c r="D171" s="1895"/>
      <c r="E171" s="1896"/>
      <c r="F171" s="1894"/>
      <c r="G171" s="1895"/>
      <c r="H171" s="1896"/>
      <c r="I171" s="1894"/>
      <c r="J171" s="1895"/>
      <c r="K171" s="1896"/>
      <c r="L171" s="1894"/>
      <c r="M171" s="1895"/>
      <c r="N171" s="1896"/>
      <c r="O171" s="1894"/>
      <c r="P171" s="1895"/>
      <c r="Q171" s="1896"/>
      <c r="R171" s="1894"/>
      <c r="S171" s="1895"/>
      <c r="T171" s="1896"/>
      <c r="U171" s="1894"/>
      <c r="V171" s="1895"/>
      <c r="W171" s="1896"/>
      <c r="X171" s="1894"/>
      <c r="Y171" s="1895"/>
      <c r="Z171" s="1896"/>
      <c r="AA171" s="1894"/>
      <c r="AB171" s="1895"/>
      <c r="AC171" s="1896"/>
      <c r="AD171" s="1894"/>
      <c r="AE171" s="1895"/>
      <c r="AF171" s="1896"/>
      <c r="AG171" s="1894"/>
      <c r="AH171" s="1895"/>
      <c r="AI171" s="1896"/>
      <c r="AJ171" s="1894"/>
      <c r="AK171" s="1895"/>
      <c r="AL171" s="1896"/>
      <c r="AM171" s="1902">
        <f t="shared" ref="AM171:AM172" si="39">AVERAGE(C171:AL171)</f>
        <v>23</v>
      </c>
      <c r="AN171" s="1903"/>
      <c r="AO171" s="1323"/>
    </row>
    <row r="172" spans="1:41" s="1324" customFormat="1" ht="14.25" customHeight="1">
      <c r="A172" s="1894" t="s">
        <v>1550</v>
      </c>
      <c r="B172" s="1896"/>
      <c r="C172" s="1894"/>
      <c r="D172" s="1895"/>
      <c r="E172" s="1896"/>
      <c r="F172" s="1894"/>
      <c r="G172" s="1895"/>
      <c r="H172" s="1896"/>
      <c r="I172" s="1894"/>
      <c r="J172" s="1895"/>
      <c r="K172" s="1896"/>
      <c r="L172" s="1894"/>
      <c r="M172" s="1895"/>
      <c r="N172" s="1896"/>
      <c r="O172" s="1894"/>
      <c r="P172" s="1895"/>
      <c r="Q172" s="1896"/>
      <c r="R172" s="1894"/>
      <c r="S172" s="1895"/>
      <c r="T172" s="1896"/>
      <c r="U172" s="1894"/>
      <c r="V172" s="1895"/>
      <c r="W172" s="1896"/>
      <c r="X172" s="1894"/>
      <c r="Y172" s="1895"/>
      <c r="Z172" s="1896"/>
      <c r="AA172" s="1894"/>
      <c r="AB172" s="1895"/>
      <c r="AC172" s="1896"/>
      <c r="AD172" s="1894"/>
      <c r="AE172" s="1895"/>
      <c r="AF172" s="1896"/>
      <c r="AG172" s="1894"/>
      <c r="AH172" s="1895"/>
      <c r="AI172" s="1896"/>
      <c r="AJ172" s="1894"/>
      <c r="AK172" s="1895"/>
      <c r="AL172" s="1896"/>
      <c r="AM172" s="1902" t="e">
        <f t="shared" si="39"/>
        <v>#DIV/0!</v>
      </c>
      <c r="AN172" s="1903"/>
      <c r="AO172" s="1323"/>
    </row>
    <row r="173" spans="1:41" s="1298" customFormat="1" ht="14.25" customHeight="1">
      <c r="A173" s="1866" t="s">
        <v>1549</v>
      </c>
      <c r="B173" s="1868"/>
      <c r="C173" s="1866">
        <v>31</v>
      </c>
      <c r="D173" s="1867"/>
      <c r="E173" s="1868"/>
      <c r="F173" s="1866"/>
      <c r="G173" s="1867"/>
      <c r="H173" s="1868"/>
      <c r="I173" s="1866"/>
      <c r="J173" s="1867"/>
      <c r="K173" s="1868"/>
      <c r="L173" s="1866"/>
      <c r="M173" s="1867"/>
      <c r="N173" s="1868"/>
      <c r="O173" s="1866"/>
      <c r="P173" s="1867"/>
      <c r="Q173" s="1868"/>
      <c r="R173" s="1866"/>
      <c r="S173" s="1867"/>
      <c r="T173" s="1868"/>
      <c r="U173" s="1866"/>
      <c r="V173" s="1867"/>
      <c r="W173" s="1868"/>
      <c r="X173" s="1866"/>
      <c r="Y173" s="1867"/>
      <c r="Z173" s="1868"/>
      <c r="AA173" s="1866"/>
      <c r="AB173" s="1867"/>
      <c r="AC173" s="1868"/>
      <c r="AD173" s="1866"/>
      <c r="AE173" s="1867"/>
      <c r="AF173" s="1868"/>
      <c r="AG173" s="1866"/>
      <c r="AH173" s="1867"/>
      <c r="AI173" s="1868"/>
      <c r="AJ173" s="1866"/>
      <c r="AK173" s="1867"/>
      <c r="AL173" s="1868"/>
      <c r="AM173" s="1880">
        <f>AVERAGE(C173:AL173)</f>
        <v>31</v>
      </c>
      <c r="AN173" s="1881"/>
      <c r="AO173" s="37"/>
    </row>
    <row r="174" spans="1:41" s="1298" customFormat="1">
      <c r="A174" s="1912" t="s">
        <v>679</v>
      </c>
      <c r="B174" s="1913"/>
      <c r="C174" s="1864"/>
      <c r="D174" s="1865"/>
      <c r="E174" s="1865"/>
      <c r="F174" s="1864"/>
      <c r="G174" s="1865"/>
      <c r="H174" s="1865"/>
      <c r="I174" s="1864"/>
      <c r="J174" s="1865"/>
      <c r="K174" s="1865"/>
      <c r="L174" s="1864"/>
      <c r="M174" s="1865"/>
      <c r="N174" s="1865"/>
      <c r="O174" s="1864"/>
      <c r="P174" s="1865"/>
      <c r="Q174" s="1865"/>
      <c r="R174" s="1864"/>
      <c r="S174" s="1865"/>
      <c r="T174" s="1865"/>
      <c r="U174" s="1864"/>
      <c r="V174" s="1865"/>
      <c r="W174" s="1865"/>
      <c r="X174" s="1864"/>
      <c r="Y174" s="1865"/>
      <c r="Z174" s="1865"/>
      <c r="AA174" s="1864"/>
      <c r="AB174" s="1865"/>
      <c r="AC174" s="1865"/>
      <c r="AD174" s="1864"/>
      <c r="AE174" s="1865"/>
      <c r="AF174" s="1865"/>
      <c r="AG174" s="1864"/>
      <c r="AH174" s="1865"/>
      <c r="AI174" s="1865"/>
      <c r="AJ174" s="1864"/>
      <c r="AK174" s="1865"/>
      <c r="AL174" s="1865"/>
      <c r="AM174" s="1862" t="e">
        <f>AVERAGE(C174:AJ174)</f>
        <v>#DIV/0!</v>
      </c>
      <c r="AN174" s="1863"/>
      <c r="AO174" s="37"/>
    </row>
    <row r="175" spans="1:41">
      <c r="A175" s="813" t="s">
        <v>760</v>
      </c>
      <c r="B175" s="817"/>
      <c r="C175" s="1839"/>
      <c r="D175" s="1840"/>
      <c r="E175" s="1841"/>
      <c r="F175" s="1839"/>
      <c r="G175" s="1840"/>
      <c r="H175" s="1841"/>
      <c r="I175" s="1839"/>
      <c r="J175" s="1840"/>
      <c r="K175" s="1841"/>
      <c r="L175" s="1839"/>
      <c r="M175" s="1840"/>
      <c r="N175" s="1841"/>
      <c r="O175" s="1839"/>
      <c r="P175" s="1840"/>
      <c r="Q175" s="1841"/>
      <c r="R175" s="1839"/>
      <c r="S175" s="1840"/>
      <c r="T175" s="1841"/>
      <c r="U175" s="1839"/>
      <c r="V175" s="1840"/>
      <c r="W175" s="1841"/>
      <c r="X175" s="1839"/>
      <c r="Y175" s="1840"/>
      <c r="Z175" s="1841"/>
      <c r="AA175" s="1839"/>
      <c r="AB175" s="1840"/>
      <c r="AC175" s="1841"/>
      <c r="AD175" s="1839"/>
      <c r="AE175" s="1840"/>
      <c r="AF175" s="1841"/>
      <c r="AG175" s="1839"/>
      <c r="AH175" s="1840"/>
      <c r="AI175" s="1841"/>
      <c r="AJ175" s="1839"/>
      <c r="AK175" s="1840"/>
      <c r="AL175" s="1841"/>
      <c r="AM175" s="1871" t="e">
        <f t="shared" ref="AM175:AM178" si="40">AVERAGE(C175:AJ175)</f>
        <v>#DIV/0!</v>
      </c>
      <c r="AN175" s="1872"/>
      <c r="AO175" s="37"/>
    </row>
    <row r="176" spans="1:41">
      <c r="A176" s="813" t="s">
        <v>1548</v>
      </c>
      <c r="B176" s="817"/>
      <c r="C176" s="1839"/>
      <c r="D176" s="1840"/>
      <c r="E176" s="1841"/>
      <c r="F176" s="1839"/>
      <c r="G176" s="1840"/>
      <c r="H176" s="1841"/>
      <c r="I176" s="1839"/>
      <c r="J176" s="1840"/>
      <c r="K176" s="1841"/>
      <c r="L176" s="1839"/>
      <c r="M176" s="1840"/>
      <c r="N176" s="1841"/>
      <c r="O176" s="1839"/>
      <c r="P176" s="1840"/>
      <c r="Q176" s="1841"/>
      <c r="R176" s="1839"/>
      <c r="S176" s="1840"/>
      <c r="T176" s="1841"/>
      <c r="U176" s="1839"/>
      <c r="V176" s="1840"/>
      <c r="W176" s="1841"/>
      <c r="X176" s="1839"/>
      <c r="Y176" s="1840"/>
      <c r="Z176" s="1841"/>
      <c r="AA176" s="1839"/>
      <c r="AB176" s="1840"/>
      <c r="AC176" s="1841"/>
      <c r="AD176" s="1839"/>
      <c r="AE176" s="1840"/>
      <c r="AF176" s="1841"/>
      <c r="AG176" s="1839"/>
      <c r="AH176" s="1840"/>
      <c r="AI176" s="1841"/>
      <c r="AJ176" s="1839"/>
      <c r="AK176" s="1840"/>
      <c r="AL176" s="1841"/>
      <c r="AM176" s="1871" t="e">
        <f t="shared" si="40"/>
        <v>#DIV/0!</v>
      </c>
      <c r="AN176" s="1872"/>
      <c r="AO176" s="37"/>
    </row>
    <row r="177" spans="1:41">
      <c r="A177" s="815" t="s">
        <v>579</v>
      </c>
      <c r="B177" s="825"/>
      <c r="C177" s="1850"/>
      <c r="D177" s="1851"/>
      <c r="E177" s="1852"/>
      <c r="F177" s="1850"/>
      <c r="G177" s="1851"/>
      <c r="H177" s="1852"/>
      <c r="I177" s="1850"/>
      <c r="J177" s="1851"/>
      <c r="K177" s="1852"/>
      <c r="L177" s="1850"/>
      <c r="M177" s="1851"/>
      <c r="N177" s="1852"/>
      <c r="O177" s="1850"/>
      <c r="P177" s="1851"/>
      <c r="Q177" s="1852"/>
      <c r="R177" s="1850"/>
      <c r="S177" s="1851"/>
      <c r="T177" s="1852"/>
      <c r="U177" s="1850"/>
      <c r="V177" s="1851"/>
      <c r="W177" s="1852"/>
      <c r="X177" s="1850"/>
      <c r="Y177" s="1851"/>
      <c r="Z177" s="1852"/>
      <c r="AA177" s="1850"/>
      <c r="AB177" s="1851"/>
      <c r="AC177" s="1852"/>
      <c r="AD177" s="1850"/>
      <c r="AE177" s="1851"/>
      <c r="AF177" s="1852"/>
      <c r="AG177" s="1850"/>
      <c r="AH177" s="1851"/>
      <c r="AI177" s="1852"/>
      <c r="AJ177" s="1850"/>
      <c r="AK177" s="1851"/>
      <c r="AL177" s="1852"/>
      <c r="AM177" s="1890" t="e">
        <f t="shared" si="40"/>
        <v>#DIV/0!</v>
      </c>
      <c r="AN177" s="1891"/>
      <c r="AO177" s="37"/>
    </row>
    <row r="178" spans="1:41">
      <c r="A178" s="813" t="s">
        <v>671</v>
      </c>
      <c r="B178" s="817"/>
      <c r="C178" s="1853">
        <f t="shared" ref="C178" si="41">C174/(C170*C173)</f>
        <v>0</v>
      </c>
      <c r="D178" s="1854"/>
      <c r="E178" s="1855"/>
      <c r="F178" s="1853"/>
      <c r="G178" s="1854"/>
      <c r="H178" s="1855"/>
      <c r="I178" s="1853"/>
      <c r="J178" s="1854"/>
      <c r="K178" s="1855"/>
      <c r="L178" s="1853"/>
      <c r="M178" s="1854"/>
      <c r="N178" s="1855"/>
      <c r="O178" s="1853"/>
      <c r="P178" s="1854"/>
      <c r="Q178" s="1855"/>
      <c r="R178" s="1853"/>
      <c r="S178" s="1854"/>
      <c r="T178" s="1855"/>
      <c r="U178" s="1853"/>
      <c r="V178" s="1854"/>
      <c r="W178" s="1855"/>
      <c r="X178" s="1853"/>
      <c r="Y178" s="1854"/>
      <c r="Z178" s="1855"/>
      <c r="AA178" s="1853"/>
      <c r="AB178" s="1854"/>
      <c r="AC178" s="1855"/>
      <c r="AD178" s="1853"/>
      <c r="AE178" s="1854"/>
      <c r="AF178" s="1855"/>
      <c r="AG178" s="1853"/>
      <c r="AH178" s="1854"/>
      <c r="AI178" s="1855"/>
      <c r="AJ178" s="1853"/>
      <c r="AK178" s="1854"/>
      <c r="AL178" s="1855"/>
      <c r="AM178" s="1878">
        <f t="shared" si="40"/>
        <v>0</v>
      </c>
      <c r="AN178" s="1879"/>
      <c r="AO178" s="37"/>
    </row>
    <row r="179" spans="1:41" ht="32.25" customHeight="1">
      <c r="A179" s="1907" t="s">
        <v>1214</v>
      </c>
      <c r="B179" s="1908"/>
      <c r="C179" s="1842">
        <f t="shared" ref="C179" si="42">C174/(C171*C173)</f>
        <v>0</v>
      </c>
      <c r="D179" s="1843"/>
      <c r="E179" s="1844"/>
      <c r="F179" s="1842"/>
      <c r="G179" s="1843"/>
      <c r="H179" s="1844"/>
      <c r="I179" s="1842"/>
      <c r="J179" s="1843"/>
      <c r="K179" s="1844"/>
      <c r="L179" s="1842"/>
      <c r="M179" s="1843"/>
      <c r="N179" s="1844"/>
      <c r="O179" s="1842"/>
      <c r="P179" s="1843"/>
      <c r="Q179" s="1844"/>
      <c r="R179" s="1842"/>
      <c r="S179" s="1843"/>
      <c r="T179" s="1844"/>
      <c r="U179" s="1842"/>
      <c r="V179" s="1843"/>
      <c r="W179" s="1844"/>
      <c r="X179" s="1842"/>
      <c r="Y179" s="1843"/>
      <c r="Z179" s="1844"/>
      <c r="AA179" s="1842"/>
      <c r="AB179" s="1843"/>
      <c r="AC179" s="1844"/>
      <c r="AD179" s="1842"/>
      <c r="AE179" s="1843"/>
      <c r="AF179" s="1844"/>
      <c r="AG179" s="1842"/>
      <c r="AH179" s="1843"/>
      <c r="AI179" s="1844"/>
      <c r="AJ179" s="1842"/>
      <c r="AK179" s="1843"/>
      <c r="AL179" s="1844"/>
      <c r="AM179" s="1885">
        <f>AVERAGE(C179:AJ179)</f>
        <v>0</v>
      </c>
      <c r="AN179" s="1886"/>
      <c r="AO179" s="37"/>
    </row>
    <row r="180" spans="1:41">
      <c r="A180" s="1909" t="s">
        <v>672</v>
      </c>
      <c r="B180" s="1908"/>
      <c r="C180" s="1873" t="e">
        <f t="shared" ref="C180" si="43">C174/(C176+C177)</f>
        <v>#DIV/0!</v>
      </c>
      <c r="D180" s="1874"/>
      <c r="E180" s="1875"/>
      <c r="F180" s="1873"/>
      <c r="G180" s="1874"/>
      <c r="H180" s="1875"/>
      <c r="I180" s="1873"/>
      <c r="J180" s="1874"/>
      <c r="K180" s="1875"/>
      <c r="L180" s="1873"/>
      <c r="M180" s="1874"/>
      <c r="N180" s="1875"/>
      <c r="O180" s="1873"/>
      <c r="P180" s="1874"/>
      <c r="Q180" s="1875"/>
      <c r="R180" s="1873"/>
      <c r="S180" s="1874"/>
      <c r="T180" s="1875"/>
      <c r="U180" s="1873"/>
      <c r="V180" s="1874"/>
      <c r="W180" s="1875"/>
      <c r="X180" s="1873"/>
      <c r="Y180" s="1874"/>
      <c r="Z180" s="1875"/>
      <c r="AA180" s="1873"/>
      <c r="AB180" s="1874"/>
      <c r="AC180" s="1875"/>
      <c r="AD180" s="1873"/>
      <c r="AE180" s="1874"/>
      <c r="AF180" s="1875"/>
      <c r="AG180" s="1873"/>
      <c r="AH180" s="1874"/>
      <c r="AI180" s="1875"/>
      <c r="AJ180" s="1873"/>
      <c r="AK180" s="1874"/>
      <c r="AL180" s="1875"/>
      <c r="AM180" s="1869" t="e">
        <f t="shared" ref="AM180:AM181" si="44">AVERAGE(C180:AJ180)</f>
        <v>#DIV/0!</v>
      </c>
      <c r="AN180" s="1870"/>
      <c r="AO180" s="37"/>
    </row>
    <row r="181" spans="1:41">
      <c r="A181" s="1910" t="s">
        <v>673</v>
      </c>
      <c r="B181" s="1911"/>
      <c r="C181" s="1845" t="e">
        <f t="shared" ref="C181" si="45">C177/(C177+C176)</f>
        <v>#DIV/0!</v>
      </c>
      <c r="D181" s="1846"/>
      <c r="E181" s="1847"/>
      <c r="F181" s="1845"/>
      <c r="G181" s="1846"/>
      <c r="H181" s="1847"/>
      <c r="I181" s="1845"/>
      <c r="J181" s="1846"/>
      <c r="K181" s="1847"/>
      <c r="L181" s="1845"/>
      <c r="M181" s="1846"/>
      <c r="N181" s="1847"/>
      <c r="O181" s="1845"/>
      <c r="P181" s="1846"/>
      <c r="Q181" s="1847"/>
      <c r="R181" s="1845"/>
      <c r="S181" s="1846"/>
      <c r="T181" s="1847"/>
      <c r="U181" s="1845"/>
      <c r="V181" s="1846"/>
      <c r="W181" s="1847"/>
      <c r="X181" s="1845"/>
      <c r="Y181" s="1846"/>
      <c r="Z181" s="1847"/>
      <c r="AA181" s="1845"/>
      <c r="AB181" s="1846"/>
      <c r="AC181" s="1847"/>
      <c r="AD181" s="1845"/>
      <c r="AE181" s="1846"/>
      <c r="AF181" s="1847"/>
      <c r="AG181" s="1845"/>
      <c r="AH181" s="1846"/>
      <c r="AI181" s="1847"/>
      <c r="AJ181" s="1845"/>
      <c r="AK181" s="1846"/>
      <c r="AL181" s="1847"/>
      <c r="AM181" s="1900" t="e">
        <f t="shared" si="44"/>
        <v>#DIV/0!</v>
      </c>
      <c r="AN181" s="1901"/>
      <c r="AO181" s="37"/>
    </row>
    <row r="182" spans="1:41">
      <c r="A182" s="811" t="s">
        <v>1216</v>
      </c>
      <c r="B182" s="1105"/>
      <c r="C182" s="1882" t="e">
        <f t="shared" ref="C182" si="46">((100%-C179)*C180)/C179</f>
        <v>#DIV/0!</v>
      </c>
      <c r="D182" s="1883"/>
      <c r="E182" s="1884"/>
      <c r="F182" s="1882"/>
      <c r="G182" s="1883"/>
      <c r="H182" s="1884"/>
      <c r="I182" s="1882"/>
      <c r="J182" s="1883"/>
      <c r="K182" s="1884"/>
      <c r="L182" s="1882"/>
      <c r="M182" s="1883"/>
      <c r="N182" s="1884"/>
      <c r="O182" s="1882"/>
      <c r="P182" s="1883"/>
      <c r="Q182" s="1884"/>
      <c r="R182" s="1882"/>
      <c r="S182" s="1883"/>
      <c r="T182" s="1884"/>
      <c r="U182" s="1882"/>
      <c r="V182" s="1883"/>
      <c r="W182" s="1884"/>
      <c r="X182" s="1882"/>
      <c r="Y182" s="1883"/>
      <c r="Z182" s="1884"/>
      <c r="AA182" s="1882"/>
      <c r="AB182" s="1883"/>
      <c r="AC182" s="1884"/>
      <c r="AD182" s="1882"/>
      <c r="AE182" s="1883"/>
      <c r="AF182" s="1884"/>
      <c r="AG182" s="1882"/>
      <c r="AH182" s="1883"/>
      <c r="AI182" s="1884"/>
      <c r="AJ182" s="1882"/>
      <c r="AK182" s="1883"/>
      <c r="AL182" s="1884"/>
      <c r="AM182" s="1897" t="e">
        <f>AVERAGE(C182:AJ182)</f>
        <v>#DIV/0!</v>
      </c>
      <c r="AN182" s="1898"/>
      <c r="AO182" s="37"/>
    </row>
    <row r="183" spans="1:41">
      <c r="A183" s="1084" t="s">
        <v>1217</v>
      </c>
      <c r="B183" s="1085"/>
      <c r="C183" s="1859">
        <f t="shared" ref="C183" si="47">(C176+C177)/(C171)</f>
        <v>0</v>
      </c>
      <c r="D183" s="1860"/>
      <c r="E183" s="1861"/>
      <c r="F183" s="1859"/>
      <c r="G183" s="1860"/>
      <c r="H183" s="1861"/>
      <c r="I183" s="1859"/>
      <c r="J183" s="1860"/>
      <c r="K183" s="1861"/>
      <c r="L183" s="1859"/>
      <c r="M183" s="1860"/>
      <c r="N183" s="1861"/>
      <c r="O183" s="1859"/>
      <c r="P183" s="1860"/>
      <c r="Q183" s="1861"/>
      <c r="R183" s="1859"/>
      <c r="S183" s="1860"/>
      <c r="T183" s="1861"/>
      <c r="U183" s="1859"/>
      <c r="V183" s="1860"/>
      <c r="W183" s="1861"/>
      <c r="X183" s="1859"/>
      <c r="Y183" s="1860"/>
      <c r="Z183" s="1861"/>
      <c r="AA183" s="1859"/>
      <c r="AB183" s="1860"/>
      <c r="AC183" s="1861"/>
      <c r="AD183" s="1859"/>
      <c r="AE183" s="1860"/>
      <c r="AF183" s="1861"/>
      <c r="AG183" s="1859"/>
      <c r="AH183" s="1860"/>
      <c r="AI183" s="1861"/>
      <c r="AJ183" s="1859"/>
      <c r="AK183" s="1860"/>
      <c r="AL183" s="1861"/>
      <c r="AM183" s="1876">
        <f>AVERAGE(C183:AJ183)</f>
        <v>0</v>
      </c>
      <c r="AN183" s="1877"/>
      <c r="AO183" s="37"/>
    </row>
    <row r="184" spans="1:41">
      <c r="A184" s="766" t="s">
        <v>691</v>
      </c>
      <c r="AO184" s="37"/>
    </row>
    <row r="185" spans="1:41" ht="16.5" thickBot="1">
      <c r="AO185" s="37"/>
    </row>
    <row r="186" spans="1:41" ht="31.5" customHeight="1">
      <c r="A186" s="1914" t="s">
        <v>1553</v>
      </c>
      <c r="B186" s="1915"/>
      <c r="C186" s="1848" t="s">
        <v>2</v>
      </c>
      <c r="D186" s="1848"/>
      <c r="E186" s="1849"/>
      <c r="F186" s="1848" t="s">
        <v>3</v>
      </c>
      <c r="G186" s="1848"/>
      <c r="H186" s="1849"/>
      <c r="I186" s="1848" t="s">
        <v>4</v>
      </c>
      <c r="J186" s="1848"/>
      <c r="K186" s="1849"/>
      <c r="L186" s="1848" t="s">
        <v>5</v>
      </c>
      <c r="M186" s="1848"/>
      <c r="N186" s="1849"/>
      <c r="O186" s="1848" t="s">
        <v>6</v>
      </c>
      <c r="P186" s="1848"/>
      <c r="Q186" s="1849"/>
      <c r="R186" s="1848" t="s">
        <v>7</v>
      </c>
      <c r="S186" s="1848"/>
      <c r="T186" s="1849"/>
      <c r="U186" s="1848" t="s">
        <v>8</v>
      </c>
      <c r="V186" s="1848"/>
      <c r="W186" s="1849"/>
      <c r="X186" s="1848" t="s">
        <v>9</v>
      </c>
      <c r="Y186" s="1848"/>
      <c r="Z186" s="1849"/>
      <c r="AA186" s="1848" t="s">
        <v>10</v>
      </c>
      <c r="AB186" s="1848"/>
      <c r="AC186" s="1849"/>
      <c r="AD186" s="1848" t="s">
        <v>11</v>
      </c>
      <c r="AE186" s="1848"/>
      <c r="AF186" s="1849"/>
      <c r="AG186" s="1848" t="s">
        <v>12</v>
      </c>
      <c r="AH186" s="1848"/>
      <c r="AI186" s="1849"/>
      <c r="AJ186" s="1848" t="s">
        <v>13</v>
      </c>
      <c r="AK186" s="1848"/>
      <c r="AL186" s="1849"/>
      <c r="AM186" s="1889" t="s">
        <v>659</v>
      </c>
      <c r="AN186" s="1889"/>
      <c r="AO186" s="37"/>
    </row>
    <row r="187" spans="1:41" s="1298" customFormat="1" ht="14.25" customHeight="1">
      <c r="A187" s="1836" t="s">
        <v>1468</v>
      </c>
      <c r="B187" s="1838"/>
      <c r="C187" s="1836">
        <v>17</v>
      </c>
      <c r="D187" s="1837"/>
      <c r="E187" s="1838"/>
      <c r="F187" s="1836"/>
      <c r="G187" s="1837"/>
      <c r="H187" s="1838"/>
      <c r="I187" s="1836"/>
      <c r="J187" s="1837"/>
      <c r="K187" s="1838"/>
      <c r="L187" s="1836"/>
      <c r="M187" s="1837"/>
      <c r="N187" s="1838"/>
      <c r="O187" s="1836"/>
      <c r="P187" s="1837"/>
      <c r="Q187" s="1838"/>
      <c r="R187" s="1836"/>
      <c r="S187" s="1837"/>
      <c r="T187" s="1838"/>
      <c r="U187" s="1836"/>
      <c r="V187" s="1837"/>
      <c r="W187" s="1838"/>
      <c r="X187" s="1836"/>
      <c r="Y187" s="1837"/>
      <c r="Z187" s="1838"/>
      <c r="AA187" s="1836"/>
      <c r="AB187" s="1837"/>
      <c r="AC187" s="1838"/>
      <c r="AD187" s="1836"/>
      <c r="AE187" s="1837"/>
      <c r="AF187" s="1838"/>
      <c r="AG187" s="1836"/>
      <c r="AH187" s="1837"/>
      <c r="AI187" s="1838"/>
      <c r="AJ187" s="1836"/>
      <c r="AK187" s="1837"/>
      <c r="AL187" s="1838"/>
      <c r="AM187" s="1887">
        <f>AVERAGE(C187:AL187)</f>
        <v>17</v>
      </c>
      <c r="AN187" s="1888"/>
      <c r="AO187" s="37"/>
    </row>
    <row r="188" spans="1:41" s="1324" customFormat="1" ht="14.25" customHeight="1">
      <c r="A188" s="1894" t="s">
        <v>1469</v>
      </c>
      <c r="B188" s="1896"/>
      <c r="C188" s="1894">
        <f>C187-C189</f>
        <v>17</v>
      </c>
      <c r="D188" s="1895"/>
      <c r="E188" s="1896"/>
      <c r="F188" s="1894"/>
      <c r="G188" s="1895"/>
      <c r="H188" s="1896"/>
      <c r="I188" s="1894"/>
      <c r="J188" s="1895"/>
      <c r="K188" s="1896"/>
      <c r="L188" s="1894"/>
      <c r="M188" s="1895"/>
      <c r="N188" s="1896"/>
      <c r="O188" s="1894"/>
      <c r="P188" s="1895"/>
      <c r="Q188" s="1896"/>
      <c r="R188" s="1894"/>
      <c r="S188" s="1895"/>
      <c r="T188" s="1896"/>
      <c r="U188" s="1894"/>
      <c r="V188" s="1895"/>
      <c r="W188" s="1896"/>
      <c r="X188" s="1894"/>
      <c r="Y188" s="1895"/>
      <c r="Z188" s="1896"/>
      <c r="AA188" s="1894"/>
      <c r="AB188" s="1895"/>
      <c r="AC188" s="1896"/>
      <c r="AD188" s="1894"/>
      <c r="AE188" s="1895"/>
      <c r="AF188" s="1896"/>
      <c r="AG188" s="1894"/>
      <c r="AH188" s="1895"/>
      <c r="AI188" s="1896"/>
      <c r="AJ188" s="1894"/>
      <c r="AK188" s="1895"/>
      <c r="AL188" s="1896"/>
      <c r="AM188" s="1892">
        <f t="shared" ref="AM188:AM189" si="48">AVERAGE(C188:AL188)</f>
        <v>17</v>
      </c>
      <c r="AN188" s="1893"/>
      <c r="AO188" s="1323"/>
    </row>
    <row r="189" spans="1:41" s="1324" customFormat="1" ht="14.25" customHeight="1">
      <c r="A189" s="1894" t="s">
        <v>1550</v>
      </c>
      <c r="B189" s="1896"/>
      <c r="C189" s="1894"/>
      <c r="D189" s="1895"/>
      <c r="E189" s="1896"/>
      <c r="F189" s="1894"/>
      <c r="G189" s="1895"/>
      <c r="H189" s="1896"/>
      <c r="I189" s="1894"/>
      <c r="J189" s="1895"/>
      <c r="K189" s="1896"/>
      <c r="L189" s="1894"/>
      <c r="M189" s="1895"/>
      <c r="N189" s="1896"/>
      <c r="O189" s="1894"/>
      <c r="P189" s="1895"/>
      <c r="Q189" s="1896"/>
      <c r="R189" s="1894"/>
      <c r="S189" s="1895"/>
      <c r="T189" s="1896"/>
      <c r="U189" s="1894"/>
      <c r="V189" s="1895"/>
      <c r="W189" s="1896"/>
      <c r="X189" s="1894"/>
      <c r="Y189" s="1895"/>
      <c r="Z189" s="1896"/>
      <c r="AA189" s="1894"/>
      <c r="AB189" s="1895"/>
      <c r="AC189" s="1896"/>
      <c r="AD189" s="1894"/>
      <c r="AE189" s="1895"/>
      <c r="AF189" s="1896"/>
      <c r="AG189" s="1894"/>
      <c r="AH189" s="1895"/>
      <c r="AI189" s="1896"/>
      <c r="AJ189" s="1894"/>
      <c r="AK189" s="1895"/>
      <c r="AL189" s="1896"/>
      <c r="AM189" s="1892" t="e">
        <f t="shared" si="48"/>
        <v>#DIV/0!</v>
      </c>
      <c r="AN189" s="1893"/>
      <c r="AO189" s="1323"/>
    </row>
    <row r="190" spans="1:41" s="1298" customFormat="1" ht="14.25" customHeight="1">
      <c r="A190" s="1866" t="s">
        <v>1549</v>
      </c>
      <c r="B190" s="1868"/>
      <c r="C190" s="1866">
        <v>31</v>
      </c>
      <c r="D190" s="1867"/>
      <c r="E190" s="1868"/>
      <c r="F190" s="1866"/>
      <c r="G190" s="1867"/>
      <c r="H190" s="1868"/>
      <c r="I190" s="1866"/>
      <c r="J190" s="1867"/>
      <c r="K190" s="1868"/>
      <c r="L190" s="1866"/>
      <c r="M190" s="1867"/>
      <c r="N190" s="1868"/>
      <c r="O190" s="1866"/>
      <c r="P190" s="1867"/>
      <c r="Q190" s="1868"/>
      <c r="R190" s="1866"/>
      <c r="S190" s="1867"/>
      <c r="T190" s="1868"/>
      <c r="U190" s="1866"/>
      <c r="V190" s="1867"/>
      <c r="W190" s="1868"/>
      <c r="X190" s="1866"/>
      <c r="Y190" s="1867"/>
      <c r="Z190" s="1868"/>
      <c r="AA190" s="1866"/>
      <c r="AB190" s="1867"/>
      <c r="AC190" s="1868"/>
      <c r="AD190" s="1866"/>
      <c r="AE190" s="1867"/>
      <c r="AF190" s="1868"/>
      <c r="AG190" s="1866"/>
      <c r="AH190" s="1867"/>
      <c r="AI190" s="1868"/>
      <c r="AJ190" s="1866"/>
      <c r="AK190" s="1867"/>
      <c r="AL190" s="1868"/>
      <c r="AM190" s="1880">
        <f>AVERAGE(C190:AL190)</f>
        <v>31</v>
      </c>
      <c r="AN190" s="1881"/>
      <c r="AO190" s="37"/>
    </row>
    <row r="191" spans="1:41" s="1157" customFormat="1">
      <c r="A191" s="1912" t="s">
        <v>679</v>
      </c>
      <c r="B191" s="1913"/>
      <c r="C191" s="1864"/>
      <c r="D191" s="1865"/>
      <c r="E191" s="1865"/>
      <c r="F191" s="1864"/>
      <c r="G191" s="1865"/>
      <c r="H191" s="1865"/>
      <c r="I191" s="1864"/>
      <c r="J191" s="1865"/>
      <c r="K191" s="1865"/>
      <c r="L191" s="1864"/>
      <c r="M191" s="1865"/>
      <c r="N191" s="1865"/>
      <c r="O191" s="1864"/>
      <c r="P191" s="1865"/>
      <c r="Q191" s="1865"/>
      <c r="R191" s="1864"/>
      <c r="S191" s="1865"/>
      <c r="T191" s="1865"/>
      <c r="U191" s="1864"/>
      <c r="V191" s="1865"/>
      <c r="W191" s="1865"/>
      <c r="X191" s="1864"/>
      <c r="Y191" s="1865"/>
      <c r="Z191" s="1865"/>
      <c r="AA191" s="1864"/>
      <c r="AB191" s="1865"/>
      <c r="AC191" s="1865"/>
      <c r="AD191" s="1864"/>
      <c r="AE191" s="1865"/>
      <c r="AF191" s="1865"/>
      <c r="AG191" s="1864"/>
      <c r="AH191" s="1865"/>
      <c r="AI191" s="1865"/>
      <c r="AJ191" s="1864"/>
      <c r="AK191" s="1865"/>
      <c r="AL191" s="1865"/>
      <c r="AM191" s="1862" t="e">
        <f>AVERAGE(C191:AJ191)</f>
        <v>#DIV/0!</v>
      </c>
      <c r="AN191" s="1863"/>
      <c r="AO191" s="746"/>
    </row>
    <row r="192" spans="1:41">
      <c r="A192" s="813" t="s">
        <v>760</v>
      </c>
      <c r="B192" s="817"/>
      <c r="C192" s="1839"/>
      <c r="D192" s="1840"/>
      <c r="E192" s="1841"/>
      <c r="F192" s="1839"/>
      <c r="G192" s="1840"/>
      <c r="H192" s="1841"/>
      <c r="I192" s="1839"/>
      <c r="J192" s="1840"/>
      <c r="K192" s="1841"/>
      <c r="L192" s="1839"/>
      <c r="M192" s="1840"/>
      <c r="N192" s="1841"/>
      <c r="O192" s="1839"/>
      <c r="P192" s="1840"/>
      <c r="Q192" s="1841"/>
      <c r="R192" s="1839"/>
      <c r="S192" s="1840"/>
      <c r="T192" s="1841"/>
      <c r="U192" s="1839"/>
      <c r="V192" s="1840"/>
      <c r="W192" s="1841"/>
      <c r="X192" s="1839"/>
      <c r="Y192" s="1840"/>
      <c r="Z192" s="1841"/>
      <c r="AA192" s="1839"/>
      <c r="AB192" s="1840"/>
      <c r="AC192" s="1841"/>
      <c r="AD192" s="1839"/>
      <c r="AE192" s="1840"/>
      <c r="AF192" s="1841"/>
      <c r="AG192" s="1839"/>
      <c r="AH192" s="1840"/>
      <c r="AI192" s="1841"/>
      <c r="AJ192" s="1839"/>
      <c r="AK192" s="1840"/>
      <c r="AL192" s="1841"/>
      <c r="AM192" s="1871" t="e">
        <f t="shared" ref="AM192:AM195" si="49">AVERAGE(C192:AJ192)</f>
        <v>#DIV/0!</v>
      </c>
      <c r="AN192" s="1872"/>
      <c r="AO192" s="37"/>
    </row>
    <row r="193" spans="1:41">
      <c r="A193" s="813" t="s">
        <v>1548</v>
      </c>
      <c r="B193" s="817"/>
      <c r="C193" s="1839"/>
      <c r="D193" s="1840"/>
      <c r="E193" s="1841"/>
      <c r="F193" s="1839"/>
      <c r="G193" s="1840"/>
      <c r="H193" s="1841"/>
      <c r="I193" s="1839"/>
      <c r="J193" s="1840"/>
      <c r="K193" s="1841"/>
      <c r="L193" s="1839"/>
      <c r="M193" s="1840"/>
      <c r="N193" s="1841"/>
      <c r="O193" s="1839"/>
      <c r="P193" s="1840"/>
      <c r="Q193" s="1841"/>
      <c r="R193" s="1839"/>
      <c r="S193" s="1840"/>
      <c r="T193" s="1841"/>
      <c r="U193" s="1839"/>
      <c r="V193" s="1840"/>
      <c r="W193" s="1841"/>
      <c r="X193" s="1839"/>
      <c r="Y193" s="1840"/>
      <c r="Z193" s="1841"/>
      <c r="AA193" s="1839"/>
      <c r="AB193" s="1840"/>
      <c r="AC193" s="1841"/>
      <c r="AD193" s="1839"/>
      <c r="AE193" s="1840"/>
      <c r="AF193" s="1841"/>
      <c r="AG193" s="1839"/>
      <c r="AH193" s="1840"/>
      <c r="AI193" s="1841"/>
      <c r="AJ193" s="1839"/>
      <c r="AK193" s="1840"/>
      <c r="AL193" s="1841"/>
      <c r="AM193" s="1871" t="e">
        <f t="shared" si="49"/>
        <v>#DIV/0!</v>
      </c>
      <c r="AN193" s="1872"/>
      <c r="AO193" s="37"/>
    </row>
    <row r="194" spans="1:41">
      <c r="A194" s="815" t="s">
        <v>579</v>
      </c>
      <c r="B194" s="825"/>
      <c r="C194" s="1850"/>
      <c r="D194" s="1851"/>
      <c r="E194" s="1852"/>
      <c r="F194" s="1850"/>
      <c r="G194" s="1851"/>
      <c r="H194" s="1852"/>
      <c r="I194" s="1850"/>
      <c r="J194" s="1851"/>
      <c r="K194" s="1852"/>
      <c r="L194" s="1850"/>
      <c r="M194" s="1851"/>
      <c r="N194" s="1852"/>
      <c r="O194" s="1850"/>
      <c r="P194" s="1851"/>
      <c r="Q194" s="1852"/>
      <c r="R194" s="1850"/>
      <c r="S194" s="1851"/>
      <c r="T194" s="1852"/>
      <c r="U194" s="1850"/>
      <c r="V194" s="1851"/>
      <c r="W194" s="1852"/>
      <c r="X194" s="1850"/>
      <c r="Y194" s="1851"/>
      <c r="Z194" s="1852"/>
      <c r="AA194" s="1850"/>
      <c r="AB194" s="1851"/>
      <c r="AC194" s="1852"/>
      <c r="AD194" s="1850"/>
      <c r="AE194" s="1851"/>
      <c r="AF194" s="1852"/>
      <c r="AG194" s="1850"/>
      <c r="AH194" s="1851"/>
      <c r="AI194" s="1852"/>
      <c r="AJ194" s="1850"/>
      <c r="AK194" s="1851"/>
      <c r="AL194" s="1852"/>
      <c r="AM194" s="1890" t="e">
        <f t="shared" si="49"/>
        <v>#DIV/0!</v>
      </c>
      <c r="AN194" s="1891"/>
      <c r="AO194" s="37"/>
    </row>
    <row r="195" spans="1:41">
      <c r="A195" s="813" t="s">
        <v>671</v>
      </c>
      <c r="B195" s="817"/>
      <c r="C195" s="1853">
        <f t="shared" ref="C195" si="50">C191/(C187*C190)</f>
        <v>0</v>
      </c>
      <c r="D195" s="1854"/>
      <c r="E195" s="1855"/>
      <c r="F195" s="1853"/>
      <c r="G195" s="1854"/>
      <c r="H195" s="1855"/>
      <c r="I195" s="1853"/>
      <c r="J195" s="1854"/>
      <c r="K195" s="1855"/>
      <c r="L195" s="1853"/>
      <c r="M195" s="1854"/>
      <c r="N195" s="1855"/>
      <c r="O195" s="1853"/>
      <c r="P195" s="1854"/>
      <c r="Q195" s="1855"/>
      <c r="R195" s="1853"/>
      <c r="S195" s="1854"/>
      <c r="T195" s="1855"/>
      <c r="U195" s="1853"/>
      <c r="V195" s="1854"/>
      <c r="W195" s="1855"/>
      <c r="X195" s="1853"/>
      <c r="Y195" s="1854"/>
      <c r="Z195" s="1855"/>
      <c r="AA195" s="1853"/>
      <c r="AB195" s="1854"/>
      <c r="AC195" s="1855"/>
      <c r="AD195" s="1853"/>
      <c r="AE195" s="1854"/>
      <c r="AF195" s="1855"/>
      <c r="AG195" s="1853"/>
      <c r="AH195" s="1854"/>
      <c r="AI195" s="1855"/>
      <c r="AJ195" s="1853"/>
      <c r="AK195" s="1854"/>
      <c r="AL195" s="1855"/>
      <c r="AM195" s="1878">
        <f t="shared" si="49"/>
        <v>0</v>
      </c>
      <c r="AN195" s="1879"/>
      <c r="AO195" s="37"/>
    </row>
    <row r="196" spans="1:41" s="1324" customFormat="1" ht="32.25" customHeight="1">
      <c r="A196" s="1907" t="s">
        <v>1214</v>
      </c>
      <c r="B196" s="1908"/>
      <c r="C196" s="1842">
        <f t="shared" ref="C196" si="51">C191/(C188*C190)</f>
        <v>0</v>
      </c>
      <c r="D196" s="1843"/>
      <c r="E196" s="1844"/>
      <c r="F196" s="1842"/>
      <c r="G196" s="1843"/>
      <c r="H196" s="1844"/>
      <c r="I196" s="1842"/>
      <c r="J196" s="1843"/>
      <c r="K196" s="1844"/>
      <c r="L196" s="1842"/>
      <c r="M196" s="1843"/>
      <c r="N196" s="1844"/>
      <c r="O196" s="1842"/>
      <c r="P196" s="1843"/>
      <c r="Q196" s="1844"/>
      <c r="R196" s="1842"/>
      <c r="S196" s="1843"/>
      <c r="T196" s="1844"/>
      <c r="U196" s="1842"/>
      <c r="V196" s="1843"/>
      <c r="W196" s="1844"/>
      <c r="X196" s="1842"/>
      <c r="Y196" s="1843"/>
      <c r="Z196" s="1844"/>
      <c r="AA196" s="1842"/>
      <c r="AB196" s="1843"/>
      <c r="AC196" s="1844"/>
      <c r="AD196" s="1842"/>
      <c r="AE196" s="1843"/>
      <c r="AF196" s="1844"/>
      <c r="AG196" s="1842"/>
      <c r="AH196" s="1843"/>
      <c r="AI196" s="1844"/>
      <c r="AJ196" s="1842"/>
      <c r="AK196" s="1843"/>
      <c r="AL196" s="1844"/>
      <c r="AM196" s="1885">
        <f>AVERAGE(C196:AJ196)</f>
        <v>0</v>
      </c>
      <c r="AN196" s="1886"/>
      <c r="AO196" s="1323"/>
    </row>
    <row r="197" spans="1:41">
      <c r="A197" s="1909" t="s">
        <v>672</v>
      </c>
      <c r="B197" s="1908"/>
      <c r="C197" s="1873" t="e">
        <f t="shared" ref="C197" si="52">C191/(C193+C194)</f>
        <v>#DIV/0!</v>
      </c>
      <c r="D197" s="1874"/>
      <c r="E197" s="1875"/>
      <c r="F197" s="1873"/>
      <c r="G197" s="1874"/>
      <c r="H197" s="1875"/>
      <c r="I197" s="1873"/>
      <c r="J197" s="1874"/>
      <c r="K197" s="1875"/>
      <c r="L197" s="1873"/>
      <c r="M197" s="1874"/>
      <c r="N197" s="1875"/>
      <c r="O197" s="1873"/>
      <c r="P197" s="1874"/>
      <c r="Q197" s="1875"/>
      <c r="R197" s="1873"/>
      <c r="S197" s="1874"/>
      <c r="T197" s="1875"/>
      <c r="U197" s="1873"/>
      <c r="V197" s="1874"/>
      <c r="W197" s="1875"/>
      <c r="X197" s="1873"/>
      <c r="Y197" s="1874"/>
      <c r="Z197" s="1875"/>
      <c r="AA197" s="1873"/>
      <c r="AB197" s="1874"/>
      <c r="AC197" s="1875"/>
      <c r="AD197" s="1873"/>
      <c r="AE197" s="1874"/>
      <c r="AF197" s="1875"/>
      <c r="AG197" s="1873"/>
      <c r="AH197" s="1874"/>
      <c r="AI197" s="1875"/>
      <c r="AJ197" s="1873"/>
      <c r="AK197" s="1874"/>
      <c r="AL197" s="1875"/>
      <c r="AM197" s="1869" t="e">
        <f t="shared" ref="AM197:AM198" si="53">AVERAGE(C197:AJ197)</f>
        <v>#DIV/0!</v>
      </c>
      <c r="AN197" s="1870"/>
      <c r="AO197" s="37"/>
    </row>
    <row r="198" spans="1:41">
      <c r="A198" s="1910" t="s">
        <v>673</v>
      </c>
      <c r="B198" s="1911"/>
      <c r="C198" s="1845" t="e">
        <f t="shared" ref="C198" si="54">C194/(C194+C193)</f>
        <v>#DIV/0!</v>
      </c>
      <c r="D198" s="1846"/>
      <c r="E198" s="1847"/>
      <c r="F198" s="1845"/>
      <c r="G198" s="1846"/>
      <c r="H198" s="1847"/>
      <c r="I198" s="1845"/>
      <c r="J198" s="1846"/>
      <c r="K198" s="1847"/>
      <c r="L198" s="1845"/>
      <c r="M198" s="1846"/>
      <c r="N198" s="1847"/>
      <c r="O198" s="1845"/>
      <c r="P198" s="1846"/>
      <c r="Q198" s="1847"/>
      <c r="R198" s="1845"/>
      <c r="S198" s="1846"/>
      <c r="T198" s="1847"/>
      <c r="U198" s="1845"/>
      <c r="V198" s="1846"/>
      <c r="W198" s="1847"/>
      <c r="X198" s="1845"/>
      <c r="Y198" s="1846"/>
      <c r="Z198" s="1847"/>
      <c r="AA198" s="1845"/>
      <c r="AB198" s="1846"/>
      <c r="AC198" s="1847"/>
      <c r="AD198" s="1845"/>
      <c r="AE198" s="1846"/>
      <c r="AF198" s="1847"/>
      <c r="AG198" s="1845"/>
      <c r="AH198" s="1846"/>
      <c r="AI198" s="1847"/>
      <c r="AJ198" s="1845"/>
      <c r="AK198" s="1846"/>
      <c r="AL198" s="1847"/>
      <c r="AM198" s="1900" t="e">
        <f t="shared" si="53"/>
        <v>#DIV/0!</v>
      </c>
      <c r="AN198" s="1901"/>
      <c r="AO198" s="37"/>
    </row>
    <row r="199" spans="1:41">
      <c r="A199" s="811" t="s">
        <v>1216</v>
      </c>
      <c r="B199" s="1105"/>
      <c r="C199" s="1882" t="e">
        <f t="shared" ref="C199" si="55">((100%-C196)*C197)/C196</f>
        <v>#DIV/0!</v>
      </c>
      <c r="D199" s="1883"/>
      <c r="E199" s="1884"/>
      <c r="F199" s="1882"/>
      <c r="G199" s="1883"/>
      <c r="H199" s="1884"/>
      <c r="I199" s="1882"/>
      <c r="J199" s="1883"/>
      <c r="K199" s="1884"/>
      <c r="L199" s="1882"/>
      <c r="M199" s="1883"/>
      <c r="N199" s="1884"/>
      <c r="O199" s="1882"/>
      <c r="P199" s="1883"/>
      <c r="Q199" s="1884"/>
      <c r="R199" s="1882"/>
      <c r="S199" s="1883"/>
      <c r="T199" s="1884"/>
      <c r="U199" s="1882"/>
      <c r="V199" s="1883"/>
      <c r="W199" s="1884"/>
      <c r="X199" s="1882"/>
      <c r="Y199" s="1883"/>
      <c r="Z199" s="1884"/>
      <c r="AA199" s="1882"/>
      <c r="AB199" s="1883"/>
      <c r="AC199" s="1884"/>
      <c r="AD199" s="1882"/>
      <c r="AE199" s="1883"/>
      <c r="AF199" s="1884"/>
      <c r="AG199" s="1882"/>
      <c r="AH199" s="1883"/>
      <c r="AI199" s="1884"/>
      <c r="AJ199" s="1882"/>
      <c r="AK199" s="1883"/>
      <c r="AL199" s="1884"/>
      <c r="AM199" s="1897" t="e">
        <f>AVERAGE(C199:AJ199)</f>
        <v>#DIV/0!</v>
      </c>
      <c r="AN199" s="1898"/>
      <c r="AO199" s="37"/>
    </row>
    <row r="200" spans="1:41">
      <c r="A200" s="1084" t="s">
        <v>1217</v>
      </c>
      <c r="B200" s="1085"/>
      <c r="C200" s="1859">
        <f t="shared" ref="C200" si="56">(C193+C194)/(C188)</f>
        <v>0</v>
      </c>
      <c r="D200" s="1860"/>
      <c r="E200" s="1861"/>
      <c r="F200" s="1859"/>
      <c r="G200" s="1860"/>
      <c r="H200" s="1861"/>
      <c r="I200" s="1859"/>
      <c r="J200" s="1860"/>
      <c r="K200" s="1861"/>
      <c r="L200" s="1859"/>
      <c r="M200" s="1860"/>
      <c r="N200" s="1861"/>
      <c r="O200" s="1859"/>
      <c r="P200" s="1860"/>
      <c r="Q200" s="1861"/>
      <c r="R200" s="1859"/>
      <c r="S200" s="1860"/>
      <c r="T200" s="1861"/>
      <c r="U200" s="1859"/>
      <c r="V200" s="1860"/>
      <c r="W200" s="1861"/>
      <c r="X200" s="1859"/>
      <c r="Y200" s="1860"/>
      <c r="Z200" s="1861"/>
      <c r="AA200" s="1859"/>
      <c r="AB200" s="1860"/>
      <c r="AC200" s="1861"/>
      <c r="AD200" s="1859"/>
      <c r="AE200" s="1860"/>
      <c r="AF200" s="1861"/>
      <c r="AG200" s="1859"/>
      <c r="AH200" s="1860"/>
      <c r="AI200" s="1861"/>
      <c r="AJ200" s="1859"/>
      <c r="AK200" s="1860"/>
      <c r="AL200" s="1861"/>
      <c r="AM200" s="1876">
        <f>AVERAGE(C200:AJ200)</f>
        <v>0</v>
      </c>
      <c r="AN200" s="1877"/>
      <c r="AO200" s="37"/>
    </row>
    <row r="201" spans="1:41">
      <c r="A201" s="766" t="s">
        <v>691</v>
      </c>
      <c r="AO201" s="37"/>
    </row>
    <row r="202" spans="1:41" s="1324" customFormat="1" ht="16.5" thickBot="1">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1323"/>
    </row>
    <row r="203" spans="1:41" s="1324" customFormat="1" ht="31.5" customHeight="1">
      <c r="A203" s="1914" t="s">
        <v>1554</v>
      </c>
      <c r="B203" s="1915"/>
      <c r="C203" s="1848" t="s">
        <v>2</v>
      </c>
      <c r="D203" s="1848"/>
      <c r="E203" s="1849"/>
      <c r="F203" s="1848" t="s">
        <v>3</v>
      </c>
      <c r="G203" s="1848"/>
      <c r="H203" s="1849"/>
      <c r="I203" s="1848" t="s">
        <v>4</v>
      </c>
      <c r="J203" s="1848"/>
      <c r="K203" s="1849"/>
      <c r="L203" s="1848" t="s">
        <v>5</v>
      </c>
      <c r="M203" s="1848"/>
      <c r="N203" s="1849"/>
      <c r="O203" s="1848" t="s">
        <v>6</v>
      </c>
      <c r="P203" s="1848"/>
      <c r="Q203" s="1849"/>
      <c r="R203" s="1848" t="s">
        <v>7</v>
      </c>
      <c r="S203" s="1848"/>
      <c r="T203" s="1849"/>
      <c r="U203" s="1848" t="s">
        <v>8</v>
      </c>
      <c r="V203" s="1848"/>
      <c r="W203" s="1849"/>
      <c r="X203" s="1848" t="s">
        <v>9</v>
      </c>
      <c r="Y203" s="1848"/>
      <c r="Z203" s="1849"/>
      <c r="AA203" s="1848" t="s">
        <v>10</v>
      </c>
      <c r="AB203" s="1848"/>
      <c r="AC203" s="1849"/>
      <c r="AD203" s="1848" t="s">
        <v>11</v>
      </c>
      <c r="AE203" s="1848"/>
      <c r="AF203" s="1849"/>
      <c r="AG203" s="1848" t="s">
        <v>12</v>
      </c>
      <c r="AH203" s="1848"/>
      <c r="AI203" s="1849"/>
      <c r="AJ203" s="1848" t="s">
        <v>13</v>
      </c>
      <c r="AK203" s="1848"/>
      <c r="AL203" s="1849"/>
      <c r="AM203" s="1889" t="s">
        <v>659</v>
      </c>
      <c r="AN203" s="1889"/>
      <c r="AO203" s="1323"/>
    </row>
    <row r="204" spans="1:41" s="1324" customFormat="1" ht="14.25" customHeight="1">
      <c r="A204" s="1836" t="s">
        <v>1468</v>
      </c>
      <c r="B204" s="1838"/>
      <c r="C204" s="1836">
        <v>12</v>
      </c>
      <c r="D204" s="1837"/>
      <c r="E204" s="1838"/>
      <c r="F204" s="1836"/>
      <c r="G204" s="1837"/>
      <c r="H204" s="1838"/>
      <c r="I204" s="1836"/>
      <c r="J204" s="1837"/>
      <c r="K204" s="1838"/>
      <c r="L204" s="1836"/>
      <c r="M204" s="1837"/>
      <c r="N204" s="1838"/>
      <c r="O204" s="1836"/>
      <c r="P204" s="1837"/>
      <c r="Q204" s="1838"/>
      <c r="R204" s="1836"/>
      <c r="S204" s="1837"/>
      <c r="T204" s="1838"/>
      <c r="U204" s="1836"/>
      <c r="V204" s="1837"/>
      <c r="W204" s="1838"/>
      <c r="X204" s="1836"/>
      <c r="Y204" s="1837"/>
      <c r="Z204" s="1838"/>
      <c r="AA204" s="1836"/>
      <c r="AB204" s="1837"/>
      <c r="AC204" s="1838"/>
      <c r="AD204" s="1836"/>
      <c r="AE204" s="1837"/>
      <c r="AF204" s="1838"/>
      <c r="AG204" s="1836"/>
      <c r="AH204" s="1837"/>
      <c r="AI204" s="1838"/>
      <c r="AJ204" s="1836"/>
      <c r="AK204" s="1837"/>
      <c r="AL204" s="1838"/>
      <c r="AM204" s="1916">
        <f>AVERAGE(C204:AL204)</f>
        <v>12</v>
      </c>
      <c r="AN204" s="1917"/>
      <c r="AO204" s="1323"/>
    </row>
    <row r="205" spans="1:41" s="1324" customFormat="1" ht="14.25" customHeight="1">
      <c r="A205" s="1894" t="s">
        <v>1469</v>
      </c>
      <c r="B205" s="1896"/>
      <c r="C205" s="1894">
        <f>C204-C206</f>
        <v>12</v>
      </c>
      <c r="D205" s="1895"/>
      <c r="E205" s="1896"/>
      <c r="F205" s="1894"/>
      <c r="G205" s="1895"/>
      <c r="H205" s="1896"/>
      <c r="I205" s="1894"/>
      <c r="J205" s="1895"/>
      <c r="K205" s="1896"/>
      <c r="L205" s="1894"/>
      <c r="M205" s="1895"/>
      <c r="N205" s="1896"/>
      <c r="O205" s="1894"/>
      <c r="P205" s="1895"/>
      <c r="Q205" s="1896"/>
      <c r="R205" s="1894"/>
      <c r="S205" s="1895"/>
      <c r="T205" s="1896"/>
      <c r="U205" s="1894"/>
      <c r="V205" s="1895"/>
      <c r="W205" s="1896"/>
      <c r="X205" s="1894"/>
      <c r="Y205" s="1895"/>
      <c r="Z205" s="1896"/>
      <c r="AA205" s="1894"/>
      <c r="AB205" s="1895"/>
      <c r="AC205" s="1896"/>
      <c r="AD205" s="1894"/>
      <c r="AE205" s="1895"/>
      <c r="AF205" s="1896"/>
      <c r="AG205" s="1894"/>
      <c r="AH205" s="1895"/>
      <c r="AI205" s="1896"/>
      <c r="AJ205" s="1894"/>
      <c r="AK205" s="1895"/>
      <c r="AL205" s="1896"/>
      <c r="AM205" s="1902">
        <f t="shared" ref="AM205:AM206" si="57">AVERAGE(C205:AL205)</f>
        <v>12</v>
      </c>
      <c r="AN205" s="1903"/>
      <c r="AO205" s="1323"/>
    </row>
    <row r="206" spans="1:41" s="1324" customFormat="1" ht="14.25" customHeight="1">
      <c r="A206" s="1894" t="s">
        <v>1550</v>
      </c>
      <c r="B206" s="1896"/>
      <c r="C206" s="1894"/>
      <c r="D206" s="1895"/>
      <c r="E206" s="1896"/>
      <c r="F206" s="1894"/>
      <c r="G206" s="1895"/>
      <c r="H206" s="1896"/>
      <c r="I206" s="1894"/>
      <c r="J206" s="1895"/>
      <c r="K206" s="1896"/>
      <c r="L206" s="1894"/>
      <c r="M206" s="1895"/>
      <c r="N206" s="1896"/>
      <c r="O206" s="1894"/>
      <c r="P206" s="1895"/>
      <c r="Q206" s="1896"/>
      <c r="R206" s="1894"/>
      <c r="S206" s="1895"/>
      <c r="T206" s="1896"/>
      <c r="U206" s="1894"/>
      <c r="V206" s="1895"/>
      <c r="W206" s="1896"/>
      <c r="X206" s="1894"/>
      <c r="Y206" s="1895"/>
      <c r="Z206" s="1896"/>
      <c r="AA206" s="1894"/>
      <c r="AB206" s="1895"/>
      <c r="AC206" s="1896"/>
      <c r="AD206" s="1894"/>
      <c r="AE206" s="1895"/>
      <c r="AF206" s="1896"/>
      <c r="AG206" s="1894"/>
      <c r="AH206" s="1895"/>
      <c r="AI206" s="1896"/>
      <c r="AJ206" s="1894"/>
      <c r="AK206" s="1895"/>
      <c r="AL206" s="1896"/>
      <c r="AM206" s="1902" t="e">
        <f t="shared" si="57"/>
        <v>#DIV/0!</v>
      </c>
      <c r="AN206" s="1903"/>
      <c r="AO206" s="1323"/>
    </row>
    <row r="207" spans="1:41" s="1324" customFormat="1" ht="14.25" customHeight="1">
      <c r="A207" s="1866" t="s">
        <v>1549</v>
      </c>
      <c r="B207" s="1868"/>
      <c r="C207" s="1866">
        <v>31</v>
      </c>
      <c r="D207" s="1867"/>
      <c r="E207" s="1868"/>
      <c r="F207" s="1866"/>
      <c r="G207" s="1867"/>
      <c r="H207" s="1868"/>
      <c r="I207" s="1866"/>
      <c r="J207" s="1867"/>
      <c r="K207" s="1868"/>
      <c r="L207" s="1866"/>
      <c r="M207" s="1867"/>
      <c r="N207" s="1868"/>
      <c r="O207" s="1866"/>
      <c r="P207" s="1867"/>
      <c r="Q207" s="1868"/>
      <c r="R207" s="1866"/>
      <c r="S207" s="1867"/>
      <c r="T207" s="1868"/>
      <c r="U207" s="1866"/>
      <c r="V207" s="1867"/>
      <c r="W207" s="1868"/>
      <c r="X207" s="1866"/>
      <c r="Y207" s="1867"/>
      <c r="Z207" s="1868"/>
      <c r="AA207" s="1866"/>
      <c r="AB207" s="1867"/>
      <c r="AC207" s="1868"/>
      <c r="AD207" s="1866"/>
      <c r="AE207" s="1867"/>
      <c r="AF207" s="1868"/>
      <c r="AG207" s="1866"/>
      <c r="AH207" s="1867"/>
      <c r="AI207" s="1868"/>
      <c r="AJ207" s="1866"/>
      <c r="AK207" s="1867"/>
      <c r="AL207" s="1868"/>
      <c r="AM207" s="1880">
        <f>AVERAGE(C207:AL207)</f>
        <v>31</v>
      </c>
      <c r="AN207" s="1881"/>
      <c r="AO207" s="1323"/>
    </row>
    <row r="208" spans="1:41" s="1324" customFormat="1">
      <c r="A208" s="1912" t="s">
        <v>679</v>
      </c>
      <c r="B208" s="1913"/>
      <c r="C208" s="1864"/>
      <c r="D208" s="1865"/>
      <c r="E208" s="1865"/>
      <c r="F208" s="1864"/>
      <c r="G208" s="1865"/>
      <c r="H208" s="1865"/>
      <c r="I208" s="1864"/>
      <c r="J208" s="1865"/>
      <c r="K208" s="1865"/>
      <c r="L208" s="1864"/>
      <c r="M208" s="1865"/>
      <c r="N208" s="1865"/>
      <c r="O208" s="1864"/>
      <c r="P208" s="1865"/>
      <c r="Q208" s="1865"/>
      <c r="R208" s="1864"/>
      <c r="S208" s="1865"/>
      <c r="T208" s="1865"/>
      <c r="U208" s="1864"/>
      <c r="V208" s="1865"/>
      <c r="W208" s="1865"/>
      <c r="X208" s="1864"/>
      <c r="Y208" s="1865"/>
      <c r="Z208" s="1865"/>
      <c r="AA208" s="1864"/>
      <c r="AB208" s="1865"/>
      <c r="AC208" s="1865"/>
      <c r="AD208" s="1864"/>
      <c r="AE208" s="1865"/>
      <c r="AF208" s="1865"/>
      <c r="AG208" s="1864"/>
      <c r="AH208" s="1865"/>
      <c r="AI208" s="1865"/>
      <c r="AJ208" s="1864"/>
      <c r="AK208" s="1865"/>
      <c r="AL208" s="1865"/>
      <c r="AM208" s="1862" t="e">
        <f>AVERAGE(C208:AJ208)</f>
        <v>#DIV/0!</v>
      </c>
      <c r="AN208" s="1863"/>
      <c r="AO208" s="1323"/>
    </row>
    <row r="209" spans="1:41" s="1324" customFormat="1">
      <c r="A209" s="813" t="s">
        <v>760</v>
      </c>
      <c r="B209" s="817"/>
      <c r="C209" s="1839"/>
      <c r="D209" s="1840"/>
      <c r="E209" s="1841"/>
      <c r="F209" s="1839"/>
      <c r="G209" s="1840"/>
      <c r="H209" s="1841"/>
      <c r="I209" s="1839"/>
      <c r="J209" s="1840"/>
      <c r="K209" s="1841"/>
      <c r="L209" s="1839"/>
      <c r="M209" s="1840"/>
      <c r="N209" s="1841"/>
      <c r="O209" s="1839"/>
      <c r="P209" s="1840"/>
      <c r="Q209" s="1841"/>
      <c r="R209" s="1839"/>
      <c r="S209" s="1840"/>
      <c r="T209" s="1841"/>
      <c r="U209" s="1839"/>
      <c r="V209" s="1840"/>
      <c r="W209" s="1841"/>
      <c r="X209" s="1839"/>
      <c r="Y209" s="1840"/>
      <c r="Z209" s="1841"/>
      <c r="AA209" s="1839"/>
      <c r="AB209" s="1840"/>
      <c r="AC209" s="1841"/>
      <c r="AD209" s="1839"/>
      <c r="AE209" s="1840"/>
      <c r="AF209" s="1841"/>
      <c r="AG209" s="1839"/>
      <c r="AH209" s="1840"/>
      <c r="AI209" s="1841"/>
      <c r="AJ209" s="1839"/>
      <c r="AK209" s="1840"/>
      <c r="AL209" s="1841"/>
      <c r="AM209" s="1871" t="e">
        <f t="shared" ref="AM209:AM212" si="58">AVERAGE(C209:AJ209)</f>
        <v>#DIV/0!</v>
      </c>
      <c r="AN209" s="1872"/>
      <c r="AO209" s="1323"/>
    </row>
    <row r="210" spans="1:41" s="1324" customFormat="1">
      <c r="A210" s="813" t="s">
        <v>1548</v>
      </c>
      <c r="B210" s="817"/>
      <c r="C210" s="1839"/>
      <c r="D210" s="1840"/>
      <c r="E210" s="1841"/>
      <c r="F210" s="1839"/>
      <c r="G210" s="1840"/>
      <c r="H210" s="1841"/>
      <c r="I210" s="1839"/>
      <c r="J210" s="1840"/>
      <c r="K210" s="1841"/>
      <c r="L210" s="1839"/>
      <c r="M210" s="1840"/>
      <c r="N210" s="1841"/>
      <c r="O210" s="1839"/>
      <c r="P210" s="1840"/>
      <c r="Q210" s="1841"/>
      <c r="R210" s="1839"/>
      <c r="S210" s="1840"/>
      <c r="T210" s="1841"/>
      <c r="U210" s="1839"/>
      <c r="V210" s="1840"/>
      <c r="W210" s="1841"/>
      <c r="X210" s="1839"/>
      <c r="Y210" s="1840"/>
      <c r="Z210" s="1841"/>
      <c r="AA210" s="1839"/>
      <c r="AB210" s="1840"/>
      <c r="AC210" s="1841"/>
      <c r="AD210" s="1839"/>
      <c r="AE210" s="1840"/>
      <c r="AF210" s="1841"/>
      <c r="AG210" s="1839"/>
      <c r="AH210" s="1840"/>
      <c r="AI210" s="1841"/>
      <c r="AJ210" s="1839"/>
      <c r="AK210" s="1840"/>
      <c r="AL210" s="1841"/>
      <c r="AM210" s="1871" t="e">
        <f t="shared" si="58"/>
        <v>#DIV/0!</v>
      </c>
      <c r="AN210" s="1872"/>
      <c r="AO210" s="1323"/>
    </row>
    <row r="211" spans="1:41" s="1324" customFormat="1">
      <c r="A211" s="815" t="s">
        <v>579</v>
      </c>
      <c r="B211" s="825"/>
      <c r="C211" s="1850"/>
      <c r="D211" s="1851"/>
      <c r="E211" s="1852"/>
      <c r="F211" s="1850"/>
      <c r="G211" s="1851"/>
      <c r="H211" s="1852"/>
      <c r="I211" s="1850"/>
      <c r="J211" s="1851"/>
      <c r="K211" s="1852"/>
      <c r="L211" s="1850"/>
      <c r="M211" s="1851"/>
      <c r="N211" s="1852"/>
      <c r="O211" s="1850"/>
      <c r="P211" s="1851"/>
      <c r="Q211" s="1852"/>
      <c r="R211" s="1850"/>
      <c r="S211" s="1851"/>
      <c r="T211" s="1852"/>
      <c r="U211" s="1850"/>
      <c r="V211" s="1851"/>
      <c r="W211" s="1852"/>
      <c r="X211" s="1850"/>
      <c r="Y211" s="1851"/>
      <c r="Z211" s="1852"/>
      <c r="AA211" s="1850"/>
      <c r="AB211" s="1851"/>
      <c r="AC211" s="1852"/>
      <c r="AD211" s="1850"/>
      <c r="AE211" s="1851"/>
      <c r="AF211" s="1852"/>
      <c r="AG211" s="1850"/>
      <c r="AH211" s="1851"/>
      <c r="AI211" s="1852"/>
      <c r="AJ211" s="1850"/>
      <c r="AK211" s="1851"/>
      <c r="AL211" s="1852"/>
      <c r="AM211" s="1890" t="e">
        <f t="shared" si="58"/>
        <v>#DIV/0!</v>
      </c>
      <c r="AN211" s="1891"/>
      <c r="AO211" s="1323"/>
    </row>
    <row r="212" spans="1:41" s="1324" customFormat="1">
      <c r="A212" s="813" t="s">
        <v>671</v>
      </c>
      <c r="B212" s="817"/>
      <c r="C212" s="1853">
        <f t="shared" ref="C212" si="59">C208/(C204*C207)</f>
        <v>0</v>
      </c>
      <c r="D212" s="1854"/>
      <c r="E212" s="1855"/>
      <c r="F212" s="1853"/>
      <c r="G212" s="1854"/>
      <c r="H212" s="1855"/>
      <c r="I212" s="1853"/>
      <c r="J212" s="1854"/>
      <c r="K212" s="1855"/>
      <c r="L212" s="1853"/>
      <c r="M212" s="1854"/>
      <c r="N212" s="1855"/>
      <c r="O212" s="1853"/>
      <c r="P212" s="1854"/>
      <c r="Q212" s="1855"/>
      <c r="R212" s="1853"/>
      <c r="S212" s="1854"/>
      <c r="T212" s="1855"/>
      <c r="U212" s="1853"/>
      <c r="V212" s="1854"/>
      <c r="W212" s="1855"/>
      <c r="X212" s="1853"/>
      <c r="Y212" s="1854"/>
      <c r="Z212" s="1855"/>
      <c r="AA212" s="1853"/>
      <c r="AB212" s="1854"/>
      <c r="AC212" s="1855"/>
      <c r="AD212" s="1853"/>
      <c r="AE212" s="1854"/>
      <c r="AF212" s="1855"/>
      <c r="AG212" s="1853"/>
      <c r="AH212" s="1854"/>
      <c r="AI212" s="1855"/>
      <c r="AJ212" s="1853"/>
      <c r="AK212" s="1854"/>
      <c r="AL212" s="1855"/>
      <c r="AM212" s="1878">
        <f t="shared" si="58"/>
        <v>0</v>
      </c>
      <c r="AN212" s="1879"/>
      <c r="AO212" s="1323"/>
    </row>
    <row r="213" spans="1:41" s="1324" customFormat="1" ht="32.25" customHeight="1">
      <c r="A213" s="1907" t="s">
        <v>1214</v>
      </c>
      <c r="B213" s="1908"/>
      <c r="C213" s="1842">
        <f t="shared" ref="C213" si="60">C208/(C205*C207)</f>
        <v>0</v>
      </c>
      <c r="D213" s="1843"/>
      <c r="E213" s="1844"/>
      <c r="F213" s="1842"/>
      <c r="G213" s="1843"/>
      <c r="H213" s="1844"/>
      <c r="I213" s="1842"/>
      <c r="J213" s="1843"/>
      <c r="K213" s="1844"/>
      <c r="L213" s="1842"/>
      <c r="M213" s="1843"/>
      <c r="N213" s="1844"/>
      <c r="O213" s="1842"/>
      <c r="P213" s="1843"/>
      <c r="Q213" s="1844"/>
      <c r="R213" s="1842"/>
      <c r="S213" s="1843"/>
      <c r="T213" s="1844"/>
      <c r="U213" s="1842"/>
      <c r="V213" s="1843"/>
      <c r="W213" s="1844"/>
      <c r="X213" s="1842"/>
      <c r="Y213" s="1843"/>
      <c r="Z213" s="1844"/>
      <c r="AA213" s="1842"/>
      <c r="AB213" s="1843"/>
      <c r="AC213" s="1844"/>
      <c r="AD213" s="1842"/>
      <c r="AE213" s="1843"/>
      <c r="AF213" s="1844"/>
      <c r="AG213" s="1842"/>
      <c r="AH213" s="1843"/>
      <c r="AI213" s="1844"/>
      <c r="AJ213" s="1842"/>
      <c r="AK213" s="1843"/>
      <c r="AL213" s="1844"/>
      <c r="AM213" s="1885">
        <f>AVERAGE(C213:AJ213)</f>
        <v>0</v>
      </c>
      <c r="AN213" s="1886"/>
      <c r="AO213" s="1323"/>
    </row>
    <row r="214" spans="1:41" s="1324" customFormat="1">
      <c r="A214" s="1909" t="s">
        <v>672</v>
      </c>
      <c r="B214" s="1908"/>
      <c r="C214" s="1873" t="e">
        <f t="shared" ref="C214" si="61">C208/(C210+C211)</f>
        <v>#DIV/0!</v>
      </c>
      <c r="D214" s="1874"/>
      <c r="E214" s="1875"/>
      <c r="F214" s="1873"/>
      <c r="G214" s="1874"/>
      <c r="H214" s="1875"/>
      <c r="I214" s="1873"/>
      <c r="J214" s="1874"/>
      <c r="K214" s="1875"/>
      <c r="L214" s="1873"/>
      <c r="M214" s="1874"/>
      <c r="N214" s="1875"/>
      <c r="O214" s="1873"/>
      <c r="P214" s="1874"/>
      <c r="Q214" s="1875"/>
      <c r="R214" s="1873"/>
      <c r="S214" s="1874"/>
      <c r="T214" s="1875"/>
      <c r="U214" s="1873"/>
      <c r="V214" s="1874"/>
      <c r="W214" s="1875"/>
      <c r="X214" s="1873"/>
      <c r="Y214" s="1874"/>
      <c r="Z214" s="1875"/>
      <c r="AA214" s="1873"/>
      <c r="AB214" s="1874"/>
      <c r="AC214" s="1875"/>
      <c r="AD214" s="1873"/>
      <c r="AE214" s="1874"/>
      <c r="AF214" s="1875"/>
      <c r="AG214" s="1873"/>
      <c r="AH214" s="1874"/>
      <c r="AI214" s="1875"/>
      <c r="AJ214" s="1873"/>
      <c r="AK214" s="1874"/>
      <c r="AL214" s="1875"/>
      <c r="AM214" s="1869" t="e">
        <f t="shared" ref="AM214:AM215" si="62">AVERAGE(C214:AJ214)</f>
        <v>#DIV/0!</v>
      </c>
      <c r="AN214" s="1870"/>
      <c r="AO214" s="1323"/>
    </row>
    <row r="215" spans="1:41" s="1324" customFormat="1">
      <c r="A215" s="1910" t="s">
        <v>673</v>
      </c>
      <c r="B215" s="1911"/>
      <c r="C215" s="1845" t="e">
        <f t="shared" ref="C215" si="63">C211/(C211+C210)</f>
        <v>#DIV/0!</v>
      </c>
      <c r="D215" s="1846"/>
      <c r="E215" s="1847"/>
      <c r="F215" s="1845"/>
      <c r="G215" s="1846"/>
      <c r="H215" s="1847"/>
      <c r="I215" s="1845"/>
      <c r="J215" s="1846"/>
      <c r="K215" s="1847"/>
      <c r="L215" s="1845"/>
      <c r="M215" s="1846"/>
      <c r="N215" s="1847"/>
      <c r="O215" s="1845"/>
      <c r="P215" s="1846"/>
      <c r="Q215" s="1847"/>
      <c r="R215" s="1845"/>
      <c r="S215" s="1846"/>
      <c r="T215" s="1847"/>
      <c r="U215" s="1845"/>
      <c r="V215" s="1846"/>
      <c r="W215" s="1847"/>
      <c r="X215" s="1845"/>
      <c r="Y215" s="1846"/>
      <c r="Z215" s="1847"/>
      <c r="AA215" s="1845"/>
      <c r="AB215" s="1846"/>
      <c r="AC215" s="1847"/>
      <c r="AD215" s="1845"/>
      <c r="AE215" s="1846"/>
      <c r="AF215" s="1847"/>
      <c r="AG215" s="1845"/>
      <c r="AH215" s="1846"/>
      <c r="AI215" s="1847"/>
      <c r="AJ215" s="1845"/>
      <c r="AK215" s="1846"/>
      <c r="AL215" s="1847"/>
      <c r="AM215" s="1900" t="e">
        <f t="shared" si="62"/>
        <v>#DIV/0!</v>
      </c>
      <c r="AN215" s="1901"/>
      <c r="AO215" s="1323"/>
    </row>
    <row r="216" spans="1:41" s="1324" customFormat="1">
      <c r="A216" s="811" t="s">
        <v>1216</v>
      </c>
      <c r="B216" s="1105"/>
      <c r="C216" s="1882" t="e">
        <f t="shared" ref="C216" si="64">((100%-C213)*C214)/C213</f>
        <v>#DIV/0!</v>
      </c>
      <c r="D216" s="1883"/>
      <c r="E216" s="1884"/>
      <c r="F216" s="1882"/>
      <c r="G216" s="1883"/>
      <c r="H216" s="1884"/>
      <c r="I216" s="1882"/>
      <c r="J216" s="1883"/>
      <c r="K216" s="1884"/>
      <c r="L216" s="1882"/>
      <c r="M216" s="1883"/>
      <c r="N216" s="1884"/>
      <c r="O216" s="1882"/>
      <c r="P216" s="1883"/>
      <c r="Q216" s="1884"/>
      <c r="R216" s="1882"/>
      <c r="S216" s="1883"/>
      <c r="T216" s="1884"/>
      <c r="U216" s="1882"/>
      <c r="V216" s="1883"/>
      <c r="W216" s="1884"/>
      <c r="X216" s="1882"/>
      <c r="Y216" s="1883"/>
      <c r="Z216" s="1884"/>
      <c r="AA216" s="1882"/>
      <c r="AB216" s="1883"/>
      <c r="AC216" s="1884"/>
      <c r="AD216" s="1882"/>
      <c r="AE216" s="1883"/>
      <c r="AF216" s="1884"/>
      <c r="AG216" s="1882"/>
      <c r="AH216" s="1883"/>
      <c r="AI216" s="1884"/>
      <c r="AJ216" s="1882"/>
      <c r="AK216" s="1883"/>
      <c r="AL216" s="1884"/>
      <c r="AM216" s="1897" t="e">
        <f>AVERAGE(C216:AJ216)</f>
        <v>#DIV/0!</v>
      </c>
      <c r="AN216" s="1898"/>
      <c r="AO216" s="1323"/>
    </row>
    <row r="217" spans="1:41" s="1324" customFormat="1">
      <c r="A217" s="1084" t="s">
        <v>1217</v>
      </c>
      <c r="B217" s="1085"/>
      <c r="C217" s="1859">
        <f t="shared" ref="C217" si="65">(C210+C211)/(C205)</f>
        <v>0</v>
      </c>
      <c r="D217" s="1860"/>
      <c r="E217" s="1861"/>
      <c r="F217" s="1859"/>
      <c r="G217" s="1860"/>
      <c r="H217" s="1861"/>
      <c r="I217" s="1859"/>
      <c r="J217" s="1860"/>
      <c r="K217" s="1861"/>
      <c r="L217" s="1859"/>
      <c r="M217" s="1860"/>
      <c r="N217" s="1861"/>
      <c r="O217" s="1859"/>
      <c r="P217" s="1860"/>
      <c r="Q217" s="1861"/>
      <c r="R217" s="1859"/>
      <c r="S217" s="1860"/>
      <c r="T217" s="1861"/>
      <c r="U217" s="1859"/>
      <c r="V217" s="1860"/>
      <c r="W217" s="1861"/>
      <c r="X217" s="1859"/>
      <c r="Y217" s="1860"/>
      <c r="Z217" s="1861"/>
      <c r="AA217" s="1859"/>
      <c r="AB217" s="1860"/>
      <c r="AC217" s="1861"/>
      <c r="AD217" s="1859"/>
      <c r="AE217" s="1860"/>
      <c r="AF217" s="1861"/>
      <c r="AG217" s="1859"/>
      <c r="AH217" s="1860"/>
      <c r="AI217" s="1861"/>
      <c r="AJ217" s="1859"/>
      <c r="AK217" s="1860"/>
      <c r="AL217" s="1861"/>
      <c r="AM217" s="1876">
        <f>AVERAGE(C217:AJ217)</f>
        <v>0</v>
      </c>
      <c r="AN217" s="1877"/>
      <c r="AO217" s="1323"/>
    </row>
    <row r="218" spans="1:41" s="1324" customFormat="1">
      <c r="A218" s="766" t="s">
        <v>691</v>
      </c>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1323"/>
    </row>
    <row r="219" spans="1:41" s="1324" customFormat="1" ht="16.5" thickBot="1">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1323"/>
    </row>
    <row r="220" spans="1:41" ht="31.5" customHeight="1">
      <c r="A220" s="1914" t="s">
        <v>734</v>
      </c>
      <c r="B220" s="1915"/>
      <c r="C220" s="1848" t="s">
        <v>2</v>
      </c>
      <c r="D220" s="1848"/>
      <c r="E220" s="1849"/>
      <c r="F220" s="1848" t="s">
        <v>3</v>
      </c>
      <c r="G220" s="1848"/>
      <c r="H220" s="1849"/>
      <c r="I220" s="1848" t="s">
        <v>4</v>
      </c>
      <c r="J220" s="1848"/>
      <c r="K220" s="1849"/>
      <c r="L220" s="1848" t="s">
        <v>5</v>
      </c>
      <c r="M220" s="1848"/>
      <c r="N220" s="1849"/>
      <c r="O220" s="1848" t="s">
        <v>6</v>
      </c>
      <c r="P220" s="1848"/>
      <c r="Q220" s="1849"/>
      <c r="R220" s="1848" t="s">
        <v>7</v>
      </c>
      <c r="S220" s="1848"/>
      <c r="T220" s="1849"/>
      <c r="U220" s="1848" t="s">
        <v>8</v>
      </c>
      <c r="V220" s="1848"/>
      <c r="W220" s="1849"/>
      <c r="X220" s="1848" t="s">
        <v>9</v>
      </c>
      <c r="Y220" s="1848"/>
      <c r="Z220" s="1849"/>
      <c r="AA220" s="1848" t="s">
        <v>10</v>
      </c>
      <c r="AB220" s="1848"/>
      <c r="AC220" s="1849"/>
      <c r="AD220" s="1848" t="s">
        <v>11</v>
      </c>
      <c r="AE220" s="1848"/>
      <c r="AF220" s="1849"/>
      <c r="AG220" s="1848" t="s">
        <v>12</v>
      </c>
      <c r="AH220" s="1848"/>
      <c r="AI220" s="1849"/>
      <c r="AJ220" s="1848" t="s">
        <v>13</v>
      </c>
      <c r="AK220" s="1848"/>
      <c r="AL220" s="1849"/>
      <c r="AM220" s="1889" t="s">
        <v>659</v>
      </c>
      <c r="AN220" s="1889"/>
      <c r="AO220" s="37"/>
    </row>
    <row r="221" spans="1:41" s="1298" customFormat="1" ht="14.25" customHeight="1">
      <c r="A221" s="1836" t="s">
        <v>1468</v>
      </c>
      <c r="B221" s="1838"/>
      <c r="C221" s="1836">
        <f>C187+C170+C154+C137+C204</f>
        <v>67</v>
      </c>
      <c r="D221" s="1837"/>
      <c r="E221" s="1838"/>
      <c r="F221" s="1836"/>
      <c r="G221" s="1837"/>
      <c r="H221" s="1838"/>
      <c r="I221" s="1836"/>
      <c r="J221" s="1837"/>
      <c r="K221" s="1838"/>
      <c r="L221" s="1836"/>
      <c r="M221" s="1837"/>
      <c r="N221" s="1838"/>
      <c r="O221" s="1836"/>
      <c r="P221" s="1837"/>
      <c r="Q221" s="1838"/>
      <c r="R221" s="1836"/>
      <c r="S221" s="1837"/>
      <c r="T221" s="1838"/>
      <c r="U221" s="1836"/>
      <c r="V221" s="1837"/>
      <c r="W221" s="1838"/>
      <c r="X221" s="1836"/>
      <c r="Y221" s="1837"/>
      <c r="Z221" s="1838"/>
      <c r="AA221" s="1836"/>
      <c r="AB221" s="1837"/>
      <c r="AC221" s="1838"/>
      <c r="AD221" s="1836"/>
      <c r="AE221" s="1837"/>
      <c r="AF221" s="1838"/>
      <c r="AG221" s="1836"/>
      <c r="AH221" s="1837"/>
      <c r="AI221" s="1838"/>
      <c r="AJ221" s="1836"/>
      <c r="AK221" s="1837"/>
      <c r="AL221" s="1838"/>
      <c r="AM221" s="1916">
        <f>AVERAGE(C221:AL221)</f>
        <v>67</v>
      </c>
      <c r="AN221" s="1917"/>
      <c r="AO221" s="37"/>
    </row>
    <row r="222" spans="1:41" s="1324" customFormat="1" ht="14.25" customHeight="1">
      <c r="A222" s="1894" t="s">
        <v>1469</v>
      </c>
      <c r="B222" s="1896"/>
      <c r="C222" s="2056">
        <f>C221-C223</f>
        <v>67</v>
      </c>
      <c r="D222" s="2057"/>
      <c r="E222" s="2058"/>
      <c r="F222" s="1894"/>
      <c r="G222" s="1895"/>
      <c r="H222" s="1896"/>
      <c r="I222" s="1894"/>
      <c r="J222" s="1895"/>
      <c r="K222" s="1896"/>
      <c r="L222" s="1894"/>
      <c r="M222" s="1895"/>
      <c r="N222" s="1896"/>
      <c r="O222" s="1894"/>
      <c r="P222" s="1895"/>
      <c r="Q222" s="1896"/>
      <c r="R222" s="1894"/>
      <c r="S222" s="1895"/>
      <c r="T222" s="1896"/>
      <c r="U222" s="1894"/>
      <c r="V222" s="1895"/>
      <c r="W222" s="1896"/>
      <c r="X222" s="1894"/>
      <c r="Y222" s="1895"/>
      <c r="Z222" s="1896"/>
      <c r="AA222" s="1894"/>
      <c r="AB222" s="1895"/>
      <c r="AC222" s="1896"/>
      <c r="AD222" s="1894"/>
      <c r="AE222" s="1895"/>
      <c r="AF222" s="1896"/>
      <c r="AG222" s="1894"/>
      <c r="AH222" s="1895"/>
      <c r="AI222" s="1896"/>
      <c r="AJ222" s="1894"/>
      <c r="AK222" s="1895"/>
      <c r="AL222" s="1896"/>
      <c r="AM222" s="1902">
        <f t="shared" ref="AM222:AM223" si="66">AVERAGE(C222:AL222)</f>
        <v>67</v>
      </c>
      <c r="AN222" s="1903"/>
      <c r="AO222" s="1323"/>
    </row>
    <row r="223" spans="1:41" s="1324" customFormat="1" ht="14.25" customHeight="1">
      <c r="A223" s="1894" t="s">
        <v>1550</v>
      </c>
      <c r="B223" s="1896"/>
      <c r="C223" s="2056"/>
      <c r="D223" s="2057"/>
      <c r="E223" s="2058"/>
      <c r="F223" s="1894"/>
      <c r="G223" s="1895"/>
      <c r="H223" s="1896"/>
      <c r="I223" s="1894"/>
      <c r="J223" s="1895"/>
      <c r="K223" s="1896"/>
      <c r="L223" s="1894"/>
      <c r="M223" s="1895"/>
      <c r="N223" s="1896"/>
      <c r="O223" s="1894"/>
      <c r="P223" s="1895"/>
      <c r="Q223" s="1896"/>
      <c r="R223" s="1894"/>
      <c r="S223" s="1895"/>
      <c r="T223" s="1896"/>
      <c r="U223" s="1894"/>
      <c r="V223" s="1895"/>
      <c r="W223" s="1896"/>
      <c r="X223" s="1894"/>
      <c r="Y223" s="1895"/>
      <c r="Z223" s="1896"/>
      <c r="AA223" s="1894"/>
      <c r="AB223" s="1895"/>
      <c r="AC223" s="1896"/>
      <c r="AD223" s="1894"/>
      <c r="AE223" s="1895"/>
      <c r="AF223" s="1896"/>
      <c r="AG223" s="1894"/>
      <c r="AH223" s="1895"/>
      <c r="AI223" s="1896"/>
      <c r="AJ223" s="1894"/>
      <c r="AK223" s="1895"/>
      <c r="AL223" s="1896"/>
      <c r="AM223" s="1902" t="e">
        <f t="shared" si="66"/>
        <v>#DIV/0!</v>
      </c>
      <c r="AN223" s="1903"/>
      <c r="AO223" s="1323"/>
    </row>
    <row r="224" spans="1:41" s="1298" customFormat="1" ht="14.25" customHeight="1">
      <c r="A224" s="1866" t="s">
        <v>1549</v>
      </c>
      <c r="B224" s="1868"/>
      <c r="C224" s="1866">
        <v>31</v>
      </c>
      <c r="D224" s="1867"/>
      <c r="E224" s="1868"/>
      <c r="F224" s="1866"/>
      <c r="G224" s="1867"/>
      <c r="H224" s="1868"/>
      <c r="I224" s="1866"/>
      <c r="J224" s="1867"/>
      <c r="K224" s="1868"/>
      <c r="L224" s="1866"/>
      <c r="M224" s="1867"/>
      <c r="N224" s="1868"/>
      <c r="O224" s="1866"/>
      <c r="P224" s="1867"/>
      <c r="Q224" s="1868"/>
      <c r="R224" s="1866"/>
      <c r="S224" s="1867"/>
      <c r="T224" s="1868"/>
      <c r="U224" s="1866"/>
      <c r="V224" s="1867"/>
      <c r="W224" s="1868"/>
      <c r="X224" s="1866"/>
      <c r="Y224" s="1867"/>
      <c r="Z224" s="1868"/>
      <c r="AA224" s="1866"/>
      <c r="AB224" s="1867"/>
      <c r="AC224" s="1868"/>
      <c r="AD224" s="1866"/>
      <c r="AE224" s="1867"/>
      <c r="AF224" s="1868"/>
      <c r="AG224" s="1866"/>
      <c r="AH224" s="1867"/>
      <c r="AI224" s="1868"/>
      <c r="AJ224" s="1866"/>
      <c r="AK224" s="1867"/>
      <c r="AL224" s="1868"/>
      <c r="AM224" s="1880">
        <f>AVERAGE(C224:AL224)</f>
        <v>31</v>
      </c>
      <c r="AN224" s="1881"/>
      <c r="AO224" s="37"/>
    </row>
    <row r="225" spans="1:41" s="1298" customFormat="1">
      <c r="A225" s="1912" t="s">
        <v>679</v>
      </c>
      <c r="B225" s="1913"/>
      <c r="C225" s="1864">
        <f t="shared" ref="C225" si="67">C191+C174+C158+C141+C208</f>
        <v>0</v>
      </c>
      <c r="D225" s="1865"/>
      <c r="E225" s="1899"/>
      <c r="F225" s="1864"/>
      <c r="G225" s="1865"/>
      <c r="H225" s="1899"/>
      <c r="I225" s="1864"/>
      <c r="J225" s="1865"/>
      <c r="K225" s="1899"/>
      <c r="L225" s="1864"/>
      <c r="M225" s="1865"/>
      <c r="N225" s="1899"/>
      <c r="O225" s="1864"/>
      <c r="P225" s="1865"/>
      <c r="Q225" s="1899"/>
      <c r="R225" s="1864"/>
      <c r="S225" s="1865"/>
      <c r="T225" s="1899"/>
      <c r="U225" s="1864"/>
      <c r="V225" s="1865"/>
      <c r="W225" s="1899"/>
      <c r="X225" s="1864"/>
      <c r="Y225" s="1865"/>
      <c r="Z225" s="1899"/>
      <c r="AA225" s="1864"/>
      <c r="AB225" s="1865"/>
      <c r="AC225" s="1899"/>
      <c r="AD225" s="1864"/>
      <c r="AE225" s="1865"/>
      <c r="AF225" s="1899"/>
      <c r="AG225" s="1864"/>
      <c r="AH225" s="1865"/>
      <c r="AI225" s="1899"/>
      <c r="AJ225" s="1864"/>
      <c r="AK225" s="1865"/>
      <c r="AL225" s="1899"/>
      <c r="AM225" s="1862">
        <f>AVERAGE(C225:AJ225)</f>
        <v>0</v>
      </c>
      <c r="AN225" s="1863"/>
      <c r="AO225" s="37"/>
    </row>
    <row r="226" spans="1:41">
      <c r="A226" s="813" t="s">
        <v>760</v>
      </c>
      <c r="B226" s="817"/>
      <c r="C226" s="1839">
        <f t="shared" ref="C226" si="68">C192+C175+C159+C142+C209</f>
        <v>0</v>
      </c>
      <c r="D226" s="1840"/>
      <c r="E226" s="1841"/>
      <c r="F226" s="1839"/>
      <c r="G226" s="1840"/>
      <c r="H226" s="1841"/>
      <c r="I226" s="1839"/>
      <c r="J226" s="1840"/>
      <c r="K226" s="1841"/>
      <c r="L226" s="1839"/>
      <c r="M226" s="1840"/>
      <c r="N226" s="1841"/>
      <c r="O226" s="1839"/>
      <c r="P226" s="1840"/>
      <c r="Q226" s="1841"/>
      <c r="R226" s="1839"/>
      <c r="S226" s="1840"/>
      <c r="T226" s="1841"/>
      <c r="U226" s="1839"/>
      <c r="V226" s="1840"/>
      <c r="W226" s="1841"/>
      <c r="X226" s="1839"/>
      <c r="Y226" s="1840"/>
      <c r="Z226" s="1841"/>
      <c r="AA226" s="1839"/>
      <c r="AB226" s="1840"/>
      <c r="AC226" s="1841"/>
      <c r="AD226" s="1839"/>
      <c r="AE226" s="1840"/>
      <c r="AF226" s="1841"/>
      <c r="AG226" s="1839"/>
      <c r="AH226" s="1840"/>
      <c r="AI226" s="1841"/>
      <c r="AJ226" s="1839"/>
      <c r="AK226" s="1840"/>
      <c r="AL226" s="1841"/>
      <c r="AM226" s="1871">
        <f t="shared" ref="AM226:AM229" si="69">AVERAGE(C226:AJ226)</f>
        <v>0</v>
      </c>
      <c r="AN226" s="1872"/>
      <c r="AO226" s="37"/>
    </row>
    <row r="227" spans="1:41">
      <c r="A227" s="813" t="s">
        <v>1548</v>
      </c>
      <c r="B227" s="817"/>
      <c r="C227" s="1839">
        <f t="shared" ref="C227" si="70">C193+C176+C160+C143+C210</f>
        <v>0</v>
      </c>
      <c r="D227" s="1840"/>
      <c r="E227" s="1841"/>
      <c r="F227" s="1839"/>
      <c r="G227" s="1840"/>
      <c r="H227" s="1841"/>
      <c r="I227" s="1839"/>
      <c r="J227" s="1840"/>
      <c r="K227" s="1841"/>
      <c r="L227" s="1839"/>
      <c r="M227" s="1840"/>
      <c r="N227" s="1841"/>
      <c r="O227" s="1839"/>
      <c r="P227" s="1840"/>
      <c r="Q227" s="1841"/>
      <c r="R227" s="1839"/>
      <c r="S227" s="1840"/>
      <c r="T227" s="1841"/>
      <c r="U227" s="1839"/>
      <c r="V227" s="1840"/>
      <c r="W227" s="1841"/>
      <c r="X227" s="1839"/>
      <c r="Y227" s="1840"/>
      <c r="Z227" s="1841"/>
      <c r="AA227" s="1839"/>
      <c r="AB227" s="1840"/>
      <c r="AC227" s="1841"/>
      <c r="AD227" s="1839"/>
      <c r="AE227" s="1840"/>
      <c r="AF227" s="1841"/>
      <c r="AG227" s="1839"/>
      <c r="AH227" s="1840"/>
      <c r="AI227" s="1841"/>
      <c r="AJ227" s="1839"/>
      <c r="AK227" s="1840"/>
      <c r="AL227" s="1841"/>
      <c r="AM227" s="1871">
        <f t="shared" si="69"/>
        <v>0</v>
      </c>
      <c r="AN227" s="1872"/>
      <c r="AO227" s="37"/>
    </row>
    <row r="228" spans="1:41">
      <c r="A228" s="815" t="s">
        <v>579</v>
      </c>
      <c r="B228" s="825"/>
      <c r="C228" s="1850">
        <v>15</v>
      </c>
      <c r="D228" s="1851"/>
      <c r="E228" s="1852"/>
      <c r="F228" s="1850"/>
      <c r="G228" s="1851"/>
      <c r="H228" s="1852"/>
      <c r="I228" s="1850"/>
      <c r="J228" s="1851"/>
      <c r="K228" s="1852"/>
      <c r="L228" s="1850"/>
      <c r="M228" s="1851"/>
      <c r="N228" s="1852"/>
      <c r="O228" s="1850"/>
      <c r="P228" s="1851"/>
      <c r="Q228" s="1852"/>
      <c r="R228" s="1850"/>
      <c r="S228" s="1851"/>
      <c r="T228" s="1852"/>
      <c r="U228" s="1850"/>
      <c r="V228" s="1851"/>
      <c r="W228" s="1852"/>
      <c r="X228" s="1850"/>
      <c r="Y228" s="1851"/>
      <c r="Z228" s="1852"/>
      <c r="AA228" s="1850"/>
      <c r="AB228" s="1851"/>
      <c r="AC228" s="1852"/>
      <c r="AD228" s="1850"/>
      <c r="AE228" s="1851"/>
      <c r="AF228" s="1852"/>
      <c r="AG228" s="1850"/>
      <c r="AH228" s="1851"/>
      <c r="AI228" s="1852"/>
      <c r="AJ228" s="1850"/>
      <c r="AK228" s="1851"/>
      <c r="AL228" s="1852"/>
      <c r="AM228" s="1890">
        <f t="shared" si="69"/>
        <v>15</v>
      </c>
      <c r="AN228" s="1891"/>
      <c r="AO228" s="37"/>
    </row>
    <row r="229" spans="1:41">
      <c r="A229" s="813" t="s">
        <v>671</v>
      </c>
      <c r="B229" s="817"/>
      <c r="C229" s="1853">
        <f t="shared" ref="C229" si="71">C225/(C221*C224)</f>
        <v>0</v>
      </c>
      <c r="D229" s="1854"/>
      <c r="E229" s="1855"/>
      <c r="F229" s="1853"/>
      <c r="G229" s="1854"/>
      <c r="H229" s="1855"/>
      <c r="I229" s="1853"/>
      <c r="J229" s="1854"/>
      <c r="K229" s="1855"/>
      <c r="L229" s="1853"/>
      <c r="M229" s="1854"/>
      <c r="N229" s="1855"/>
      <c r="O229" s="1853"/>
      <c r="P229" s="1854"/>
      <c r="Q229" s="1855"/>
      <c r="R229" s="1853"/>
      <c r="S229" s="1854"/>
      <c r="T229" s="1855"/>
      <c r="U229" s="1853"/>
      <c r="V229" s="1854"/>
      <c r="W229" s="1855"/>
      <c r="X229" s="1853"/>
      <c r="Y229" s="1854"/>
      <c r="Z229" s="1855"/>
      <c r="AA229" s="1853"/>
      <c r="AB229" s="1854"/>
      <c r="AC229" s="1855"/>
      <c r="AD229" s="1853"/>
      <c r="AE229" s="1854"/>
      <c r="AF229" s="1855"/>
      <c r="AG229" s="1853"/>
      <c r="AH229" s="1854"/>
      <c r="AI229" s="1855"/>
      <c r="AJ229" s="1853"/>
      <c r="AK229" s="1854"/>
      <c r="AL229" s="1855"/>
      <c r="AM229" s="1878">
        <f t="shared" si="69"/>
        <v>0</v>
      </c>
      <c r="AN229" s="1879"/>
      <c r="AO229" s="37"/>
    </row>
    <row r="230" spans="1:41" ht="27.75" customHeight="1">
      <c r="A230" s="1907" t="s">
        <v>1214</v>
      </c>
      <c r="B230" s="1908"/>
      <c r="C230" s="1842">
        <f t="shared" ref="C230" si="72">C225/(C222*C224)</f>
        <v>0</v>
      </c>
      <c r="D230" s="1843"/>
      <c r="E230" s="1844"/>
      <c r="F230" s="1842"/>
      <c r="G230" s="1843"/>
      <c r="H230" s="1844"/>
      <c r="I230" s="1842"/>
      <c r="J230" s="1843"/>
      <c r="K230" s="1844"/>
      <c r="L230" s="1842"/>
      <c r="M230" s="1843"/>
      <c r="N230" s="1844"/>
      <c r="O230" s="1842"/>
      <c r="P230" s="1843"/>
      <c r="Q230" s="1844"/>
      <c r="R230" s="1842"/>
      <c r="S230" s="1843"/>
      <c r="T230" s="1844"/>
      <c r="U230" s="1842"/>
      <c r="V230" s="1843"/>
      <c r="W230" s="1844"/>
      <c r="X230" s="1842"/>
      <c r="Y230" s="1843"/>
      <c r="Z230" s="1844"/>
      <c r="AA230" s="1842"/>
      <c r="AB230" s="1843"/>
      <c r="AC230" s="1844"/>
      <c r="AD230" s="1842"/>
      <c r="AE230" s="1843"/>
      <c r="AF230" s="1844"/>
      <c r="AG230" s="1842"/>
      <c r="AH230" s="1843"/>
      <c r="AI230" s="1844"/>
      <c r="AJ230" s="1842"/>
      <c r="AK230" s="1843"/>
      <c r="AL230" s="1844"/>
      <c r="AM230" s="1885">
        <f>AVERAGE(C230:AJ230)</f>
        <v>0</v>
      </c>
      <c r="AN230" s="1886"/>
      <c r="AO230" s="37"/>
    </row>
    <row r="231" spans="1:41">
      <c r="A231" s="1909" t="s">
        <v>672</v>
      </c>
      <c r="B231" s="1908"/>
      <c r="C231" s="1873">
        <f t="shared" ref="C231" si="73">C225/(C227+C228)</f>
        <v>0</v>
      </c>
      <c r="D231" s="1874"/>
      <c r="E231" s="1875"/>
      <c r="F231" s="1873"/>
      <c r="G231" s="1874"/>
      <c r="H231" s="1875"/>
      <c r="I231" s="1873"/>
      <c r="J231" s="1874"/>
      <c r="K231" s="1875"/>
      <c r="L231" s="1873"/>
      <c r="M231" s="1874"/>
      <c r="N231" s="1875"/>
      <c r="O231" s="1873"/>
      <c r="P231" s="1874"/>
      <c r="Q231" s="1875"/>
      <c r="R231" s="1873"/>
      <c r="S231" s="1874"/>
      <c r="T231" s="1875"/>
      <c r="U231" s="1873"/>
      <c r="V231" s="1874"/>
      <c r="W231" s="1875"/>
      <c r="X231" s="1873"/>
      <c r="Y231" s="1874"/>
      <c r="Z231" s="1875"/>
      <c r="AA231" s="1873"/>
      <c r="AB231" s="1874"/>
      <c r="AC231" s="1875"/>
      <c r="AD231" s="1873"/>
      <c r="AE231" s="1874"/>
      <c r="AF231" s="1875"/>
      <c r="AG231" s="1873"/>
      <c r="AH231" s="1874"/>
      <c r="AI231" s="1875"/>
      <c r="AJ231" s="1873"/>
      <c r="AK231" s="1874"/>
      <c r="AL231" s="1875"/>
      <c r="AM231" s="1869">
        <f t="shared" ref="AM231:AM232" si="74">AVERAGE(C231:AJ231)</f>
        <v>0</v>
      </c>
      <c r="AN231" s="1870"/>
      <c r="AO231" s="37"/>
    </row>
    <row r="232" spans="1:41">
      <c r="A232" s="1910" t="s">
        <v>673</v>
      </c>
      <c r="B232" s="1911"/>
      <c r="C232" s="1845">
        <f t="shared" ref="C232" si="75">C228/(C228+C227)</f>
        <v>1</v>
      </c>
      <c r="D232" s="1846"/>
      <c r="E232" s="1847"/>
      <c r="F232" s="1845"/>
      <c r="G232" s="1846"/>
      <c r="H232" s="1847"/>
      <c r="I232" s="1845"/>
      <c r="J232" s="1846"/>
      <c r="K232" s="1847"/>
      <c r="L232" s="1845"/>
      <c r="M232" s="1846"/>
      <c r="N232" s="1847"/>
      <c r="O232" s="1845"/>
      <c r="P232" s="1846"/>
      <c r="Q232" s="1847"/>
      <c r="R232" s="1845"/>
      <c r="S232" s="1846"/>
      <c r="T232" s="1847"/>
      <c r="U232" s="1845"/>
      <c r="V232" s="1846"/>
      <c r="W232" s="1847"/>
      <c r="X232" s="1845"/>
      <c r="Y232" s="1846"/>
      <c r="Z232" s="1847"/>
      <c r="AA232" s="1845"/>
      <c r="AB232" s="1846"/>
      <c r="AC232" s="1847"/>
      <c r="AD232" s="1845"/>
      <c r="AE232" s="1846"/>
      <c r="AF232" s="1847"/>
      <c r="AG232" s="1845"/>
      <c r="AH232" s="1846"/>
      <c r="AI232" s="1847"/>
      <c r="AJ232" s="1845"/>
      <c r="AK232" s="1846"/>
      <c r="AL232" s="1847"/>
      <c r="AM232" s="1900">
        <f t="shared" si="74"/>
        <v>1</v>
      </c>
      <c r="AN232" s="1901"/>
      <c r="AO232" s="37"/>
    </row>
    <row r="233" spans="1:41">
      <c r="A233" s="811" t="s">
        <v>1216</v>
      </c>
      <c r="B233" s="1105"/>
      <c r="C233" s="1882" t="e">
        <f t="shared" ref="C233" si="76">((100%-C230)*C231)/C230</f>
        <v>#DIV/0!</v>
      </c>
      <c r="D233" s="1883"/>
      <c r="E233" s="1884"/>
      <c r="F233" s="1882"/>
      <c r="G233" s="1883"/>
      <c r="H233" s="1884"/>
      <c r="I233" s="1882"/>
      <c r="J233" s="1883"/>
      <c r="K233" s="1884"/>
      <c r="L233" s="1882"/>
      <c r="M233" s="1883"/>
      <c r="N233" s="1884"/>
      <c r="O233" s="1882"/>
      <c r="P233" s="1883"/>
      <c r="Q233" s="1884"/>
      <c r="R233" s="1882"/>
      <c r="S233" s="1883"/>
      <c r="T233" s="1884"/>
      <c r="U233" s="1882"/>
      <c r="V233" s="1883"/>
      <c r="W233" s="1884"/>
      <c r="X233" s="1882"/>
      <c r="Y233" s="1883"/>
      <c r="Z233" s="1884"/>
      <c r="AA233" s="1882"/>
      <c r="AB233" s="1883"/>
      <c r="AC233" s="1884"/>
      <c r="AD233" s="1882"/>
      <c r="AE233" s="1883"/>
      <c r="AF233" s="1884"/>
      <c r="AG233" s="1882"/>
      <c r="AH233" s="1883"/>
      <c r="AI233" s="1884"/>
      <c r="AJ233" s="1882"/>
      <c r="AK233" s="1883"/>
      <c r="AL233" s="1884"/>
      <c r="AM233" s="1897" t="e">
        <f>AVERAGE(C233:AJ233)</f>
        <v>#DIV/0!</v>
      </c>
      <c r="AN233" s="1898"/>
      <c r="AO233" s="37"/>
    </row>
    <row r="234" spans="1:41">
      <c r="A234" s="1084" t="s">
        <v>1217</v>
      </c>
      <c r="B234" s="1085"/>
      <c r="C234" s="1859">
        <f t="shared" ref="C234" si="77">(C227+C228)/(C222)</f>
        <v>0.22388059701492538</v>
      </c>
      <c r="D234" s="1860"/>
      <c r="E234" s="1861"/>
      <c r="F234" s="1859"/>
      <c r="G234" s="1860"/>
      <c r="H234" s="1861"/>
      <c r="I234" s="1859"/>
      <c r="J234" s="1860"/>
      <c r="K234" s="1861"/>
      <c r="L234" s="1859"/>
      <c r="M234" s="1860"/>
      <c r="N234" s="1861"/>
      <c r="O234" s="1859"/>
      <c r="P234" s="1860"/>
      <c r="Q234" s="1861"/>
      <c r="R234" s="1859"/>
      <c r="S234" s="1860"/>
      <c r="T234" s="1861"/>
      <c r="U234" s="1859"/>
      <c r="V234" s="1860"/>
      <c r="W234" s="1861"/>
      <c r="X234" s="1859"/>
      <c r="Y234" s="1860"/>
      <c r="Z234" s="1861"/>
      <c r="AA234" s="1859"/>
      <c r="AB234" s="1860"/>
      <c r="AC234" s="1861"/>
      <c r="AD234" s="1859"/>
      <c r="AE234" s="1860"/>
      <c r="AF234" s="1861"/>
      <c r="AG234" s="1859"/>
      <c r="AH234" s="1860"/>
      <c r="AI234" s="1861"/>
      <c r="AJ234" s="1859"/>
      <c r="AK234" s="1860"/>
      <c r="AL234" s="1861"/>
      <c r="AM234" s="1876">
        <f>AVERAGE(C234:AJ234)</f>
        <v>0.22388059701492538</v>
      </c>
      <c r="AN234" s="1877"/>
      <c r="AO234" s="37"/>
    </row>
    <row r="235" spans="1:41">
      <c r="A235" s="766" t="s">
        <v>691</v>
      </c>
      <c r="AO235" s="37"/>
    </row>
  </sheetData>
  <sheetProtection algorithmName="SHA-512" hashValue="br6xGhL8DaRwLC0tLmEiM9jTYx5cyCqpta1WvgoI9aEe6zN3/WOqe7dG9d0S5NMv7uxy5uLc/FtDCbthrkbJEg==" saltValue="VROToKv0a4e7rigRS8KYKg==" spinCount="100000" sheet="1" objects="1" scenarios="1"/>
  <mergeCells count="2269">
    <mergeCell ref="AJ217:AL217"/>
    <mergeCell ref="AM217:AN217"/>
    <mergeCell ref="A215:B215"/>
    <mergeCell ref="C215:E215"/>
    <mergeCell ref="F215:H215"/>
    <mergeCell ref="I215:K215"/>
    <mergeCell ref="L215:N215"/>
    <mergeCell ref="O215:Q215"/>
    <mergeCell ref="R215:T215"/>
    <mergeCell ref="U215:W215"/>
    <mergeCell ref="X215:Z215"/>
    <mergeCell ref="AA215:AC215"/>
    <mergeCell ref="AD215:AF215"/>
    <mergeCell ref="AG215:AI215"/>
    <mergeCell ref="AJ215:AL215"/>
    <mergeCell ref="AM215:AN215"/>
    <mergeCell ref="C216:E216"/>
    <mergeCell ref="F216:H216"/>
    <mergeCell ref="I216:K216"/>
    <mergeCell ref="L216:N216"/>
    <mergeCell ref="O216:Q216"/>
    <mergeCell ref="AJ216:AL216"/>
    <mergeCell ref="AM216:AN216"/>
    <mergeCell ref="AM213:AN213"/>
    <mergeCell ref="A214:B214"/>
    <mergeCell ref="C214:E214"/>
    <mergeCell ref="F214:H214"/>
    <mergeCell ref="L214:N214"/>
    <mergeCell ref="O214:Q214"/>
    <mergeCell ref="R214:T214"/>
    <mergeCell ref="U214:W214"/>
    <mergeCell ref="X214:Z214"/>
    <mergeCell ref="AA214:AC214"/>
    <mergeCell ref="AJ214:AL214"/>
    <mergeCell ref="AM214:AN214"/>
    <mergeCell ref="AJ10:AL10"/>
    <mergeCell ref="AG10:AI10"/>
    <mergeCell ref="AM10:AN10"/>
    <mergeCell ref="AO10:AP10"/>
    <mergeCell ref="AD10:AF10"/>
    <mergeCell ref="AA10:AC10"/>
    <mergeCell ref="AJ212:AL212"/>
    <mergeCell ref="AM212:AN212"/>
    <mergeCell ref="AM209:AN209"/>
    <mergeCell ref="C210:E210"/>
    <mergeCell ref="F210:H210"/>
    <mergeCell ref="I210:K210"/>
    <mergeCell ref="L210:N210"/>
    <mergeCell ref="O210:Q210"/>
    <mergeCell ref="R210:T210"/>
    <mergeCell ref="U210:W210"/>
    <mergeCell ref="X210:Z210"/>
    <mergeCell ref="AA210:AC210"/>
    <mergeCell ref="AD210:AF210"/>
    <mergeCell ref="AG210:AI210"/>
    <mergeCell ref="AJ210:AL210"/>
    <mergeCell ref="AM210:AN210"/>
    <mergeCell ref="C211:E211"/>
    <mergeCell ref="F211:H211"/>
    <mergeCell ref="I211:K211"/>
    <mergeCell ref="L211:N211"/>
    <mergeCell ref="O211:Q211"/>
    <mergeCell ref="R211:T211"/>
    <mergeCell ref="U211:W211"/>
    <mergeCell ref="X211:Z211"/>
    <mergeCell ref="AA211:AC211"/>
    <mergeCell ref="AD211:AF211"/>
    <mergeCell ref="AG211:AI211"/>
    <mergeCell ref="AJ211:AL211"/>
    <mergeCell ref="AM211:AN211"/>
    <mergeCell ref="AM206:AN206"/>
    <mergeCell ref="A207:B207"/>
    <mergeCell ref="C207:E207"/>
    <mergeCell ref="F207:H207"/>
    <mergeCell ref="I207:K207"/>
    <mergeCell ref="L207:N207"/>
    <mergeCell ref="O207:Q207"/>
    <mergeCell ref="R207:T207"/>
    <mergeCell ref="U207:W207"/>
    <mergeCell ref="X207:Z207"/>
    <mergeCell ref="AA207:AC207"/>
    <mergeCell ref="AD207:AF207"/>
    <mergeCell ref="AG207:AI207"/>
    <mergeCell ref="AJ207:AL207"/>
    <mergeCell ref="AM207:AN207"/>
    <mergeCell ref="A208:B208"/>
    <mergeCell ref="C208:E208"/>
    <mergeCell ref="F208:H208"/>
    <mergeCell ref="I208:K208"/>
    <mergeCell ref="L208:N208"/>
    <mergeCell ref="O208:Q208"/>
    <mergeCell ref="R208:T208"/>
    <mergeCell ref="U208:W208"/>
    <mergeCell ref="X208:Z208"/>
    <mergeCell ref="AA208:AC208"/>
    <mergeCell ref="AD208:AF208"/>
    <mergeCell ref="AG208:AI208"/>
    <mergeCell ref="AJ208:AL208"/>
    <mergeCell ref="AM208:AN208"/>
    <mergeCell ref="A223:B223"/>
    <mergeCell ref="C223:E223"/>
    <mergeCell ref="F223:H223"/>
    <mergeCell ref="I223:K223"/>
    <mergeCell ref="L223:N223"/>
    <mergeCell ref="O223:Q223"/>
    <mergeCell ref="R223:T223"/>
    <mergeCell ref="U223:W223"/>
    <mergeCell ref="X223:Z223"/>
    <mergeCell ref="AA223:AC223"/>
    <mergeCell ref="AD223:AF223"/>
    <mergeCell ref="AG223:AI223"/>
    <mergeCell ref="AJ223:AL223"/>
    <mergeCell ref="AM223:AN223"/>
    <mergeCell ref="AM222:AN222"/>
    <mergeCell ref="U221:W221"/>
    <mergeCell ref="C220:E220"/>
    <mergeCell ref="C221:E221"/>
    <mergeCell ref="AA220:AC220"/>
    <mergeCell ref="L221:N221"/>
    <mergeCell ref="C203:E203"/>
    <mergeCell ref="F203:H203"/>
    <mergeCell ref="I203:K203"/>
    <mergeCell ref="L203:N203"/>
    <mergeCell ref="O203:Q203"/>
    <mergeCell ref="R203:T203"/>
    <mergeCell ref="U203:W203"/>
    <mergeCell ref="X203:Z203"/>
    <mergeCell ref="AA203:AC203"/>
    <mergeCell ref="AD203:AF203"/>
    <mergeCell ref="AG203:AI203"/>
    <mergeCell ref="AJ203:AL203"/>
    <mergeCell ref="AM203:AN203"/>
    <mergeCell ref="A204:B204"/>
    <mergeCell ref="C204:E204"/>
    <mergeCell ref="F204:H204"/>
    <mergeCell ref="I204:K204"/>
    <mergeCell ref="L204:N204"/>
    <mergeCell ref="O204:Q204"/>
    <mergeCell ref="R204:T204"/>
    <mergeCell ref="U204:W204"/>
    <mergeCell ref="X204:Z204"/>
    <mergeCell ref="AJ204:AL204"/>
    <mergeCell ref="AM204:AN204"/>
    <mergeCell ref="C205:E205"/>
    <mergeCell ref="F205:H205"/>
    <mergeCell ref="I205:K205"/>
    <mergeCell ref="L205:N205"/>
    <mergeCell ref="O205:Q205"/>
    <mergeCell ref="R205:T205"/>
    <mergeCell ref="U205:W205"/>
    <mergeCell ref="X205:Z205"/>
    <mergeCell ref="AA205:AC205"/>
    <mergeCell ref="AD205:AF205"/>
    <mergeCell ref="AG205:AI205"/>
    <mergeCell ref="AJ205:AL205"/>
    <mergeCell ref="AM205:AN205"/>
    <mergeCell ref="A206:B206"/>
    <mergeCell ref="C206:E206"/>
    <mergeCell ref="F206:H206"/>
    <mergeCell ref="I206:K206"/>
    <mergeCell ref="L206:N206"/>
    <mergeCell ref="O206:Q206"/>
    <mergeCell ref="R206:T206"/>
    <mergeCell ref="U206:W206"/>
    <mergeCell ref="X206:Z206"/>
    <mergeCell ref="AA206:AC206"/>
    <mergeCell ref="AD206:AF206"/>
    <mergeCell ref="AJ188:AL188"/>
    <mergeCell ref="L172:N172"/>
    <mergeCell ref="O172:Q172"/>
    <mergeCell ref="A222:B222"/>
    <mergeCell ref="C222:E222"/>
    <mergeCell ref="F222:H222"/>
    <mergeCell ref="I222:K222"/>
    <mergeCell ref="L222:N222"/>
    <mergeCell ref="O222:Q222"/>
    <mergeCell ref="R222:T222"/>
    <mergeCell ref="U222:W222"/>
    <mergeCell ref="X222:Z222"/>
    <mergeCell ref="AA222:AC222"/>
    <mergeCell ref="AD222:AF222"/>
    <mergeCell ref="AG222:AI222"/>
    <mergeCell ref="AJ222:AL222"/>
    <mergeCell ref="AG206:AI206"/>
    <mergeCell ref="AJ206:AL206"/>
    <mergeCell ref="C209:E209"/>
    <mergeCell ref="AJ209:AL209"/>
    <mergeCell ref="A213:B213"/>
    <mergeCell ref="C213:E213"/>
    <mergeCell ref="O213:Q213"/>
    <mergeCell ref="R213:T213"/>
    <mergeCell ref="U213:W213"/>
    <mergeCell ref="X213:Z213"/>
    <mergeCell ref="AA213:AC213"/>
    <mergeCell ref="AD213:AF213"/>
    <mergeCell ref="AG213:AI213"/>
    <mergeCell ref="AJ213:AL213"/>
    <mergeCell ref="AG217:AI217"/>
    <mergeCell ref="A205:B205"/>
    <mergeCell ref="A188:B188"/>
    <mergeCell ref="C188:E188"/>
    <mergeCell ref="F188:H188"/>
    <mergeCell ref="I188:K188"/>
    <mergeCell ref="L188:N188"/>
    <mergeCell ref="O188:Q188"/>
    <mergeCell ref="R188:T188"/>
    <mergeCell ref="U188:W188"/>
    <mergeCell ref="X188:Z188"/>
    <mergeCell ref="AA188:AC188"/>
    <mergeCell ref="AD188:AF188"/>
    <mergeCell ref="C181:E181"/>
    <mergeCell ref="A186:B186"/>
    <mergeCell ref="AD182:AF182"/>
    <mergeCell ref="X186:Z186"/>
    <mergeCell ref="L181:N181"/>
    <mergeCell ref="AG188:AI188"/>
    <mergeCell ref="C186:E186"/>
    <mergeCell ref="A189:B189"/>
    <mergeCell ref="C189:E189"/>
    <mergeCell ref="F189:H189"/>
    <mergeCell ref="I189:K189"/>
    <mergeCell ref="L189:N189"/>
    <mergeCell ref="O189:Q189"/>
    <mergeCell ref="R189:T189"/>
    <mergeCell ref="U189:W189"/>
    <mergeCell ref="X189:Z189"/>
    <mergeCell ref="AG149:AI149"/>
    <mergeCell ref="AG155:AI155"/>
    <mergeCell ref="A156:B156"/>
    <mergeCell ref="C156:E156"/>
    <mergeCell ref="F156:H156"/>
    <mergeCell ref="I156:K156"/>
    <mergeCell ref="L156:N156"/>
    <mergeCell ref="O156:Q156"/>
    <mergeCell ref="R156:T156"/>
    <mergeCell ref="U156:W156"/>
    <mergeCell ref="X156:Z156"/>
    <mergeCell ref="AA156:AC156"/>
    <mergeCell ref="AD156:AF156"/>
    <mergeCell ref="AG156:AI156"/>
    <mergeCell ref="AA171:AC171"/>
    <mergeCell ref="AD171:AF171"/>
    <mergeCell ref="AG171:AI171"/>
    <mergeCell ref="I187:K187"/>
    <mergeCell ref="F162:H162"/>
    <mergeCell ref="I175:K175"/>
    <mergeCell ref="F174:H174"/>
    <mergeCell ref="A170:B170"/>
    <mergeCell ref="C159:E159"/>
    <mergeCell ref="A155:B155"/>
    <mergeCell ref="C155:E155"/>
    <mergeCell ref="F155:H155"/>
    <mergeCell ref="AM188:AN188"/>
    <mergeCell ref="A187:B187"/>
    <mergeCell ref="A181:B181"/>
    <mergeCell ref="U176:W176"/>
    <mergeCell ref="C225:E225"/>
    <mergeCell ref="AD224:AF224"/>
    <mergeCell ref="U224:W224"/>
    <mergeCell ref="F224:H224"/>
    <mergeCell ref="C224:E224"/>
    <mergeCell ref="A224:B224"/>
    <mergeCell ref="I174:K174"/>
    <mergeCell ref="L175:N175"/>
    <mergeCell ref="I163:K163"/>
    <mergeCell ref="L163:N163"/>
    <mergeCell ref="A171:B171"/>
    <mergeCell ref="C171:E171"/>
    <mergeCell ref="F171:H171"/>
    <mergeCell ref="I171:K171"/>
    <mergeCell ref="L171:N171"/>
    <mergeCell ref="O171:Q171"/>
    <mergeCell ref="R171:T171"/>
    <mergeCell ref="AJ155:AL155"/>
    <mergeCell ref="AM155:AN155"/>
    <mergeCell ref="A190:B190"/>
    <mergeCell ref="I172:K172"/>
    <mergeCell ref="X167:Z167"/>
    <mergeCell ref="L165:N165"/>
    <mergeCell ref="O159:Q159"/>
    <mergeCell ref="R163:T163"/>
    <mergeCell ref="A173:B173"/>
    <mergeCell ref="C173:E173"/>
    <mergeCell ref="F173:H173"/>
    <mergeCell ref="I173:K173"/>
    <mergeCell ref="AD170:AF170"/>
    <mergeCell ref="C182:E182"/>
    <mergeCell ref="AJ171:AL171"/>
    <mergeCell ref="X172:Z172"/>
    <mergeCell ref="AA172:AC172"/>
    <mergeCell ref="AD172:AF172"/>
    <mergeCell ref="AG172:AI172"/>
    <mergeCell ref="O179:Q179"/>
    <mergeCell ref="R170:T170"/>
    <mergeCell ref="C176:E176"/>
    <mergeCell ref="A172:B172"/>
    <mergeCell ref="C172:E172"/>
    <mergeCell ref="F172:H172"/>
    <mergeCell ref="I181:K181"/>
    <mergeCell ref="C180:E180"/>
    <mergeCell ref="F179:H179"/>
    <mergeCell ref="C174:E174"/>
    <mergeCell ref="U171:W171"/>
    <mergeCell ref="X171:Z171"/>
    <mergeCell ref="O170:Q170"/>
    <mergeCell ref="AD177:AF177"/>
    <mergeCell ref="AA174:AC174"/>
    <mergeCell ref="X174:Z174"/>
    <mergeCell ref="I180:K180"/>
    <mergeCell ref="L180:N180"/>
    <mergeCell ref="AA180:AC180"/>
    <mergeCell ref="AG179:AI179"/>
    <mergeCell ref="C177:E177"/>
    <mergeCell ref="AJ186:AL186"/>
    <mergeCell ref="I186:K186"/>
    <mergeCell ref="L186:N186"/>
    <mergeCell ref="U173:W173"/>
    <mergeCell ref="X173:Z173"/>
    <mergeCell ref="AA186:AC186"/>
    <mergeCell ref="O183:Q183"/>
    <mergeCell ref="O186:Q186"/>
    <mergeCell ref="AD162:AF162"/>
    <mergeCell ref="AD169:AF169"/>
    <mergeCell ref="R167:T167"/>
    <mergeCell ref="U165:W165"/>
    <mergeCell ref="C183:E183"/>
    <mergeCell ref="U161:W161"/>
    <mergeCell ref="X161:Z161"/>
    <mergeCell ref="AJ165:AL165"/>
    <mergeCell ref="AJ169:AL169"/>
    <mergeCell ref="AD167:AF167"/>
    <mergeCell ref="AD166:AF166"/>
    <mergeCell ref="AD175:AF175"/>
    <mergeCell ref="AA167:AC167"/>
    <mergeCell ref="AJ162:AL162"/>
    <mergeCell ref="X177:Z177"/>
    <mergeCell ref="R169:T169"/>
    <mergeCell ref="R174:T174"/>
    <mergeCell ref="R164:T164"/>
    <mergeCell ref="R166:T166"/>
    <mergeCell ref="U166:W166"/>
    <mergeCell ref="C163:E163"/>
    <mergeCell ref="I162:K162"/>
    <mergeCell ref="F164:H164"/>
    <mergeCell ref="F165:H165"/>
    <mergeCell ref="AM169:AN169"/>
    <mergeCell ref="AM162:AN162"/>
    <mergeCell ref="AA164:AC164"/>
    <mergeCell ref="AD164:AF164"/>
    <mergeCell ref="AJ163:AL163"/>
    <mergeCell ref="AJ160:AL160"/>
    <mergeCell ref="O161:Q161"/>
    <mergeCell ref="AA161:AC161"/>
    <mergeCell ref="AA166:AC166"/>
    <mergeCell ref="AG183:AI183"/>
    <mergeCell ref="C170:E170"/>
    <mergeCell ref="F170:H170"/>
    <mergeCell ref="I170:K170"/>
    <mergeCell ref="AJ173:AL173"/>
    <mergeCell ref="C179:E179"/>
    <mergeCell ref="AM178:AN178"/>
    <mergeCell ref="U179:W179"/>
    <mergeCell ref="L179:N179"/>
    <mergeCell ref="AJ179:AL179"/>
    <mergeCell ref="AJ180:AL180"/>
    <mergeCell ref="AJ181:AL181"/>
    <mergeCell ref="AD178:AF178"/>
    <mergeCell ref="AG177:AI177"/>
    <mergeCell ref="X178:Z178"/>
    <mergeCell ref="I182:K182"/>
    <mergeCell ref="F182:H182"/>
    <mergeCell ref="F178:H178"/>
    <mergeCell ref="O178:Q178"/>
    <mergeCell ref="AJ177:AL177"/>
    <mergeCell ref="O177:Q177"/>
    <mergeCell ref="R177:T177"/>
    <mergeCell ref="AG178:AI178"/>
    <mergeCell ref="AM180:AN180"/>
    <mergeCell ref="AA178:AC178"/>
    <mergeCell ref="X182:Z182"/>
    <mergeCell ref="X179:Z179"/>
    <mergeCell ref="AA179:AC179"/>
    <mergeCell ref="AG186:AI186"/>
    <mergeCell ref="L167:N167"/>
    <mergeCell ref="L164:N164"/>
    <mergeCell ref="AG175:AI175"/>
    <mergeCell ref="AA170:AC170"/>
    <mergeCell ref="U170:W170"/>
    <mergeCell ref="L173:N173"/>
    <mergeCell ref="O173:Q173"/>
    <mergeCell ref="R173:T173"/>
    <mergeCell ref="AD173:AF173"/>
    <mergeCell ref="L166:N166"/>
    <mergeCell ref="AG166:AI166"/>
    <mergeCell ref="R175:T175"/>
    <mergeCell ref="O167:Q167"/>
    <mergeCell ref="X170:Z170"/>
    <mergeCell ref="U167:W167"/>
    <mergeCell ref="AD181:AF181"/>
    <mergeCell ref="AA175:AC175"/>
    <mergeCell ref="O165:Q165"/>
    <mergeCell ref="O175:Q175"/>
    <mergeCell ref="R172:T172"/>
    <mergeCell ref="U172:W172"/>
    <mergeCell ref="O169:Q169"/>
    <mergeCell ref="O166:Q166"/>
    <mergeCell ref="X166:Z166"/>
    <mergeCell ref="AG174:AI174"/>
    <mergeCell ref="AG173:AI173"/>
    <mergeCell ref="O146:Q146"/>
    <mergeCell ref="L158:N158"/>
    <mergeCell ref="I154:K154"/>
    <mergeCell ref="L150:N150"/>
    <mergeCell ref="L146:N146"/>
    <mergeCell ref="U146:W146"/>
    <mergeCell ref="X148:Z148"/>
    <mergeCell ref="F159:H159"/>
    <mergeCell ref="F167:H167"/>
    <mergeCell ref="O163:Q163"/>
    <mergeCell ref="F158:H158"/>
    <mergeCell ref="R158:T158"/>
    <mergeCell ref="AG165:AI165"/>
    <mergeCell ref="AM182:AN182"/>
    <mergeCell ref="AM177:AN177"/>
    <mergeCell ref="AG181:AI181"/>
    <mergeCell ref="AG180:AI180"/>
    <mergeCell ref="AJ178:AL178"/>
    <mergeCell ref="AJ175:AL175"/>
    <mergeCell ref="AJ170:AL170"/>
    <mergeCell ref="AM181:AN181"/>
    <mergeCell ref="AM171:AN171"/>
    <mergeCell ref="AJ164:AL164"/>
    <mergeCell ref="R160:T160"/>
    <mergeCell ref="O162:Q162"/>
    <mergeCell ref="U163:W163"/>
    <mergeCell ref="X163:Z163"/>
    <mergeCell ref="AA163:AC163"/>
    <mergeCell ref="AJ172:AL172"/>
    <mergeCell ref="AG163:AI163"/>
    <mergeCell ref="AJ167:AL167"/>
    <mergeCell ref="AA165:AC165"/>
    <mergeCell ref="AM192:AN192"/>
    <mergeCell ref="AM190:AN190"/>
    <mergeCell ref="AD183:AF183"/>
    <mergeCell ref="AM183:AN183"/>
    <mergeCell ref="AJ187:AL187"/>
    <mergeCell ref="X190:Z190"/>
    <mergeCell ref="AJ182:AL182"/>
    <mergeCell ref="AG182:AI182"/>
    <mergeCell ref="O192:Q192"/>
    <mergeCell ref="U178:W178"/>
    <mergeCell ref="F157:H157"/>
    <mergeCell ref="F153:H153"/>
    <mergeCell ref="R144:T144"/>
    <mergeCell ref="U145:W145"/>
    <mergeCell ref="F163:H163"/>
    <mergeCell ref="F175:H175"/>
    <mergeCell ref="C169:E169"/>
    <mergeCell ref="C175:E175"/>
    <mergeCell ref="I157:K157"/>
    <mergeCell ref="I160:K160"/>
    <mergeCell ref="I167:K167"/>
    <mergeCell ref="U169:W169"/>
    <mergeCell ref="U174:W174"/>
    <mergeCell ref="X175:Z175"/>
    <mergeCell ref="U154:W154"/>
    <mergeCell ref="I147:K147"/>
    <mergeCell ref="C167:E167"/>
    <mergeCell ref="F166:H166"/>
    <mergeCell ref="C148:E148"/>
    <mergeCell ref="C157:E157"/>
    <mergeCell ref="F154:H154"/>
    <mergeCell ref="I155:K155"/>
    <mergeCell ref="R19:T19"/>
    <mergeCell ref="AG19:AI19"/>
    <mergeCell ref="AD30:AF30"/>
    <mergeCell ref="AA43:AC43"/>
    <mergeCell ref="AG50:AI50"/>
    <mergeCell ref="AG53:AI53"/>
    <mergeCell ref="X44:Z44"/>
    <mergeCell ref="X43:Z43"/>
    <mergeCell ref="R25:T25"/>
    <mergeCell ref="AD43:AF43"/>
    <mergeCell ref="AG20:AI20"/>
    <mergeCell ref="AG22:AI22"/>
    <mergeCell ref="AG58:AI58"/>
    <mergeCell ref="AD57:AF57"/>
    <mergeCell ref="AG26:AI26"/>
    <mergeCell ref="R23:T23"/>
    <mergeCell ref="AA45:AC45"/>
    <mergeCell ref="AD53:AF53"/>
    <mergeCell ref="AD19:AF19"/>
    <mergeCell ref="AD27:AF27"/>
    <mergeCell ref="AA50:AC50"/>
    <mergeCell ref="AA47:AC47"/>
    <mergeCell ref="AD50:AF50"/>
    <mergeCell ref="R43:T43"/>
    <mergeCell ref="U46:W46"/>
    <mergeCell ref="X20:Z20"/>
    <mergeCell ref="AA27:AC27"/>
    <mergeCell ref="AA29:AC29"/>
    <mergeCell ref="AD23:AF23"/>
    <mergeCell ref="X47:Z47"/>
    <mergeCell ref="X46:Z46"/>
    <mergeCell ref="AA54:AC54"/>
    <mergeCell ref="AO6:AP6"/>
    <mergeCell ref="AD9:AF9"/>
    <mergeCell ref="AO16:AP16"/>
    <mergeCell ref="AO17:AP17"/>
    <mergeCell ref="AD6:AF6"/>
    <mergeCell ref="AM9:AN9"/>
    <mergeCell ref="AM24:AN24"/>
    <mergeCell ref="U22:W22"/>
    <mergeCell ref="AA26:AC26"/>
    <mergeCell ref="AM17:AN17"/>
    <mergeCell ref="AO20:AP20"/>
    <mergeCell ref="AO21:AP21"/>
    <mergeCell ref="U19:W19"/>
    <mergeCell ref="U18:W18"/>
    <mergeCell ref="U21:W21"/>
    <mergeCell ref="AA18:AC18"/>
    <mergeCell ref="AA22:AC22"/>
    <mergeCell ref="AJ21:AL21"/>
    <mergeCell ref="AJ22:AL22"/>
    <mergeCell ref="AM22:AN22"/>
    <mergeCell ref="AM23:AN23"/>
    <mergeCell ref="AJ24:AL24"/>
    <mergeCell ref="AJ25:AL25"/>
    <mergeCell ref="AG23:AI23"/>
    <mergeCell ref="AJ23:AL23"/>
    <mergeCell ref="AJ18:AL18"/>
    <mergeCell ref="AO8:AP8"/>
    <mergeCell ref="AO25:AP25"/>
    <mergeCell ref="AG18:AI18"/>
    <mergeCell ref="AD17:AF17"/>
    <mergeCell ref="AM16:AN16"/>
    <mergeCell ref="AM25:AN25"/>
    <mergeCell ref="AJ15:AL15"/>
    <mergeCell ref="AA17:AC17"/>
    <mergeCell ref="X22:Z22"/>
    <mergeCell ref="AJ17:AL17"/>
    <mergeCell ref="X19:Z19"/>
    <mergeCell ref="AD18:AF18"/>
    <mergeCell ref="AA20:AC20"/>
    <mergeCell ref="AA19:AC19"/>
    <mergeCell ref="AD21:AF21"/>
    <mergeCell ref="AD22:AF22"/>
    <mergeCell ref="AA25:AC25"/>
    <mergeCell ref="AA21:AC21"/>
    <mergeCell ref="X26:Z26"/>
    <mergeCell ref="AJ19:AL19"/>
    <mergeCell ref="AG21:AI21"/>
    <mergeCell ref="AD20:AF20"/>
    <mergeCell ref="AA24:AC24"/>
    <mergeCell ref="X15:Z15"/>
    <mergeCell ref="X21:Z21"/>
    <mergeCell ref="X18:Z18"/>
    <mergeCell ref="U110:W110"/>
    <mergeCell ref="X108:Z108"/>
    <mergeCell ref="AG109:AI109"/>
    <mergeCell ref="AG94:AI94"/>
    <mergeCell ref="AD99:AF99"/>
    <mergeCell ref="U98:W98"/>
    <mergeCell ref="U102:W102"/>
    <mergeCell ref="AM19:AN19"/>
    <mergeCell ref="AM26:AN26"/>
    <mergeCell ref="X23:Z23"/>
    <mergeCell ref="U25:W25"/>
    <mergeCell ref="X25:Z25"/>
    <mergeCell ref="X24:Z24"/>
    <mergeCell ref="U24:W24"/>
    <mergeCell ref="AD24:AF24"/>
    <mergeCell ref="AD25:AF25"/>
    <mergeCell ref="AD26:AF26"/>
    <mergeCell ref="AM21:AN21"/>
    <mergeCell ref="U23:W23"/>
    <mergeCell ref="AD98:AF98"/>
    <mergeCell ref="U96:W96"/>
    <mergeCell ref="AA59:AC59"/>
    <mergeCell ref="X91:Z91"/>
    <mergeCell ref="AA62:AC62"/>
    <mergeCell ref="U93:W93"/>
    <mergeCell ref="AD95:AF95"/>
    <mergeCell ref="AD96:AF96"/>
    <mergeCell ref="AD92:AF92"/>
    <mergeCell ref="AD93:AF93"/>
    <mergeCell ref="AD91:AF91"/>
    <mergeCell ref="X52:Z52"/>
    <mergeCell ref="X45:Z45"/>
    <mergeCell ref="R110:T110"/>
    <mergeCell ref="X110:Z110"/>
    <mergeCell ref="O110:Q110"/>
    <mergeCell ref="AA113:AC113"/>
    <mergeCell ref="U99:W99"/>
    <mergeCell ref="U104:W104"/>
    <mergeCell ref="O105:Q105"/>
    <mergeCell ref="X104:Z104"/>
    <mergeCell ref="AA94:AC94"/>
    <mergeCell ref="O99:Q99"/>
    <mergeCell ref="AD113:AF113"/>
    <mergeCell ref="AA106:AC106"/>
    <mergeCell ref="AA101:AC101"/>
    <mergeCell ref="X99:Z99"/>
    <mergeCell ref="AD109:AF109"/>
    <mergeCell ref="X109:Z109"/>
    <mergeCell ref="AD107:AF107"/>
    <mergeCell ref="AA107:AC107"/>
    <mergeCell ref="AA108:AC108"/>
    <mergeCell ref="AA109:AC109"/>
    <mergeCell ref="U107:W107"/>
    <mergeCell ref="R109:T109"/>
    <mergeCell ref="X102:Z102"/>
    <mergeCell ref="AA104:AC104"/>
    <mergeCell ref="AA105:AC105"/>
    <mergeCell ref="AA102:AC102"/>
    <mergeCell ref="X98:Z98"/>
    <mergeCell ref="AD104:AF104"/>
    <mergeCell ref="AD94:AF94"/>
    <mergeCell ref="AD102:AF102"/>
    <mergeCell ref="R113:T113"/>
    <mergeCell ref="AD110:AF110"/>
    <mergeCell ref="O57:Q57"/>
    <mergeCell ref="R105:T105"/>
    <mergeCell ref="R102:T102"/>
    <mergeCell ref="U105:W105"/>
    <mergeCell ref="R101:T101"/>
    <mergeCell ref="AD58:AF58"/>
    <mergeCell ref="R65:T65"/>
    <mergeCell ref="U62:W62"/>
    <mergeCell ref="X62:Z62"/>
    <mergeCell ref="AA95:AC95"/>
    <mergeCell ref="X94:Z94"/>
    <mergeCell ref="AA98:AC98"/>
    <mergeCell ref="X95:Z95"/>
    <mergeCell ref="AD59:AF59"/>
    <mergeCell ref="X65:Z65"/>
    <mergeCell ref="U60:W60"/>
    <mergeCell ref="X96:Z96"/>
    <mergeCell ref="R96:T96"/>
    <mergeCell ref="X58:Z58"/>
    <mergeCell ref="U91:W91"/>
    <mergeCell ref="R99:T99"/>
    <mergeCell ref="AA99:AC99"/>
    <mergeCell ref="R104:T104"/>
    <mergeCell ref="X93:Z93"/>
    <mergeCell ref="X101:Z101"/>
    <mergeCell ref="O59:Q59"/>
    <mergeCell ref="U59:W59"/>
    <mergeCell ref="O60:Q60"/>
    <mergeCell ref="AA93:AC93"/>
    <mergeCell ref="R62:T62"/>
    <mergeCell ref="O65:Q65"/>
    <mergeCell ref="O56:Q56"/>
    <mergeCell ref="O47:Q47"/>
    <mergeCell ref="U92:W92"/>
    <mergeCell ref="U101:W101"/>
    <mergeCell ref="R95:T95"/>
    <mergeCell ref="O98:Q98"/>
    <mergeCell ref="AA92:AC92"/>
    <mergeCell ref="X57:Z57"/>
    <mergeCell ref="X59:Z59"/>
    <mergeCell ref="X61:Z61"/>
    <mergeCell ref="R92:T92"/>
    <mergeCell ref="R93:T93"/>
    <mergeCell ref="AA58:AC58"/>
    <mergeCell ref="U95:W95"/>
    <mergeCell ref="L91:N91"/>
    <mergeCell ref="O62:Q62"/>
    <mergeCell ref="L57:N57"/>
    <mergeCell ref="X55:Z55"/>
    <mergeCell ref="L58:N58"/>
    <mergeCell ref="O58:Q58"/>
    <mergeCell ref="L52:N52"/>
    <mergeCell ref="R58:T58"/>
    <mergeCell ref="R54:T54"/>
    <mergeCell ref="R60:T60"/>
    <mergeCell ref="U58:W58"/>
    <mergeCell ref="R53:T53"/>
    <mergeCell ref="U54:W54"/>
    <mergeCell ref="X54:Z54"/>
    <mergeCell ref="U56:W56"/>
    <mergeCell ref="O61:Q61"/>
    <mergeCell ref="R61:T61"/>
    <mergeCell ref="U65:W65"/>
    <mergeCell ref="O45:Q45"/>
    <mergeCell ref="R56:T56"/>
    <mergeCell ref="O55:Q55"/>
    <mergeCell ref="O46:Q46"/>
    <mergeCell ref="AA52:AC52"/>
    <mergeCell ref="X50:Z50"/>
    <mergeCell ref="L55:N55"/>
    <mergeCell ref="L56:N56"/>
    <mergeCell ref="AA111:AC111"/>
    <mergeCell ref="U114:W114"/>
    <mergeCell ref="X107:Z107"/>
    <mergeCell ref="R47:T47"/>
    <mergeCell ref="U47:W47"/>
    <mergeCell ref="U94:W94"/>
    <mergeCell ref="X92:Z92"/>
    <mergeCell ref="AJ94:AL94"/>
    <mergeCell ref="AA56:AC56"/>
    <mergeCell ref="AD46:AF46"/>
    <mergeCell ref="AD51:AF51"/>
    <mergeCell ref="AG61:AI61"/>
    <mergeCell ref="AG99:AI99"/>
    <mergeCell ref="AG92:AI92"/>
    <mergeCell ref="AG91:AI91"/>
    <mergeCell ref="AG93:AI93"/>
    <mergeCell ref="AG102:AI102"/>
    <mergeCell ref="AG105:AI105"/>
    <mergeCell ref="AG106:AI106"/>
    <mergeCell ref="AA91:AC91"/>
    <mergeCell ref="AD101:AF101"/>
    <mergeCell ref="X51:Z51"/>
    <mergeCell ref="U53:W53"/>
    <mergeCell ref="AG113:AI113"/>
    <mergeCell ref="U51:W51"/>
    <mergeCell ref="X60:Z60"/>
    <mergeCell ref="R55:T55"/>
    <mergeCell ref="AD180:AF180"/>
    <mergeCell ref="AD179:AF179"/>
    <mergeCell ref="AJ176:AL176"/>
    <mergeCell ref="AG176:AI176"/>
    <mergeCell ref="R157:T157"/>
    <mergeCell ref="U157:W157"/>
    <mergeCell ref="R159:T159"/>
    <mergeCell ref="R153:T153"/>
    <mergeCell ref="R179:T179"/>
    <mergeCell ref="U112:W112"/>
    <mergeCell ref="U113:W113"/>
    <mergeCell ref="U116:W116"/>
    <mergeCell ref="AA112:AC112"/>
    <mergeCell ref="AA137:AC137"/>
    <mergeCell ref="R165:T165"/>
    <mergeCell ref="U164:W164"/>
    <mergeCell ref="U160:W160"/>
    <mergeCell ref="AD163:AF163"/>
    <mergeCell ref="U153:W153"/>
    <mergeCell ref="AA177:AC177"/>
    <mergeCell ref="X160:Z160"/>
    <mergeCell ref="AJ142:AL142"/>
    <mergeCell ref="AG116:AI116"/>
    <mergeCell ref="AD176:AF176"/>
    <mergeCell ref="U175:W175"/>
    <mergeCell ref="AD160:AF160"/>
    <mergeCell ref="AA160:AC160"/>
    <mergeCell ref="AG160:AI160"/>
    <mergeCell ref="AG161:AI161"/>
    <mergeCell ref="AD234:AF234"/>
    <mergeCell ref="AD147:AF147"/>
    <mergeCell ref="AM136:AN136"/>
    <mergeCell ref="AG137:AI137"/>
    <mergeCell ref="AJ137:AL137"/>
    <mergeCell ref="AD136:AF136"/>
    <mergeCell ref="AJ136:AL136"/>
    <mergeCell ref="AM137:AN137"/>
    <mergeCell ref="AJ145:AL145"/>
    <mergeCell ref="AM144:AN144"/>
    <mergeCell ref="AG144:AI144"/>
    <mergeCell ref="AJ144:AL144"/>
    <mergeCell ref="AD138:AF138"/>
    <mergeCell ref="AG138:AI138"/>
    <mergeCell ref="AJ138:AL138"/>
    <mergeCell ref="AG136:AI136"/>
    <mergeCell ref="AM143:AN143"/>
    <mergeCell ref="AG147:AI147"/>
    <mergeCell ref="AD140:AF140"/>
    <mergeCell ref="AJ194:AL194"/>
    <mergeCell ref="AM189:AN189"/>
    <mergeCell ref="AD190:AF190"/>
    <mergeCell ref="AD186:AF186"/>
    <mergeCell ref="AM179:AN179"/>
    <mergeCell ref="AM176:AN176"/>
    <mergeCell ref="AJ174:AL174"/>
    <mergeCell ref="AJ156:AL156"/>
    <mergeCell ref="AM156:AN156"/>
    <mergeCell ref="AM187:AN187"/>
    <mergeCell ref="AM148:AN148"/>
    <mergeCell ref="AG139:AI139"/>
    <mergeCell ref="AJ139:AL139"/>
    <mergeCell ref="I227:K227"/>
    <mergeCell ref="AM232:AN232"/>
    <mergeCell ref="X229:Z229"/>
    <mergeCell ref="X195:Z195"/>
    <mergeCell ref="AM226:AN226"/>
    <mergeCell ref="AM199:AN199"/>
    <mergeCell ref="AM200:AN200"/>
    <mergeCell ref="AJ234:AL234"/>
    <mergeCell ref="AM225:AN225"/>
    <mergeCell ref="AJ220:AL220"/>
    <mergeCell ref="AG220:AI220"/>
    <mergeCell ref="AM227:AN227"/>
    <mergeCell ref="AJ200:AL200"/>
    <mergeCell ref="L226:N226"/>
    <mergeCell ref="R196:T196"/>
    <mergeCell ref="U196:W196"/>
    <mergeCell ref="X196:Z196"/>
    <mergeCell ref="AA196:AC196"/>
    <mergeCell ref="AD196:AF196"/>
    <mergeCell ref="AM233:AN233"/>
    <mergeCell ref="AA232:AC232"/>
    <mergeCell ref="AD229:AF229"/>
    <mergeCell ref="AJ226:AL226"/>
    <mergeCell ref="R225:T225"/>
    <mergeCell ref="AM230:AN230"/>
    <mergeCell ref="AJ232:AL232"/>
    <mergeCell ref="AD197:AF197"/>
    <mergeCell ref="AG228:AI228"/>
    <mergeCell ref="AJ198:AL198"/>
    <mergeCell ref="U228:W228"/>
    <mergeCell ref="AJ228:AL228"/>
    <mergeCell ref="AD220:AF220"/>
    <mergeCell ref="AA224:AC224"/>
    <mergeCell ref="AG234:AI234"/>
    <mergeCell ref="F232:H232"/>
    <mergeCell ref="I232:K232"/>
    <mergeCell ref="L232:N232"/>
    <mergeCell ref="L230:N230"/>
    <mergeCell ref="L234:N234"/>
    <mergeCell ref="AD232:AF232"/>
    <mergeCell ref="L231:N231"/>
    <mergeCell ref="U231:W231"/>
    <mergeCell ref="I231:K231"/>
    <mergeCell ref="X230:Z230"/>
    <mergeCell ref="AA229:AC229"/>
    <mergeCell ref="AD226:AF226"/>
    <mergeCell ref="U232:W232"/>
    <mergeCell ref="X232:Z232"/>
    <mergeCell ref="I229:K229"/>
    <mergeCell ref="L229:N229"/>
    <mergeCell ref="O229:Q229"/>
    <mergeCell ref="R229:T229"/>
    <mergeCell ref="U229:W229"/>
    <mergeCell ref="X231:Z231"/>
    <mergeCell ref="AG232:AI232"/>
    <mergeCell ref="F230:H230"/>
    <mergeCell ref="AA234:AC234"/>
    <mergeCell ref="X226:Z226"/>
    <mergeCell ref="R227:T227"/>
    <mergeCell ref="O226:Q226"/>
    <mergeCell ref="I226:K226"/>
    <mergeCell ref="F233:H233"/>
    <mergeCell ref="I233:K233"/>
    <mergeCell ref="L233:N233"/>
    <mergeCell ref="AM224:AN224"/>
    <mergeCell ref="F225:H225"/>
    <mergeCell ref="AM228:AN228"/>
    <mergeCell ref="O198:Q198"/>
    <mergeCell ref="U227:W227"/>
    <mergeCell ref="X227:Z227"/>
    <mergeCell ref="AA227:AC227"/>
    <mergeCell ref="AD227:AF227"/>
    <mergeCell ref="AG227:AI227"/>
    <mergeCell ref="O199:Q199"/>
    <mergeCell ref="U200:W200"/>
    <mergeCell ref="I234:K234"/>
    <mergeCell ref="F229:H229"/>
    <mergeCell ref="O232:Q232"/>
    <mergeCell ref="R232:T232"/>
    <mergeCell ref="X224:Z224"/>
    <mergeCell ref="AA200:AC200"/>
    <mergeCell ref="F199:H199"/>
    <mergeCell ref="AG224:AI224"/>
    <mergeCell ref="I220:K220"/>
    <mergeCell ref="L220:N220"/>
    <mergeCell ref="L199:N199"/>
    <mergeCell ref="I199:K199"/>
    <mergeCell ref="I198:K198"/>
    <mergeCell ref="L225:N225"/>
    <mergeCell ref="AA225:AC225"/>
    <mergeCell ref="I224:K224"/>
    <mergeCell ref="L224:N224"/>
    <mergeCell ref="O224:Q224"/>
    <mergeCell ref="R224:T224"/>
    <mergeCell ref="R198:T198"/>
    <mergeCell ref="L228:N228"/>
    <mergeCell ref="AA226:AC226"/>
    <mergeCell ref="F198:H198"/>
    <mergeCell ref="AG230:AI230"/>
    <mergeCell ref="AD228:AF228"/>
    <mergeCell ref="AG225:AI225"/>
    <mergeCell ref="AD225:AF225"/>
    <mergeCell ref="X225:Z225"/>
    <mergeCell ref="U225:W225"/>
    <mergeCell ref="O225:Q225"/>
    <mergeCell ref="I225:K225"/>
    <mergeCell ref="AA204:AC204"/>
    <mergeCell ref="AD204:AF204"/>
    <mergeCell ref="AG204:AI204"/>
    <mergeCell ref="AD214:AF214"/>
    <mergeCell ref="AG214:AI214"/>
    <mergeCell ref="R216:T216"/>
    <mergeCell ref="U216:W216"/>
    <mergeCell ref="X216:Z216"/>
    <mergeCell ref="F221:H221"/>
    <mergeCell ref="I221:K221"/>
    <mergeCell ref="X220:Z220"/>
    <mergeCell ref="AA216:AC216"/>
    <mergeCell ref="AD216:AF216"/>
    <mergeCell ref="AG216:AI216"/>
    <mergeCell ref="O220:Q220"/>
    <mergeCell ref="R220:T220"/>
    <mergeCell ref="R226:T226"/>
    <mergeCell ref="U226:W226"/>
    <mergeCell ref="AG221:AI221"/>
    <mergeCell ref="AG200:AI200"/>
    <mergeCell ref="I214:K214"/>
    <mergeCell ref="O221:Q221"/>
    <mergeCell ref="AJ225:AL225"/>
    <mergeCell ref="AJ224:AL224"/>
    <mergeCell ref="O231:Q231"/>
    <mergeCell ref="AM234:AN234"/>
    <mergeCell ref="O227:Q227"/>
    <mergeCell ref="R234:T234"/>
    <mergeCell ref="U234:W234"/>
    <mergeCell ref="X234:Z234"/>
    <mergeCell ref="F231:H231"/>
    <mergeCell ref="C232:E232"/>
    <mergeCell ref="AD233:AF233"/>
    <mergeCell ref="AG233:AI233"/>
    <mergeCell ref="AJ233:AL233"/>
    <mergeCell ref="O230:Q230"/>
    <mergeCell ref="R230:T230"/>
    <mergeCell ref="U230:W230"/>
    <mergeCell ref="AA233:AC233"/>
    <mergeCell ref="I230:K230"/>
    <mergeCell ref="O234:Q234"/>
    <mergeCell ref="C233:E233"/>
    <mergeCell ref="C229:E229"/>
    <mergeCell ref="F227:H227"/>
    <mergeCell ref="C234:E234"/>
    <mergeCell ref="AA230:AC230"/>
    <mergeCell ref="AD230:AF230"/>
    <mergeCell ref="O233:Q233"/>
    <mergeCell ref="R233:T233"/>
    <mergeCell ref="U233:W233"/>
    <mergeCell ref="X233:Z233"/>
    <mergeCell ref="X228:Z228"/>
    <mergeCell ref="AG226:AI226"/>
    <mergeCell ref="O228:Q228"/>
    <mergeCell ref="A141:B141"/>
    <mergeCell ref="A148:B148"/>
    <mergeCell ref="A147:B147"/>
    <mergeCell ref="AJ230:AL230"/>
    <mergeCell ref="F234:H234"/>
    <mergeCell ref="C227:E227"/>
    <mergeCell ref="L227:N227"/>
    <mergeCell ref="R228:T228"/>
    <mergeCell ref="AM231:AN231"/>
    <mergeCell ref="AG229:AI229"/>
    <mergeCell ref="AM229:AN229"/>
    <mergeCell ref="AA228:AC228"/>
    <mergeCell ref="C178:E178"/>
    <mergeCell ref="C137:E137"/>
    <mergeCell ref="C140:E140"/>
    <mergeCell ref="F137:H137"/>
    <mergeCell ref="L170:N170"/>
    <mergeCell ref="O176:Q176"/>
    <mergeCell ref="R176:T176"/>
    <mergeCell ref="U177:W177"/>
    <mergeCell ref="L147:N147"/>
    <mergeCell ref="O174:Q174"/>
    <mergeCell ref="F161:H161"/>
    <mergeCell ref="C160:E160"/>
    <mergeCell ref="L148:N148"/>
    <mergeCell ref="O148:Q148"/>
    <mergeCell ref="U144:W144"/>
    <mergeCell ref="L157:N157"/>
    <mergeCell ref="O143:Q143"/>
    <mergeCell ref="I178:K178"/>
    <mergeCell ref="L178:N178"/>
    <mergeCell ref="C166:E166"/>
    <mergeCell ref="A140:B140"/>
    <mergeCell ref="F139:H139"/>
    <mergeCell ref="I139:K139"/>
    <mergeCell ref="L139:N139"/>
    <mergeCell ref="L160:N160"/>
    <mergeCell ref="F142:H142"/>
    <mergeCell ref="C150:E150"/>
    <mergeCell ref="I136:K136"/>
    <mergeCell ref="C146:E146"/>
    <mergeCell ref="L145:N145"/>
    <mergeCell ref="C143:E143"/>
    <mergeCell ref="I142:K142"/>
    <mergeCell ref="I116:K116"/>
    <mergeCell ref="F116:H116"/>
    <mergeCell ref="L116:N116"/>
    <mergeCell ref="F150:H150"/>
    <mergeCell ref="C161:E161"/>
    <mergeCell ref="F147:H147"/>
    <mergeCell ref="C141:E141"/>
    <mergeCell ref="F141:H141"/>
    <mergeCell ref="I161:K161"/>
    <mergeCell ref="L161:N161"/>
    <mergeCell ref="A158:B158"/>
    <mergeCell ref="F160:H160"/>
    <mergeCell ref="A138:B138"/>
    <mergeCell ref="A139:B139"/>
    <mergeCell ref="C138:E138"/>
    <mergeCell ref="I158:K158"/>
    <mergeCell ref="I150:K150"/>
    <mergeCell ref="A153:B153"/>
    <mergeCell ref="L138:N138"/>
    <mergeCell ref="A137:B137"/>
    <mergeCell ref="A157:B157"/>
    <mergeCell ref="L153:N153"/>
    <mergeCell ref="L159:N159"/>
    <mergeCell ref="I159:K159"/>
    <mergeCell ref="A146:B146"/>
    <mergeCell ref="I146:K146"/>
    <mergeCell ref="R154:T154"/>
    <mergeCell ref="C158:E158"/>
    <mergeCell ref="C142:E142"/>
    <mergeCell ref="L143:N143"/>
    <mergeCell ref="I140:K140"/>
    <mergeCell ref="I114:K114"/>
    <mergeCell ref="O153:Q153"/>
    <mergeCell ref="U159:W159"/>
    <mergeCell ref="L154:N154"/>
    <mergeCell ref="R145:T145"/>
    <mergeCell ref="O137:Q137"/>
    <mergeCell ref="L149:N149"/>
    <mergeCell ref="L141:N141"/>
    <mergeCell ref="C116:E116"/>
    <mergeCell ref="O154:Q154"/>
    <mergeCell ref="L136:N136"/>
    <mergeCell ref="I144:K144"/>
    <mergeCell ref="A136:B136"/>
    <mergeCell ref="C145:E145"/>
    <mergeCell ref="F145:H145"/>
    <mergeCell ref="A154:B154"/>
    <mergeCell ref="C154:E154"/>
    <mergeCell ref="F143:H143"/>
    <mergeCell ref="I141:K141"/>
    <mergeCell ref="F149:H149"/>
    <mergeCell ref="I137:K137"/>
    <mergeCell ref="C111:E111"/>
    <mergeCell ref="X150:Z150"/>
    <mergeCell ref="X142:Z142"/>
    <mergeCell ref="X141:Z141"/>
    <mergeCell ref="X140:Z140"/>
    <mergeCell ref="X113:Z113"/>
    <mergeCell ref="C139:E139"/>
    <mergeCell ref="F138:H138"/>
    <mergeCell ref="I138:K138"/>
    <mergeCell ref="L140:N140"/>
    <mergeCell ref="C149:E149"/>
    <mergeCell ref="L142:N142"/>
    <mergeCell ref="F140:H140"/>
    <mergeCell ref="L137:N137"/>
    <mergeCell ref="L155:N155"/>
    <mergeCell ref="I153:K153"/>
    <mergeCell ref="C144:E144"/>
    <mergeCell ref="C153:E153"/>
    <mergeCell ref="O114:Q114"/>
    <mergeCell ref="O113:Q113"/>
    <mergeCell ref="R116:T116"/>
    <mergeCell ref="O139:Q139"/>
    <mergeCell ref="X112:Z112"/>
    <mergeCell ref="F144:H144"/>
    <mergeCell ref="I148:K148"/>
    <mergeCell ref="C147:E147"/>
    <mergeCell ref="F146:H146"/>
    <mergeCell ref="U149:W149"/>
    <mergeCell ref="R146:T146"/>
    <mergeCell ref="F148:H148"/>
    <mergeCell ref="X149:Z149"/>
    <mergeCell ref="X154:Z154"/>
    <mergeCell ref="C93:E93"/>
    <mergeCell ref="A93:B93"/>
    <mergeCell ref="L61:N61"/>
    <mergeCell ref="F95:H95"/>
    <mergeCell ref="F96:H96"/>
    <mergeCell ref="I96:K96"/>
    <mergeCell ref="A94:B94"/>
    <mergeCell ref="AA51:AC51"/>
    <mergeCell ref="R57:T57"/>
    <mergeCell ref="R91:T91"/>
    <mergeCell ref="I108:K108"/>
    <mergeCell ref="I109:K109"/>
    <mergeCell ref="R59:T59"/>
    <mergeCell ref="R51:T51"/>
    <mergeCell ref="I60:K60"/>
    <mergeCell ref="L60:N60"/>
    <mergeCell ref="L109:N109"/>
    <mergeCell ref="R108:T108"/>
    <mergeCell ref="I105:K105"/>
    <mergeCell ref="I106:K106"/>
    <mergeCell ref="R98:T98"/>
    <mergeCell ref="U57:W57"/>
    <mergeCell ref="I93:K93"/>
    <mergeCell ref="I91:K91"/>
    <mergeCell ref="U109:W109"/>
    <mergeCell ref="L105:N105"/>
    <mergeCell ref="L53:N53"/>
    <mergeCell ref="AA53:AC53"/>
    <mergeCell ref="O96:Q96"/>
    <mergeCell ref="AA96:AC96"/>
    <mergeCell ref="L59:N59"/>
    <mergeCell ref="I65:K65"/>
    <mergeCell ref="F62:H62"/>
    <mergeCell ref="I110:K110"/>
    <mergeCell ref="O101:Q101"/>
    <mergeCell ref="A110:B110"/>
    <mergeCell ref="F102:H102"/>
    <mergeCell ref="A101:B101"/>
    <mergeCell ref="I101:K101"/>
    <mergeCell ref="L101:N101"/>
    <mergeCell ref="A102:B102"/>
    <mergeCell ref="L107:N107"/>
    <mergeCell ref="L104:N104"/>
    <mergeCell ref="F106:H106"/>
    <mergeCell ref="F104:H104"/>
    <mergeCell ref="A98:B98"/>
    <mergeCell ref="F101:H101"/>
    <mergeCell ref="A62:B62"/>
    <mergeCell ref="F91:H91"/>
    <mergeCell ref="F93:H93"/>
    <mergeCell ref="F92:H92"/>
    <mergeCell ref="I102:K102"/>
    <mergeCell ref="I107:K107"/>
    <mergeCell ref="O106:Q106"/>
    <mergeCell ref="F94:H94"/>
    <mergeCell ref="C108:E108"/>
    <mergeCell ref="C109:E109"/>
    <mergeCell ref="F109:H109"/>
    <mergeCell ref="F107:H107"/>
    <mergeCell ref="A65:A66"/>
    <mergeCell ref="B65:B66"/>
    <mergeCell ref="A95:B95"/>
    <mergeCell ref="I98:K98"/>
    <mergeCell ref="A89:B89"/>
    <mergeCell ref="A116:B116"/>
    <mergeCell ref="C106:E106"/>
    <mergeCell ref="F105:H105"/>
    <mergeCell ref="F99:H99"/>
    <mergeCell ref="O111:Q111"/>
    <mergeCell ref="C104:E104"/>
    <mergeCell ref="C102:E102"/>
    <mergeCell ref="L102:N102"/>
    <mergeCell ref="F136:H136"/>
    <mergeCell ref="I99:K99"/>
    <mergeCell ref="C113:E113"/>
    <mergeCell ref="I94:K94"/>
    <mergeCell ref="L113:N113"/>
    <mergeCell ref="L99:N99"/>
    <mergeCell ref="O104:Q104"/>
    <mergeCell ref="I104:K104"/>
    <mergeCell ref="L98:N98"/>
    <mergeCell ref="O95:Q95"/>
    <mergeCell ref="L96:N96"/>
    <mergeCell ref="I95:K95"/>
    <mergeCell ref="A99:B99"/>
    <mergeCell ref="O107:Q107"/>
    <mergeCell ref="O136:Q136"/>
    <mergeCell ref="O112:Q112"/>
    <mergeCell ref="C101:E101"/>
    <mergeCell ref="C99:E99"/>
    <mergeCell ref="C136:E136"/>
    <mergeCell ref="F98:H98"/>
    <mergeCell ref="C96:E96"/>
    <mergeCell ref="I113:K113"/>
    <mergeCell ref="O116:Q116"/>
    <mergeCell ref="O102:Q102"/>
    <mergeCell ref="AD108:AF108"/>
    <mergeCell ref="AA110:AC110"/>
    <mergeCell ref="AD111:AF111"/>
    <mergeCell ref="AD105:AF105"/>
    <mergeCell ref="O108:Q108"/>
    <mergeCell ref="U111:W111"/>
    <mergeCell ref="R111:T111"/>
    <mergeCell ref="L110:N110"/>
    <mergeCell ref="F114:H114"/>
    <mergeCell ref="F115:H115"/>
    <mergeCell ref="AA115:AC115"/>
    <mergeCell ref="AA116:AC116"/>
    <mergeCell ref="X116:Z116"/>
    <mergeCell ref="X111:Z111"/>
    <mergeCell ref="L112:N112"/>
    <mergeCell ref="R114:T114"/>
    <mergeCell ref="L115:N115"/>
    <mergeCell ref="AA114:AC114"/>
    <mergeCell ref="R107:T107"/>
    <mergeCell ref="U106:W106"/>
    <mergeCell ref="X105:Z105"/>
    <mergeCell ref="X106:Z106"/>
    <mergeCell ref="R106:T106"/>
    <mergeCell ref="L106:N106"/>
    <mergeCell ref="I111:K111"/>
    <mergeCell ref="X115:Z115"/>
    <mergeCell ref="AD116:AF116"/>
    <mergeCell ref="AD115:AF115"/>
    <mergeCell ref="AD114:AF114"/>
    <mergeCell ref="AD112:AF112"/>
    <mergeCell ref="AD106:AF106"/>
    <mergeCell ref="X114:Z114"/>
    <mergeCell ref="A92:B92"/>
    <mergeCell ref="C98:E98"/>
    <mergeCell ref="I92:K92"/>
    <mergeCell ref="U108:W108"/>
    <mergeCell ref="C110:E110"/>
    <mergeCell ref="C114:E114"/>
    <mergeCell ref="C91:E91"/>
    <mergeCell ref="O93:Q93"/>
    <mergeCell ref="O109:Q109"/>
    <mergeCell ref="O115:Q115"/>
    <mergeCell ref="U115:W115"/>
    <mergeCell ref="F113:H113"/>
    <mergeCell ref="I115:K115"/>
    <mergeCell ref="C112:E112"/>
    <mergeCell ref="C107:E107"/>
    <mergeCell ref="F108:H108"/>
    <mergeCell ref="L108:N108"/>
    <mergeCell ref="R115:T115"/>
    <mergeCell ref="L111:N111"/>
    <mergeCell ref="L114:N114"/>
    <mergeCell ref="I112:K112"/>
    <mergeCell ref="F112:H112"/>
    <mergeCell ref="F110:H110"/>
    <mergeCell ref="R112:T112"/>
    <mergeCell ref="C115:E115"/>
    <mergeCell ref="O92:Q92"/>
    <mergeCell ref="O91:Q91"/>
    <mergeCell ref="R94:T94"/>
    <mergeCell ref="C94:E94"/>
    <mergeCell ref="L92:N92"/>
    <mergeCell ref="L94:N94"/>
    <mergeCell ref="C92:E92"/>
    <mergeCell ref="L95:N95"/>
    <mergeCell ref="F111:H111"/>
    <mergeCell ref="AJ52:AL52"/>
    <mergeCell ref="AJ54:AL54"/>
    <mergeCell ref="AM72:AN72"/>
    <mergeCell ref="AO70:AP70"/>
    <mergeCell ref="AO71:AP71"/>
    <mergeCell ref="AM75:AN75"/>
    <mergeCell ref="AJ57:AL57"/>
    <mergeCell ref="AA57:AC57"/>
    <mergeCell ref="AJ58:AL58"/>
    <mergeCell ref="AM62:AN62"/>
    <mergeCell ref="AO69:AP69"/>
    <mergeCell ref="U61:W61"/>
    <mergeCell ref="U52:W52"/>
    <mergeCell ref="AA61:AC61"/>
    <mergeCell ref="AA65:AC65"/>
    <mergeCell ref="AM55:AN55"/>
    <mergeCell ref="AJ61:AL61"/>
    <mergeCell ref="AM59:AN59"/>
    <mergeCell ref="AA55:AC55"/>
    <mergeCell ref="X56:Z56"/>
    <mergeCell ref="AA60:AC60"/>
    <mergeCell ref="AM70:AN70"/>
    <mergeCell ref="AM68:AN68"/>
    <mergeCell ref="AO54:AP54"/>
    <mergeCell ref="AG55:AI55"/>
    <mergeCell ref="AO60:AP60"/>
    <mergeCell ref="AD65:AF65"/>
    <mergeCell ref="U55:W55"/>
    <mergeCell ref="X53:Z53"/>
    <mergeCell ref="AD52:AF52"/>
    <mergeCell ref="AJ53:AL53"/>
    <mergeCell ref="AD54:AF54"/>
    <mergeCell ref="AM69:AN69"/>
    <mergeCell ref="AM56:AN56"/>
    <mergeCell ref="AO76:AP76"/>
    <mergeCell ref="AO77:AP77"/>
    <mergeCell ref="AG57:AI57"/>
    <mergeCell ref="AG62:AI62"/>
    <mergeCell ref="AM65:AN66"/>
    <mergeCell ref="AJ65:AL65"/>
    <mergeCell ref="AM67:AN67"/>
    <mergeCell ref="AD60:AF60"/>
    <mergeCell ref="AD56:AF56"/>
    <mergeCell ref="AG54:AI54"/>
    <mergeCell ref="AJ62:AL62"/>
    <mergeCell ref="AM82:AN82"/>
    <mergeCell ref="AD61:AF61"/>
    <mergeCell ref="AM81:AN81"/>
    <mergeCell ref="AD55:AF55"/>
    <mergeCell ref="AM57:AN57"/>
    <mergeCell ref="AD62:AF62"/>
    <mergeCell ref="AO116:AP116"/>
    <mergeCell ref="AJ115:AL115"/>
    <mergeCell ref="AM107:AN107"/>
    <mergeCell ref="AM111:AN111"/>
    <mergeCell ref="AO92:AP92"/>
    <mergeCell ref="AO93:AP93"/>
    <mergeCell ref="AM116:AN116"/>
    <mergeCell ref="AO98:AP98"/>
    <mergeCell ref="AM99:AN99"/>
    <mergeCell ref="AJ106:AL106"/>
    <mergeCell ref="AM101:AN101"/>
    <mergeCell ref="AJ98:AL98"/>
    <mergeCell ref="AJ108:AL108"/>
    <mergeCell ref="AO107:AP107"/>
    <mergeCell ref="AO115:AP115"/>
    <mergeCell ref="AM115:AN115"/>
    <mergeCell ref="AM105:AN105"/>
    <mergeCell ref="AO99:AP99"/>
    <mergeCell ref="AO101:AP101"/>
    <mergeCell ref="AM108:AN108"/>
    <mergeCell ref="AO102:AP102"/>
    <mergeCell ref="AJ113:AL113"/>
    <mergeCell ref="AM112:AN112"/>
    <mergeCell ref="AO113:AP113"/>
    <mergeCell ref="AO114:AP114"/>
    <mergeCell ref="AO105:AP105"/>
    <mergeCell ref="AM113:AN113"/>
    <mergeCell ref="AJ112:AL112"/>
    <mergeCell ref="AM109:AN109"/>
    <mergeCell ref="AJ116:AL116"/>
    <mergeCell ref="AJ114:AL114"/>
    <mergeCell ref="AM86:AN86"/>
    <mergeCell ref="AO78:AP78"/>
    <mergeCell ref="AM114:AN114"/>
    <mergeCell ref="AJ59:AL59"/>
    <mergeCell ref="AO95:AP95"/>
    <mergeCell ref="AM110:AN110"/>
    <mergeCell ref="AJ110:AL110"/>
    <mergeCell ref="AO108:AP108"/>
    <mergeCell ref="AO109:AP109"/>
    <mergeCell ref="AM76:AN76"/>
    <mergeCell ref="AJ107:AL107"/>
    <mergeCell ref="AM94:AN94"/>
    <mergeCell ref="AM87:AN87"/>
    <mergeCell ref="AO88:AP88"/>
    <mergeCell ref="AO82:AP82"/>
    <mergeCell ref="AM88:AN88"/>
    <mergeCell ref="AM89:AN89"/>
    <mergeCell ref="AO89:AP89"/>
    <mergeCell ref="AO84:AP84"/>
    <mergeCell ref="AO87:AP87"/>
    <mergeCell ref="AO94:AP94"/>
    <mergeCell ref="AM93:AN93"/>
    <mergeCell ref="AM85:AN85"/>
    <mergeCell ref="AJ92:AL92"/>
    <mergeCell ref="AO85:AP85"/>
    <mergeCell ref="AO83:AP83"/>
    <mergeCell ref="AJ96:AL96"/>
    <mergeCell ref="AM95:AN95"/>
    <mergeCell ref="AM98:AN98"/>
    <mergeCell ref="AJ91:AL91"/>
    <mergeCell ref="AJ93:AL93"/>
    <mergeCell ref="AG107:AI107"/>
    <mergeCell ref="AG104:AI104"/>
    <mergeCell ref="AG110:AI110"/>
    <mergeCell ref="AJ105:AL105"/>
    <mergeCell ref="AJ111:AL111"/>
    <mergeCell ref="AJ95:AL95"/>
    <mergeCell ref="AJ99:AL99"/>
    <mergeCell ref="AG95:AI95"/>
    <mergeCell ref="AG114:AI114"/>
    <mergeCell ref="AG112:AI112"/>
    <mergeCell ref="AO112:AP112"/>
    <mergeCell ref="AM104:AN104"/>
    <mergeCell ref="AJ109:AL109"/>
    <mergeCell ref="AM102:AN102"/>
    <mergeCell ref="AJ102:AL102"/>
    <mergeCell ref="AJ101:AL101"/>
    <mergeCell ref="AG108:AI108"/>
    <mergeCell ref="AM106:AN106"/>
    <mergeCell ref="AO111:AP111"/>
    <mergeCell ref="AO104:AP104"/>
    <mergeCell ref="AO106:AP106"/>
    <mergeCell ref="AJ104:AL104"/>
    <mergeCell ref="AO110:AP110"/>
    <mergeCell ref="AG111:AI111"/>
    <mergeCell ref="AG96:AI96"/>
    <mergeCell ref="AG101:AI101"/>
    <mergeCell ref="AG98:AI98"/>
    <mergeCell ref="AJ51:AL51"/>
    <mergeCell ref="AJ44:AL44"/>
    <mergeCell ref="AO80:AP80"/>
    <mergeCell ref="AM80:AN80"/>
    <mergeCell ref="AO67:AP67"/>
    <mergeCell ref="AM60:AN60"/>
    <mergeCell ref="AO56:AP56"/>
    <mergeCell ref="AO58:AP58"/>
    <mergeCell ref="AG60:AI60"/>
    <mergeCell ref="AJ60:AL60"/>
    <mergeCell ref="AG47:AI47"/>
    <mergeCell ref="AG30:AI30"/>
    <mergeCell ref="AG43:AI43"/>
    <mergeCell ref="AG44:AI44"/>
    <mergeCell ref="AG59:AI59"/>
    <mergeCell ref="AO55:AP55"/>
    <mergeCell ref="AG51:AI51"/>
    <mergeCell ref="AM51:AN51"/>
    <mergeCell ref="AJ43:AL43"/>
    <mergeCell ref="AO61:AP61"/>
    <mergeCell ref="AO68:AP68"/>
    <mergeCell ref="AJ47:AL47"/>
    <mergeCell ref="AJ46:AL46"/>
    <mergeCell ref="AO65:AP66"/>
    <mergeCell ref="AG65:AI65"/>
    <mergeCell ref="AO62:AP62"/>
    <mergeCell ref="AJ56:AL56"/>
    <mergeCell ref="AG56:AI56"/>
    <mergeCell ref="AO59:AP59"/>
    <mergeCell ref="AM78:AN78"/>
    <mergeCell ref="AO72:AP72"/>
    <mergeCell ref="AO73:AP73"/>
    <mergeCell ref="AM47:AN47"/>
    <mergeCell ref="AM30:AN30"/>
    <mergeCell ref="AJ28:AL28"/>
    <mergeCell ref="AG27:AI27"/>
    <mergeCell ref="AG46:AI46"/>
    <mergeCell ref="AM43:AN43"/>
    <mergeCell ref="AJ26:AL26"/>
    <mergeCell ref="AM44:AN44"/>
    <mergeCell ref="AM45:AN45"/>
    <mergeCell ref="AO43:AP43"/>
    <mergeCell ref="AJ45:AL45"/>
    <mergeCell ref="AG29:AI29"/>
    <mergeCell ref="AJ30:AL30"/>
    <mergeCell ref="AO44:AP44"/>
    <mergeCell ref="AO29:AP29"/>
    <mergeCell ref="AO27:AP27"/>
    <mergeCell ref="AJ27:AL27"/>
    <mergeCell ref="AM46:AN46"/>
    <mergeCell ref="AJ29:AL29"/>
    <mergeCell ref="AM29:AN29"/>
    <mergeCell ref="AG28:AI28"/>
    <mergeCell ref="AO5:AP5"/>
    <mergeCell ref="AO14:AP14"/>
    <mergeCell ref="AO15:AP15"/>
    <mergeCell ref="AO26:AP26"/>
    <mergeCell ref="AO47:AP47"/>
    <mergeCell ref="AO28:AP28"/>
    <mergeCell ref="AJ55:AL55"/>
    <mergeCell ref="AM50:AN50"/>
    <mergeCell ref="AJ50:AL50"/>
    <mergeCell ref="AO3:AP3"/>
    <mergeCell ref="AD45:AF45"/>
    <mergeCell ref="AG45:AI45"/>
    <mergeCell ref="AD47:AF47"/>
    <mergeCell ref="AD44:AF44"/>
    <mergeCell ref="AG24:AI24"/>
    <mergeCell ref="AG25:AI25"/>
    <mergeCell ref="AO12:AP12"/>
    <mergeCell ref="AO22:AP22"/>
    <mergeCell ref="AM20:AN20"/>
    <mergeCell ref="AO45:AP45"/>
    <mergeCell ref="AJ20:AL20"/>
    <mergeCell ref="AM54:AN54"/>
    <mergeCell ref="AG52:AI52"/>
    <mergeCell ref="AO13:AP13"/>
    <mergeCell ref="AO7:AP7"/>
    <mergeCell ref="AG17:AI17"/>
    <mergeCell ref="AD3:AF3"/>
    <mergeCell ref="AJ12:AL12"/>
    <mergeCell ref="AO51:AP51"/>
    <mergeCell ref="AO46:AP46"/>
    <mergeCell ref="AO52:AP52"/>
    <mergeCell ref="AO24:AP24"/>
    <mergeCell ref="AO50:AP50"/>
    <mergeCell ref="AO19:AP19"/>
    <mergeCell ref="AO18:AP18"/>
    <mergeCell ref="AO9:AP9"/>
    <mergeCell ref="AO11:AP11"/>
    <mergeCell ref="AO79:AP79"/>
    <mergeCell ref="AM79:AN79"/>
    <mergeCell ref="AM18:AN18"/>
    <mergeCell ref="AM52:AN52"/>
    <mergeCell ref="AM53:AN53"/>
    <mergeCell ref="AM92:AN92"/>
    <mergeCell ref="AM11:AN11"/>
    <mergeCell ref="AM12:AN12"/>
    <mergeCell ref="AM15:AN15"/>
    <mergeCell ref="AO53:AP53"/>
    <mergeCell ref="AO23:AP23"/>
    <mergeCell ref="AM58:AN58"/>
    <mergeCell ref="AO86:AP86"/>
    <mergeCell ref="AM84:AN84"/>
    <mergeCell ref="AM83:AN83"/>
    <mergeCell ref="AM71:AN71"/>
    <mergeCell ref="AM61:AN61"/>
    <mergeCell ref="AM74:AN74"/>
    <mergeCell ref="AO81:AP81"/>
    <mergeCell ref="AO57:AP57"/>
    <mergeCell ref="AO75:AP75"/>
    <mergeCell ref="AO74:AP74"/>
    <mergeCell ref="AM73:AN73"/>
    <mergeCell ref="AM77:AN77"/>
    <mergeCell ref="AM27:AN27"/>
    <mergeCell ref="AM28:AN28"/>
    <mergeCell ref="AO30:AP30"/>
    <mergeCell ref="A57:B57"/>
    <mergeCell ref="C57:E57"/>
    <mergeCell ref="F57:H57"/>
    <mergeCell ref="I57:K57"/>
    <mergeCell ref="C61:E61"/>
    <mergeCell ref="A59:B59"/>
    <mergeCell ref="C59:E59"/>
    <mergeCell ref="C54:E54"/>
    <mergeCell ref="A61:B61"/>
    <mergeCell ref="I59:K59"/>
    <mergeCell ref="F59:H59"/>
    <mergeCell ref="F61:H61"/>
    <mergeCell ref="A58:B58"/>
    <mergeCell ref="F51:H51"/>
    <mergeCell ref="A60:B60"/>
    <mergeCell ref="A56:B56"/>
    <mergeCell ref="I55:K55"/>
    <mergeCell ref="F54:H54"/>
    <mergeCell ref="I54:K54"/>
    <mergeCell ref="I52:K52"/>
    <mergeCell ref="I53:K53"/>
    <mergeCell ref="I61:K61"/>
    <mergeCell ref="C60:E60"/>
    <mergeCell ref="A55:B55"/>
    <mergeCell ref="F52:H52"/>
    <mergeCell ref="A53:B53"/>
    <mergeCell ref="C53:E53"/>
    <mergeCell ref="F53:H53"/>
    <mergeCell ref="I56:K56"/>
    <mergeCell ref="A54:B54"/>
    <mergeCell ref="F56:H56"/>
    <mergeCell ref="C52:E52"/>
    <mergeCell ref="A24:B24"/>
    <mergeCell ref="F43:H43"/>
    <mergeCell ref="F50:H50"/>
    <mergeCell ref="I26:K26"/>
    <mergeCell ref="C27:E27"/>
    <mergeCell ref="I24:K24"/>
    <mergeCell ref="I25:K25"/>
    <mergeCell ref="C50:E50"/>
    <mergeCell ref="I29:K29"/>
    <mergeCell ref="C45:E45"/>
    <mergeCell ref="I47:K47"/>
    <mergeCell ref="A46:B46"/>
    <mergeCell ref="F44:H44"/>
    <mergeCell ref="I46:K46"/>
    <mergeCell ref="F45:H45"/>
    <mergeCell ref="F24:H24"/>
    <mergeCell ref="I30:K30"/>
    <mergeCell ref="C28:E28"/>
    <mergeCell ref="F25:H25"/>
    <mergeCell ref="C24:E24"/>
    <mergeCell ref="A50:B50"/>
    <mergeCell ref="F47:H47"/>
    <mergeCell ref="F27:H27"/>
    <mergeCell ref="I45:K45"/>
    <mergeCell ref="A47:B47"/>
    <mergeCell ref="A29:B29"/>
    <mergeCell ref="I50:K50"/>
    <mergeCell ref="A44:B44"/>
    <mergeCell ref="C46:E46"/>
    <mergeCell ref="C43:E43"/>
    <mergeCell ref="C44:E44"/>
    <mergeCell ref="A45:B45"/>
    <mergeCell ref="A51:B51"/>
    <mergeCell ref="C51:E51"/>
    <mergeCell ref="A52:B52"/>
    <mergeCell ref="L50:N50"/>
    <mergeCell ref="O54:Q54"/>
    <mergeCell ref="O53:Q53"/>
    <mergeCell ref="O43:Q43"/>
    <mergeCell ref="L30:N30"/>
    <mergeCell ref="L54:N54"/>
    <mergeCell ref="C19:E19"/>
    <mergeCell ref="O21:Q21"/>
    <mergeCell ref="L26:N26"/>
    <mergeCell ref="L23:N23"/>
    <mergeCell ref="U26:W26"/>
    <mergeCell ref="I22:K22"/>
    <mergeCell ref="F20:H20"/>
    <mergeCell ref="L21:N21"/>
    <mergeCell ref="O28:Q28"/>
    <mergeCell ref="R52:T52"/>
    <mergeCell ref="U43:W43"/>
    <mergeCell ref="L45:N45"/>
    <mergeCell ref="R46:T46"/>
    <mergeCell ref="U44:W44"/>
    <mergeCell ref="L44:N44"/>
    <mergeCell ref="U50:W50"/>
    <mergeCell ref="O29:Q29"/>
    <mergeCell ref="F46:H46"/>
    <mergeCell ref="L46:N46"/>
    <mergeCell ref="U45:W45"/>
    <mergeCell ref="C47:E47"/>
    <mergeCell ref="L20:N20"/>
    <mergeCell ref="O51:Q51"/>
    <mergeCell ref="C26:E26"/>
    <mergeCell ref="F21:H21"/>
    <mergeCell ref="L29:N29"/>
    <mergeCell ref="U29:W29"/>
    <mergeCell ref="R26:T26"/>
    <mergeCell ref="L22:N22"/>
    <mergeCell ref="O25:Q25"/>
    <mergeCell ref="O27:Q27"/>
    <mergeCell ref="O24:Q24"/>
    <mergeCell ref="AA23:AC23"/>
    <mergeCell ref="L47:N47"/>
    <mergeCell ref="AA44:AC44"/>
    <mergeCell ref="AD29:AF29"/>
    <mergeCell ref="X28:Z28"/>
    <mergeCell ref="X27:Z27"/>
    <mergeCell ref="X29:Z29"/>
    <mergeCell ref="R27:T27"/>
    <mergeCell ref="R28:T28"/>
    <mergeCell ref="L27:N27"/>
    <mergeCell ref="L28:N28"/>
    <mergeCell ref="U28:W28"/>
    <mergeCell ref="O26:Q26"/>
    <mergeCell ref="AA30:AC30"/>
    <mergeCell ref="R24:T24"/>
    <mergeCell ref="U27:W27"/>
    <mergeCell ref="R30:T30"/>
    <mergeCell ref="R44:T44"/>
    <mergeCell ref="AA28:AC28"/>
    <mergeCell ref="X30:Z30"/>
    <mergeCell ref="L43:N43"/>
    <mergeCell ref="O44:Q44"/>
    <mergeCell ref="AD28:AF28"/>
    <mergeCell ref="AA46:AC46"/>
    <mergeCell ref="X16:Z16"/>
    <mergeCell ref="C6:E6"/>
    <mergeCell ref="C7:E7"/>
    <mergeCell ref="X3:Z3"/>
    <mergeCell ref="L5:N5"/>
    <mergeCell ref="R21:T21"/>
    <mergeCell ref="R22:T22"/>
    <mergeCell ref="R3:T3"/>
    <mergeCell ref="U14:W14"/>
    <mergeCell ref="L8:N8"/>
    <mergeCell ref="U17:W17"/>
    <mergeCell ref="R17:T17"/>
    <mergeCell ref="X17:Z17"/>
    <mergeCell ref="O15:Q15"/>
    <mergeCell ref="AG8:AI8"/>
    <mergeCell ref="F5:H5"/>
    <mergeCell ref="F3:H3"/>
    <mergeCell ref="I20:K20"/>
    <mergeCell ref="L19:N19"/>
    <mergeCell ref="I3:K3"/>
    <mergeCell ref="I12:K12"/>
    <mergeCell ref="I13:K13"/>
    <mergeCell ref="I5:K5"/>
    <mergeCell ref="L3:N3"/>
    <mergeCell ref="I17:K17"/>
    <mergeCell ref="L17:N17"/>
    <mergeCell ref="F19:H19"/>
    <mergeCell ref="R20:T20"/>
    <mergeCell ref="O14:Q14"/>
    <mergeCell ref="U16:W16"/>
    <mergeCell ref="L7:N7"/>
    <mergeCell ref="L15:N15"/>
    <mergeCell ref="C1:AN1"/>
    <mergeCell ref="C2:AN2"/>
    <mergeCell ref="O3:Q3"/>
    <mergeCell ref="AM3:AN3"/>
    <mergeCell ref="X7:Z7"/>
    <mergeCell ref="L9:N9"/>
    <mergeCell ref="L11:N11"/>
    <mergeCell ref="U3:W3"/>
    <mergeCell ref="AA3:AC3"/>
    <mergeCell ref="R7:T7"/>
    <mergeCell ref="R8:T8"/>
    <mergeCell ref="R9:T9"/>
    <mergeCell ref="L16:N16"/>
    <mergeCell ref="R5:T5"/>
    <mergeCell ref="L12:N12"/>
    <mergeCell ref="R12:T12"/>
    <mergeCell ref="R16:T16"/>
    <mergeCell ref="O11:Q11"/>
    <mergeCell ref="O12:Q12"/>
    <mergeCell ref="I16:K16"/>
    <mergeCell ref="AA6:AC6"/>
    <mergeCell ref="C15:E15"/>
    <mergeCell ref="C13:E13"/>
    <mergeCell ref="C11:E11"/>
    <mergeCell ref="AM13:AN13"/>
    <mergeCell ref="R14:T14"/>
    <mergeCell ref="X11:Z11"/>
    <mergeCell ref="AJ9:AL9"/>
    <mergeCell ref="AJ7:AL7"/>
    <mergeCell ref="AG7:AI7"/>
    <mergeCell ref="X12:Z12"/>
    <mergeCell ref="U6:W6"/>
    <mergeCell ref="AJ16:AL16"/>
    <mergeCell ref="AJ6:AL6"/>
    <mergeCell ref="AJ13:AL13"/>
    <mergeCell ref="AD5:AF5"/>
    <mergeCell ref="AJ3:AL3"/>
    <mergeCell ref="U11:W11"/>
    <mergeCell ref="AA11:AC11"/>
    <mergeCell ref="AA12:AC12"/>
    <mergeCell ref="AD12:AF12"/>
    <mergeCell ref="R15:T15"/>
    <mergeCell ref="X13:Z13"/>
    <mergeCell ref="AD11:AF11"/>
    <mergeCell ref="AD13:AF13"/>
    <mergeCell ref="AJ5:AL5"/>
    <mergeCell ref="AJ14:AL14"/>
    <mergeCell ref="AG6:AI6"/>
    <mergeCell ref="AG15:AI15"/>
    <mergeCell ref="AG16:AI16"/>
    <mergeCell ref="AG5:AI5"/>
    <mergeCell ref="AG14:AI14"/>
    <mergeCell ref="AG3:AI3"/>
    <mergeCell ref="AA8:AC8"/>
    <mergeCell ref="AA7:AC7"/>
    <mergeCell ref="AD15:AF15"/>
    <mergeCell ref="AA15:AC15"/>
    <mergeCell ref="AG13:AI13"/>
    <mergeCell ref="AD16:AF16"/>
    <mergeCell ref="AD8:AF8"/>
    <mergeCell ref="AA16:AC16"/>
    <mergeCell ref="U8:W8"/>
    <mergeCell ref="X6:Z6"/>
    <mergeCell ref="U7:W7"/>
    <mergeCell ref="AM5:AN5"/>
    <mergeCell ref="AM7:AN7"/>
    <mergeCell ref="AM8:AN8"/>
    <mergeCell ref="AD7:AF7"/>
    <mergeCell ref="AJ11:AL11"/>
    <mergeCell ref="AM14:AN14"/>
    <mergeCell ref="O13:Q13"/>
    <mergeCell ref="R13:T13"/>
    <mergeCell ref="U13:W13"/>
    <mergeCell ref="X14:Z14"/>
    <mergeCell ref="AG9:AI9"/>
    <mergeCell ref="AG11:AI11"/>
    <mergeCell ref="AG12:AI12"/>
    <mergeCell ref="AM6:AN6"/>
    <mergeCell ref="AA13:AC13"/>
    <mergeCell ref="R11:T11"/>
    <mergeCell ref="O7:Q7"/>
    <mergeCell ref="O8:Q8"/>
    <mergeCell ref="O9:Q9"/>
    <mergeCell ref="X8:Z8"/>
    <mergeCell ref="X9:Z9"/>
    <mergeCell ref="AJ8:AL8"/>
    <mergeCell ref="AA14:AC14"/>
    <mergeCell ref="AA5:AC5"/>
    <mergeCell ref="X5:Z5"/>
    <mergeCell ref="AA9:AC9"/>
    <mergeCell ref="U5:W5"/>
    <mergeCell ref="AD14:AF14"/>
    <mergeCell ref="U9:W9"/>
    <mergeCell ref="U12:W12"/>
    <mergeCell ref="R6:T6"/>
    <mergeCell ref="O5:Q5"/>
    <mergeCell ref="I6:K6"/>
    <mergeCell ref="O18:Q18"/>
    <mergeCell ref="R18:T18"/>
    <mergeCell ref="L6:N6"/>
    <mergeCell ref="A3:A4"/>
    <mergeCell ref="B3:B4"/>
    <mergeCell ref="A30:B30"/>
    <mergeCell ref="C3:E3"/>
    <mergeCell ref="A43:B43"/>
    <mergeCell ref="C29:E29"/>
    <mergeCell ref="C14:E14"/>
    <mergeCell ref="I14:K14"/>
    <mergeCell ref="C17:E17"/>
    <mergeCell ref="C25:E25"/>
    <mergeCell ref="I27:K27"/>
    <mergeCell ref="C18:E18"/>
    <mergeCell ref="F18:H18"/>
    <mergeCell ref="C20:E20"/>
    <mergeCell ref="C21:E21"/>
    <mergeCell ref="F17:H17"/>
    <mergeCell ref="C5:E5"/>
    <mergeCell ref="I18:K18"/>
    <mergeCell ref="F6:H6"/>
    <mergeCell ref="C9:E9"/>
    <mergeCell ref="C16:E16"/>
    <mergeCell ref="L24:N24"/>
    <mergeCell ref="L25:N25"/>
    <mergeCell ref="I21:K21"/>
    <mergeCell ref="C23:E23"/>
    <mergeCell ref="R29:T29"/>
    <mergeCell ref="O30:Q30"/>
    <mergeCell ref="F28:H28"/>
    <mergeCell ref="F8:H8"/>
    <mergeCell ref="F14:H14"/>
    <mergeCell ref="I43:K43"/>
    <mergeCell ref="F11:H11"/>
    <mergeCell ref="C62:E62"/>
    <mergeCell ref="C65:E65"/>
    <mergeCell ref="F60:H60"/>
    <mergeCell ref="L93:N93"/>
    <mergeCell ref="O94:Q94"/>
    <mergeCell ref="O19:Q19"/>
    <mergeCell ref="O20:Q20"/>
    <mergeCell ref="I7:K7"/>
    <mergeCell ref="I8:K8"/>
    <mergeCell ref="I9:K9"/>
    <mergeCell ref="I15:K15"/>
    <mergeCell ref="U15:W15"/>
    <mergeCell ref="L14:N14"/>
    <mergeCell ref="F55:H55"/>
    <mergeCell ref="U20:W20"/>
    <mergeCell ref="O50:Q50"/>
    <mergeCell ref="C55:E55"/>
    <mergeCell ref="F58:H58"/>
    <mergeCell ref="L51:N51"/>
    <mergeCell ref="R45:T45"/>
    <mergeCell ref="U30:W30"/>
    <mergeCell ref="F29:H29"/>
    <mergeCell ref="I44:K44"/>
    <mergeCell ref="C56:E56"/>
    <mergeCell ref="C30:E30"/>
    <mergeCell ref="F30:H30"/>
    <mergeCell ref="R50:T50"/>
    <mergeCell ref="C10:E10"/>
    <mergeCell ref="O6:Q6"/>
    <mergeCell ref="F13:H13"/>
    <mergeCell ref="F12:H12"/>
    <mergeCell ref="F65:H65"/>
    <mergeCell ref="L65:N65"/>
    <mergeCell ref="I62:K62"/>
    <mergeCell ref="L62:N62"/>
    <mergeCell ref="C95:E95"/>
    <mergeCell ref="F16:H16"/>
    <mergeCell ref="F9:H9"/>
    <mergeCell ref="O16:Q16"/>
    <mergeCell ref="O17:Q17"/>
    <mergeCell ref="C58:E58"/>
    <mergeCell ref="I58:K58"/>
    <mergeCell ref="O52:Q52"/>
    <mergeCell ref="O23:Q23"/>
    <mergeCell ref="L18:N18"/>
    <mergeCell ref="C22:E22"/>
    <mergeCell ref="I19:K19"/>
    <mergeCell ref="I23:K23"/>
    <mergeCell ref="I28:K28"/>
    <mergeCell ref="I51:K51"/>
    <mergeCell ref="L13:N13"/>
    <mergeCell ref="I11:K11"/>
    <mergeCell ref="O22:Q22"/>
    <mergeCell ref="C12:E12"/>
    <mergeCell ref="F15:H15"/>
    <mergeCell ref="C8:E8"/>
    <mergeCell ref="F22:H22"/>
    <mergeCell ref="F26:H26"/>
    <mergeCell ref="F23:H23"/>
    <mergeCell ref="F7:H7"/>
    <mergeCell ref="R139:T139"/>
    <mergeCell ref="U139:W139"/>
    <mergeCell ref="X139:Z139"/>
    <mergeCell ref="AA139:AC139"/>
    <mergeCell ref="AD139:AF139"/>
    <mergeCell ref="AA140:AC140"/>
    <mergeCell ref="AA141:AC141"/>
    <mergeCell ref="U136:W136"/>
    <mergeCell ref="R141:T141"/>
    <mergeCell ref="O138:Q138"/>
    <mergeCell ref="R138:T138"/>
    <mergeCell ref="U138:W138"/>
    <mergeCell ref="X138:Z138"/>
    <mergeCell ref="AA138:AC138"/>
    <mergeCell ref="X145:Z145"/>
    <mergeCell ref="R136:T136"/>
    <mergeCell ref="AD143:AF143"/>
    <mergeCell ref="R142:T142"/>
    <mergeCell ref="AA143:AC143"/>
    <mergeCell ref="O142:Q142"/>
    <mergeCell ref="O141:Q141"/>
    <mergeCell ref="R140:T140"/>
    <mergeCell ref="U140:W140"/>
    <mergeCell ref="O140:Q140"/>
    <mergeCell ref="AA142:AC142"/>
    <mergeCell ref="R137:T137"/>
    <mergeCell ref="U137:W137"/>
    <mergeCell ref="F10:H10"/>
    <mergeCell ref="I10:K10"/>
    <mergeCell ref="L10:N10"/>
    <mergeCell ref="O10:Q10"/>
    <mergeCell ref="A232:B232"/>
    <mergeCell ref="A231:B231"/>
    <mergeCell ref="A198:B198"/>
    <mergeCell ref="C226:E226"/>
    <mergeCell ref="F226:H226"/>
    <mergeCell ref="AA231:AC231"/>
    <mergeCell ref="AD231:AF231"/>
    <mergeCell ref="AG231:AI231"/>
    <mergeCell ref="AJ231:AL231"/>
    <mergeCell ref="AJ195:AL195"/>
    <mergeCell ref="C197:E197"/>
    <mergeCell ref="F197:H197"/>
    <mergeCell ref="X197:Z197"/>
    <mergeCell ref="AA197:AC197"/>
    <mergeCell ref="I197:K197"/>
    <mergeCell ref="L197:N197"/>
    <mergeCell ref="I195:K195"/>
    <mergeCell ref="AA195:AC195"/>
    <mergeCell ref="R195:T195"/>
    <mergeCell ref="U195:W195"/>
    <mergeCell ref="A225:B225"/>
    <mergeCell ref="C228:E228"/>
    <mergeCell ref="F228:H228"/>
    <mergeCell ref="I228:K228"/>
    <mergeCell ref="A230:B230"/>
    <mergeCell ref="R231:T231"/>
    <mergeCell ref="A221:B221"/>
    <mergeCell ref="AJ229:AL229"/>
    <mergeCell ref="C231:E231"/>
    <mergeCell ref="C198:E198"/>
    <mergeCell ref="C230:E230"/>
    <mergeCell ref="AJ227:AL227"/>
    <mergeCell ref="F220:H220"/>
    <mergeCell ref="X221:Z221"/>
    <mergeCell ref="AA221:AC221"/>
    <mergeCell ref="AD221:AF221"/>
    <mergeCell ref="F209:H209"/>
    <mergeCell ref="I209:K209"/>
    <mergeCell ref="L209:N209"/>
    <mergeCell ref="O209:Q209"/>
    <mergeCell ref="R209:T209"/>
    <mergeCell ref="U209:W209"/>
    <mergeCell ref="X209:Z209"/>
    <mergeCell ref="AA209:AC209"/>
    <mergeCell ref="AD209:AF209"/>
    <mergeCell ref="C212:E212"/>
    <mergeCell ref="C217:E217"/>
    <mergeCell ref="F217:H217"/>
    <mergeCell ref="I217:K217"/>
    <mergeCell ref="L217:N217"/>
    <mergeCell ref="O217:Q217"/>
    <mergeCell ref="R217:T217"/>
    <mergeCell ref="U217:W217"/>
    <mergeCell ref="X217:Z217"/>
    <mergeCell ref="AA217:AC217"/>
    <mergeCell ref="AD217:AF217"/>
    <mergeCell ref="F213:H213"/>
    <mergeCell ref="I213:K213"/>
    <mergeCell ref="L213:N213"/>
    <mergeCell ref="A220:B220"/>
    <mergeCell ref="F196:H196"/>
    <mergeCell ref="A197:B197"/>
    <mergeCell ref="R199:T199"/>
    <mergeCell ref="U199:W199"/>
    <mergeCell ref="X199:Z199"/>
    <mergeCell ref="C196:E196"/>
    <mergeCell ref="I196:K196"/>
    <mergeCell ref="L196:N196"/>
    <mergeCell ref="A203:B203"/>
    <mergeCell ref="AG209:AI209"/>
    <mergeCell ref="F212:H212"/>
    <mergeCell ref="I212:K212"/>
    <mergeCell ref="L212:N212"/>
    <mergeCell ref="O212:Q212"/>
    <mergeCell ref="R212:T212"/>
    <mergeCell ref="U212:W212"/>
    <mergeCell ref="X212:Z212"/>
    <mergeCell ref="AA212:AC212"/>
    <mergeCell ref="AD212:AF212"/>
    <mergeCell ref="AG212:AI212"/>
    <mergeCell ref="U197:W197"/>
    <mergeCell ref="O197:Q197"/>
    <mergeCell ref="C199:E199"/>
    <mergeCell ref="AD199:AF199"/>
    <mergeCell ref="C200:E200"/>
    <mergeCell ref="F200:H200"/>
    <mergeCell ref="I200:K200"/>
    <mergeCell ref="AD200:AF200"/>
    <mergeCell ref="L200:N200"/>
    <mergeCell ref="O200:Q200"/>
    <mergeCell ref="U220:W220"/>
    <mergeCell ref="R197:T197"/>
    <mergeCell ref="AG194:AI194"/>
    <mergeCell ref="AA194:AC194"/>
    <mergeCell ref="AD194:AF194"/>
    <mergeCell ref="I193:K193"/>
    <mergeCell ref="R194:T194"/>
    <mergeCell ref="U194:W194"/>
    <mergeCell ref="L193:N193"/>
    <mergeCell ref="C195:E195"/>
    <mergeCell ref="C193:E193"/>
    <mergeCell ref="C194:E194"/>
    <mergeCell ref="F192:H192"/>
    <mergeCell ref="L198:N198"/>
    <mergeCell ref="I194:K194"/>
    <mergeCell ref="X198:Z198"/>
    <mergeCell ref="AA198:AC198"/>
    <mergeCell ref="AD198:AF198"/>
    <mergeCell ref="U192:W192"/>
    <mergeCell ref="X194:Z194"/>
    <mergeCell ref="O194:Q194"/>
    <mergeCell ref="U198:W198"/>
    <mergeCell ref="R193:T193"/>
    <mergeCell ref="X193:Z193"/>
    <mergeCell ref="AM197:AN197"/>
    <mergeCell ref="AG192:AI192"/>
    <mergeCell ref="AG195:AI195"/>
    <mergeCell ref="AM186:AN186"/>
    <mergeCell ref="AJ191:AL191"/>
    <mergeCell ref="R181:T181"/>
    <mergeCell ref="X181:Z181"/>
    <mergeCell ref="U190:W190"/>
    <mergeCell ref="AD191:AF191"/>
    <mergeCell ref="AG190:AI190"/>
    <mergeCell ref="U181:W181"/>
    <mergeCell ref="AD187:AF187"/>
    <mergeCell ref="AG187:AI187"/>
    <mergeCell ref="R200:T200"/>
    <mergeCell ref="AG199:AI199"/>
    <mergeCell ref="AA199:AC199"/>
    <mergeCell ref="AJ197:AL197"/>
    <mergeCell ref="AJ199:AL199"/>
    <mergeCell ref="AM196:AN196"/>
    <mergeCell ref="AJ196:AL196"/>
    <mergeCell ref="X200:Z200"/>
    <mergeCell ref="AM191:AN191"/>
    <mergeCell ref="AA190:AC190"/>
    <mergeCell ref="AJ183:AL183"/>
    <mergeCell ref="AA189:AC189"/>
    <mergeCell ref="AD189:AF189"/>
    <mergeCell ref="AG189:AI189"/>
    <mergeCell ref="AJ189:AL189"/>
    <mergeCell ref="R190:T190"/>
    <mergeCell ref="U183:W183"/>
    <mergeCell ref="U186:W186"/>
    <mergeCell ref="R186:T186"/>
    <mergeCell ref="AM170:AN170"/>
    <mergeCell ref="AM175:AN175"/>
    <mergeCell ref="AG169:AI169"/>
    <mergeCell ref="AG170:AI170"/>
    <mergeCell ref="R178:T178"/>
    <mergeCell ref="F195:H195"/>
    <mergeCell ref="U193:W193"/>
    <mergeCell ref="AM174:AN174"/>
    <mergeCell ref="AM167:AN167"/>
    <mergeCell ref="O191:Q191"/>
    <mergeCell ref="AM221:AN221"/>
    <mergeCell ref="U191:W191"/>
    <mergeCell ref="L195:N195"/>
    <mergeCell ref="I192:K192"/>
    <mergeCell ref="R221:T221"/>
    <mergeCell ref="AG197:AI197"/>
    <mergeCell ref="AM220:AN220"/>
    <mergeCell ref="AJ193:AL193"/>
    <mergeCell ref="AM193:AN193"/>
    <mergeCell ref="I190:K190"/>
    <mergeCell ref="AM194:AN194"/>
    <mergeCell ref="AM195:AN195"/>
    <mergeCell ref="AM198:AN198"/>
    <mergeCell ref="AA191:AC191"/>
    <mergeCell ref="R191:T191"/>
    <mergeCell ref="AJ192:AL192"/>
    <mergeCell ref="O193:Q193"/>
    <mergeCell ref="X192:Z192"/>
    <mergeCell ref="I169:K169"/>
    <mergeCell ref="AG198:AI198"/>
    <mergeCell ref="O195:Q195"/>
    <mergeCell ref="R192:T192"/>
    <mergeCell ref="A165:B165"/>
    <mergeCell ref="L174:N174"/>
    <mergeCell ref="I177:K177"/>
    <mergeCell ref="F176:H176"/>
    <mergeCell ref="A191:B191"/>
    <mergeCell ref="C187:E187"/>
    <mergeCell ref="AJ221:AL221"/>
    <mergeCell ref="L192:N192"/>
    <mergeCell ref="C190:E190"/>
    <mergeCell ref="L190:N190"/>
    <mergeCell ref="AD193:AF193"/>
    <mergeCell ref="AG191:AI191"/>
    <mergeCell ref="AJ190:AL190"/>
    <mergeCell ref="F194:H194"/>
    <mergeCell ref="AG196:AI196"/>
    <mergeCell ref="AG167:AI167"/>
    <mergeCell ref="F180:H180"/>
    <mergeCell ref="AD174:AF174"/>
    <mergeCell ref="AA192:AC192"/>
    <mergeCell ref="AD192:AF192"/>
    <mergeCell ref="AA193:AC193"/>
    <mergeCell ref="L194:N194"/>
    <mergeCell ref="AG193:AI193"/>
    <mergeCell ref="O196:Q196"/>
    <mergeCell ref="AD195:AF195"/>
    <mergeCell ref="C192:E192"/>
    <mergeCell ref="A196:B196"/>
    <mergeCell ref="A179:B179"/>
    <mergeCell ref="A169:B169"/>
    <mergeCell ref="A174:B174"/>
    <mergeCell ref="A180:B180"/>
    <mergeCell ref="F193:H193"/>
    <mergeCell ref="C165:E165"/>
    <mergeCell ref="C191:E191"/>
    <mergeCell ref="F186:H186"/>
    <mergeCell ref="F181:H181"/>
    <mergeCell ref="F183:H183"/>
    <mergeCell ref="O182:Q182"/>
    <mergeCell ref="U182:W182"/>
    <mergeCell ref="L162:N162"/>
    <mergeCell ref="X191:Z191"/>
    <mergeCell ref="F169:H169"/>
    <mergeCell ref="AA183:AC183"/>
    <mergeCell ref="R187:T187"/>
    <mergeCell ref="U187:W187"/>
    <mergeCell ref="AA187:AC187"/>
    <mergeCell ref="AA182:AC182"/>
    <mergeCell ref="R183:T183"/>
    <mergeCell ref="R182:T182"/>
    <mergeCell ref="AA181:AC181"/>
    <mergeCell ref="R162:T162"/>
    <mergeCell ref="F191:H191"/>
    <mergeCell ref="I191:K191"/>
    <mergeCell ref="L191:N191"/>
    <mergeCell ref="U180:W180"/>
    <mergeCell ref="X180:Z180"/>
    <mergeCell ref="L183:N183"/>
    <mergeCell ref="AA169:AC169"/>
    <mergeCell ref="X169:Z169"/>
    <mergeCell ref="I165:K165"/>
    <mergeCell ref="A163:B163"/>
    <mergeCell ref="O181:Q181"/>
    <mergeCell ref="X183:Z183"/>
    <mergeCell ref="L182:N182"/>
    <mergeCell ref="L169:N169"/>
    <mergeCell ref="I183:K183"/>
    <mergeCell ref="C162:E162"/>
    <mergeCell ref="C164:E164"/>
    <mergeCell ref="A164:B164"/>
    <mergeCell ref="R148:T148"/>
    <mergeCell ref="R150:T150"/>
    <mergeCell ref="AA158:AC158"/>
    <mergeCell ref="X157:Z157"/>
    <mergeCell ref="AA157:AC157"/>
    <mergeCell ref="I164:K164"/>
    <mergeCell ref="F190:H190"/>
    <mergeCell ref="F187:H187"/>
    <mergeCell ref="L176:N176"/>
    <mergeCell ref="I166:K166"/>
    <mergeCell ref="O187:Q187"/>
    <mergeCell ref="X187:Z187"/>
    <mergeCell ref="O164:Q164"/>
    <mergeCell ref="F177:H177"/>
    <mergeCell ref="AA176:AC176"/>
    <mergeCell ref="L187:N187"/>
    <mergeCell ref="O190:Q190"/>
    <mergeCell ref="L177:N177"/>
    <mergeCell ref="I176:K176"/>
    <mergeCell ref="X176:Z176"/>
    <mergeCell ref="O180:Q180"/>
    <mergeCell ref="I179:K179"/>
    <mergeCell ref="R180:T180"/>
    <mergeCell ref="AD165:AF165"/>
    <mergeCell ref="AA159:AC159"/>
    <mergeCell ref="X162:Z162"/>
    <mergeCell ref="AM172:AN172"/>
    <mergeCell ref="AJ154:AL154"/>
    <mergeCell ref="AG148:AI148"/>
    <mergeCell ref="AA173:AC173"/>
    <mergeCell ref="AG115:AI115"/>
    <mergeCell ref="AG157:AI157"/>
    <mergeCell ref="L144:N144"/>
    <mergeCell ref="O145:Q145"/>
    <mergeCell ref="U143:W143"/>
    <mergeCell ref="U142:W142"/>
    <mergeCell ref="I143:K143"/>
    <mergeCell ref="O155:Q155"/>
    <mergeCell ref="R155:T155"/>
    <mergeCell ref="U155:W155"/>
    <mergeCell ref="I149:K149"/>
    <mergeCell ref="I145:K145"/>
    <mergeCell ref="AA162:AC162"/>
    <mergeCell ref="O150:Q150"/>
    <mergeCell ref="X165:Z165"/>
    <mergeCell ref="R149:T149"/>
    <mergeCell ref="R161:T161"/>
    <mergeCell ref="O147:Q147"/>
    <mergeCell ref="R147:T147"/>
    <mergeCell ref="O157:Q157"/>
    <mergeCell ref="O160:Q160"/>
    <mergeCell ref="U162:W162"/>
    <mergeCell ref="O149:Q149"/>
    <mergeCell ref="O144:Q144"/>
    <mergeCell ref="R143:T143"/>
    <mergeCell ref="X147:Z147"/>
    <mergeCell ref="AA150:AC150"/>
    <mergeCell ref="X159:Z159"/>
    <mergeCell ref="X158:Z158"/>
    <mergeCell ref="X144:Z144"/>
    <mergeCell ref="AM158:AN158"/>
    <mergeCell ref="AJ150:AL150"/>
    <mergeCell ref="O158:Q158"/>
    <mergeCell ref="U158:W158"/>
    <mergeCell ref="X143:Z143"/>
    <mergeCell ref="AA146:AC146"/>
    <mergeCell ref="AM159:AN159"/>
    <mergeCell ref="AM164:AN164"/>
    <mergeCell ref="AM173:AN173"/>
    <mergeCell ref="AM163:AN163"/>
    <mergeCell ref="AM165:AN165"/>
    <mergeCell ref="AJ166:AL166"/>
    <mergeCell ref="AJ158:AL158"/>
    <mergeCell ref="AD155:AF155"/>
    <mergeCell ref="AD158:AF158"/>
    <mergeCell ref="AG164:AI164"/>
    <mergeCell ref="AA153:AC153"/>
    <mergeCell ref="AJ161:AL161"/>
    <mergeCell ref="AM166:AN166"/>
    <mergeCell ref="AG162:AI162"/>
    <mergeCell ref="AJ157:AL157"/>
    <mergeCell ref="AD157:AF157"/>
    <mergeCell ref="AG153:AI153"/>
    <mergeCell ref="AA154:AC154"/>
    <mergeCell ref="AD159:AF159"/>
    <mergeCell ref="X164:Z164"/>
    <mergeCell ref="AJ159:AL159"/>
    <mergeCell ref="AD145:AF145"/>
    <mergeCell ref="AJ149:AL149"/>
    <mergeCell ref="AG145:AI145"/>
    <mergeCell ref="AJ143:AL143"/>
    <mergeCell ref="AM146:AN146"/>
    <mergeCell ref="AM154:AN154"/>
    <mergeCell ref="AM153:AN153"/>
    <mergeCell ref="AM161:AN161"/>
    <mergeCell ref="AA136:AC136"/>
    <mergeCell ref="AD150:AF150"/>
    <mergeCell ref="AD149:AF149"/>
    <mergeCell ref="AD144:AF144"/>
    <mergeCell ref="AA147:AC147"/>
    <mergeCell ref="X136:Z136"/>
    <mergeCell ref="AA149:AC149"/>
    <mergeCell ref="AM138:AN138"/>
    <mergeCell ref="AM139:AN139"/>
    <mergeCell ref="AG146:AI146"/>
    <mergeCell ref="AD137:AF137"/>
    <mergeCell ref="AM160:AN160"/>
    <mergeCell ref="AD154:AF154"/>
    <mergeCell ref="AG154:AI154"/>
    <mergeCell ref="AD153:AF153"/>
    <mergeCell ref="X155:Z155"/>
    <mergeCell ref="AA155:AC155"/>
    <mergeCell ref="AM149:AN149"/>
    <mergeCell ref="AG159:AI159"/>
    <mergeCell ref="AG158:AI158"/>
    <mergeCell ref="AD161:AF161"/>
    <mergeCell ref="AM157:AN157"/>
    <mergeCell ref="AJ153:AL153"/>
    <mergeCell ref="AJ148:AL148"/>
    <mergeCell ref="X137:Z137"/>
    <mergeCell ref="AG143:AI143"/>
    <mergeCell ref="AG142:AI142"/>
    <mergeCell ref="AD146:AF146"/>
    <mergeCell ref="AD148:AF148"/>
    <mergeCell ref="X153:Z153"/>
    <mergeCell ref="X146:Z146"/>
    <mergeCell ref="AA148:AC148"/>
    <mergeCell ref="AA144:AC144"/>
    <mergeCell ref="AA145:AC145"/>
    <mergeCell ref="R10:T10"/>
    <mergeCell ref="U10:W10"/>
    <mergeCell ref="X10:Z10"/>
    <mergeCell ref="AG150:AI150"/>
    <mergeCell ref="U150:W150"/>
    <mergeCell ref="AM141:AN141"/>
    <mergeCell ref="AG141:AI141"/>
    <mergeCell ref="AJ140:AL140"/>
    <mergeCell ref="AJ146:AL146"/>
    <mergeCell ref="AM147:AN147"/>
    <mergeCell ref="AJ141:AL141"/>
    <mergeCell ref="AD141:AF141"/>
    <mergeCell ref="AD142:AF142"/>
    <mergeCell ref="AG140:AI140"/>
    <mergeCell ref="AM142:AN142"/>
    <mergeCell ref="AJ147:AL147"/>
    <mergeCell ref="U147:W147"/>
    <mergeCell ref="U148:W148"/>
    <mergeCell ref="AM150:AN150"/>
    <mergeCell ref="U141:W141"/>
    <mergeCell ref="AM145:AN145"/>
    <mergeCell ref="AM140:AN140"/>
  </mergeCells>
  <pageMargins left="0.511811024" right="0.511811024" top="0.78740157499999996" bottom="0.78740157499999996" header="0.31496062000000002" footer="0.31496062000000002"/>
  <pageSetup paperSize="9" orientation="landscape" horizontalDpi="4294967294" verticalDpi="4294967294" r:id="rId1"/>
  <rowBreaks count="2" manualBreakCount="2">
    <brk id="49" max="29" man="1"/>
    <brk id="89" max="29"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A1:AO131"/>
  <sheetViews>
    <sheetView showGridLines="0" showRowColHeaders="0" zoomScale="85" zoomScaleNormal="85" workbookViewId="0">
      <pane xSplit="2" ySplit="3" topLeftCell="C4" activePane="bottomRight" state="frozen"/>
      <selection activeCell="A8" sqref="A9:E9"/>
      <selection pane="topRight" activeCell="A8" sqref="A9:E9"/>
      <selection pane="bottomLeft" activeCell="A8" sqref="A9:E9"/>
      <selection pane="bottomRight" activeCell="C4" sqref="C4"/>
    </sheetView>
  </sheetViews>
  <sheetFormatPr defaultRowHeight="15.75"/>
  <cols>
    <col min="1" max="1" width="18.7109375" style="42" customWidth="1"/>
    <col min="2" max="2" width="59" style="42" customWidth="1"/>
    <col min="3" max="4" width="13.140625" style="80" customWidth="1"/>
    <col min="5" max="5" width="13.140625" style="1240" customWidth="1"/>
    <col min="6" max="7" width="13.140625" style="80" customWidth="1"/>
    <col min="8" max="8" width="13.140625" style="1240" customWidth="1"/>
    <col min="9" max="10" width="13.140625" style="80" customWidth="1"/>
    <col min="11" max="11" width="13.140625" style="1240" customWidth="1"/>
    <col min="12" max="13" width="13.140625" style="80" customWidth="1"/>
    <col min="14" max="14" width="13.140625" style="1240" customWidth="1"/>
    <col min="15" max="20" width="13.140625" style="80" customWidth="1"/>
    <col min="21" max="38" width="13.140625" style="80" hidden="1" customWidth="1"/>
    <col min="39" max="39" width="13.140625" style="81" customWidth="1"/>
    <col min="40" max="40" width="13.140625" style="37" customWidth="1"/>
    <col min="41" max="16384" width="9.140625" style="42"/>
  </cols>
  <sheetData>
    <row r="1" spans="1:40" ht="52.5" customHeight="1">
      <c r="B1" s="2081"/>
      <c r="C1" s="2081"/>
      <c r="D1" s="2081"/>
      <c r="E1" s="2081"/>
      <c r="F1" s="2081"/>
      <c r="G1" s="2081"/>
      <c r="H1" s="2081"/>
      <c r="I1" s="2081"/>
      <c r="J1" s="2081"/>
      <c r="K1" s="2081"/>
      <c r="L1" s="2081"/>
      <c r="M1" s="2081"/>
      <c r="N1" s="2081"/>
      <c r="O1" s="2081"/>
      <c r="P1" s="2081"/>
      <c r="Q1" s="2081"/>
      <c r="R1" s="2081"/>
      <c r="S1" s="2081"/>
      <c r="T1" s="2081"/>
      <c r="U1" s="2081"/>
      <c r="V1" s="2081"/>
      <c r="W1" s="2081"/>
      <c r="X1" s="2081"/>
      <c r="Y1" s="2081"/>
      <c r="Z1" s="2081"/>
      <c r="AA1" s="2081"/>
      <c r="AB1" s="2081"/>
      <c r="AC1" s="2081"/>
      <c r="AD1" s="2081"/>
      <c r="AE1" s="2081"/>
      <c r="AF1" s="2081"/>
      <c r="AG1" s="2081"/>
      <c r="AH1" s="2081"/>
      <c r="AI1" s="2081"/>
      <c r="AJ1" s="2081"/>
      <c r="AK1" s="1228"/>
      <c r="AL1" s="1228"/>
    </row>
    <row r="2" spans="1:40" ht="21" customHeight="1" thickBot="1">
      <c r="A2" s="82"/>
      <c r="B2" s="1952" t="s">
        <v>327</v>
      </c>
      <c r="C2" s="1952"/>
      <c r="D2" s="1952"/>
      <c r="E2" s="1952"/>
      <c r="F2" s="1952"/>
      <c r="G2" s="1952"/>
      <c r="H2" s="1952"/>
      <c r="I2" s="1952"/>
      <c r="J2" s="1952"/>
      <c r="K2" s="1952"/>
      <c r="L2" s="1952"/>
      <c r="M2" s="1952"/>
      <c r="N2" s="1952"/>
      <c r="O2" s="1952"/>
      <c r="P2" s="1952"/>
      <c r="Q2" s="1952"/>
      <c r="R2" s="1952"/>
      <c r="S2" s="1952"/>
      <c r="T2" s="1952"/>
      <c r="U2" s="1952"/>
      <c r="V2" s="1952"/>
      <c r="W2" s="1952"/>
      <c r="X2" s="1952"/>
      <c r="Y2" s="1952"/>
      <c r="Z2" s="1952"/>
      <c r="AA2" s="1952"/>
      <c r="AB2" s="1952"/>
      <c r="AC2" s="1952"/>
      <c r="AD2" s="1952"/>
      <c r="AE2" s="1952"/>
      <c r="AF2" s="1952"/>
      <c r="AG2" s="1952"/>
      <c r="AH2" s="1952"/>
      <c r="AI2" s="1952"/>
      <c r="AJ2" s="1952"/>
      <c r="AK2" s="1952"/>
      <c r="AL2" s="1952"/>
      <c r="AM2" s="1952"/>
      <c r="AN2" s="1952"/>
    </row>
    <row r="3" spans="1:40" ht="31.5" customHeight="1">
      <c r="A3" s="2087" t="s">
        <v>24</v>
      </c>
      <c r="B3" s="2087" t="s">
        <v>1430</v>
      </c>
      <c r="C3" s="2084" t="s">
        <v>2</v>
      </c>
      <c r="D3" s="2085"/>
      <c r="E3" s="2086"/>
      <c r="F3" s="2084" t="s">
        <v>3</v>
      </c>
      <c r="G3" s="2085"/>
      <c r="H3" s="2086"/>
      <c r="I3" s="2084" t="s">
        <v>4</v>
      </c>
      <c r="J3" s="2085"/>
      <c r="K3" s="2086"/>
      <c r="L3" s="2084" t="s">
        <v>5</v>
      </c>
      <c r="M3" s="2085"/>
      <c r="N3" s="2086"/>
      <c r="O3" s="2084" t="s">
        <v>6</v>
      </c>
      <c r="P3" s="2085"/>
      <c r="Q3" s="2086"/>
      <c r="R3" s="2084" t="s">
        <v>7</v>
      </c>
      <c r="S3" s="2085"/>
      <c r="T3" s="2086"/>
      <c r="U3" s="2084" t="s">
        <v>8</v>
      </c>
      <c r="V3" s="2085"/>
      <c r="W3" s="2086"/>
      <c r="X3" s="2084" t="s">
        <v>9</v>
      </c>
      <c r="Y3" s="2085"/>
      <c r="Z3" s="2086"/>
      <c r="AA3" s="2084" t="s">
        <v>10</v>
      </c>
      <c r="AB3" s="2085"/>
      <c r="AC3" s="2086"/>
      <c r="AD3" s="2084" t="s">
        <v>11</v>
      </c>
      <c r="AE3" s="2085"/>
      <c r="AF3" s="2086"/>
      <c r="AG3" s="2084" t="s">
        <v>12</v>
      </c>
      <c r="AH3" s="2085"/>
      <c r="AI3" s="2086"/>
      <c r="AJ3" s="2084" t="s">
        <v>13</v>
      </c>
      <c r="AK3" s="2085"/>
      <c r="AL3" s="2086"/>
      <c r="AM3" s="1972" t="s">
        <v>56</v>
      </c>
      <c r="AN3" s="1973" t="s">
        <v>659</v>
      </c>
    </row>
    <row r="4" spans="1:40" s="1237" customFormat="1" ht="38.25" customHeight="1">
      <c r="A4" s="2088"/>
      <c r="B4" s="2088"/>
      <c r="C4" s="1235" t="s">
        <v>1454</v>
      </c>
      <c r="D4" s="1236" t="s">
        <v>1455</v>
      </c>
      <c r="E4" s="1238" t="s">
        <v>120</v>
      </c>
      <c r="F4" s="1235" t="s">
        <v>1454</v>
      </c>
      <c r="G4" s="1236" t="s">
        <v>1455</v>
      </c>
      <c r="H4" s="1238" t="s">
        <v>120</v>
      </c>
      <c r="I4" s="1235" t="s">
        <v>1454</v>
      </c>
      <c r="J4" s="1236" t="s">
        <v>1455</v>
      </c>
      <c r="K4" s="1238" t="s">
        <v>120</v>
      </c>
      <c r="L4" s="1235" t="s">
        <v>1454</v>
      </c>
      <c r="M4" s="1236" t="s">
        <v>1455</v>
      </c>
      <c r="N4" s="1238" t="s">
        <v>120</v>
      </c>
      <c r="O4" s="1235" t="s">
        <v>1454</v>
      </c>
      <c r="P4" s="1236" t="s">
        <v>1455</v>
      </c>
      <c r="Q4" s="1238" t="s">
        <v>120</v>
      </c>
      <c r="R4" s="1235" t="s">
        <v>1454</v>
      </c>
      <c r="S4" s="1236" t="s">
        <v>1455</v>
      </c>
      <c r="T4" s="1238" t="s">
        <v>120</v>
      </c>
      <c r="U4" s="1235" t="s">
        <v>1454</v>
      </c>
      <c r="V4" s="1236" t="s">
        <v>1455</v>
      </c>
      <c r="W4" s="1238" t="s">
        <v>120</v>
      </c>
      <c r="X4" s="1235" t="s">
        <v>1454</v>
      </c>
      <c r="Y4" s="1236" t="s">
        <v>1455</v>
      </c>
      <c r="Z4" s="1238" t="s">
        <v>120</v>
      </c>
      <c r="AA4" s="1235" t="s">
        <v>1454</v>
      </c>
      <c r="AB4" s="1236" t="s">
        <v>1455</v>
      </c>
      <c r="AC4" s="1238" t="s">
        <v>120</v>
      </c>
      <c r="AD4" s="1235" t="s">
        <v>1454</v>
      </c>
      <c r="AE4" s="1236" t="s">
        <v>1455</v>
      </c>
      <c r="AF4" s="1238" t="s">
        <v>120</v>
      </c>
      <c r="AG4" s="1235" t="s">
        <v>1454</v>
      </c>
      <c r="AH4" s="1236" t="s">
        <v>1455</v>
      </c>
      <c r="AI4" s="1238" t="s">
        <v>120</v>
      </c>
      <c r="AJ4" s="1235" t="s">
        <v>1454</v>
      </c>
      <c r="AK4" s="1236" t="s">
        <v>1455</v>
      </c>
      <c r="AL4" s="1238" t="s">
        <v>120</v>
      </c>
      <c r="AM4" s="2062"/>
      <c r="AN4" s="2004"/>
    </row>
    <row r="5" spans="1:40" s="6" customFormat="1" ht="18" hidden="1" customHeight="1">
      <c r="A5" s="1233">
        <v>20101006</v>
      </c>
      <c r="B5" s="1259" t="s">
        <v>1443</v>
      </c>
      <c r="C5" s="327"/>
      <c r="D5" s="327"/>
      <c r="E5" s="1239">
        <f t="shared" ref="E5:E57" si="0">SUM(C5:D5)</f>
        <v>0</v>
      </c>
      <c r="F5" s="327"/>
      <c r="G5" s="327"/>
      <c r="H5" s="1239"/>
      <c r="I5" s="327"/>
      <c r="J5" s="327"/>
      <c r="K5" s="1239"/>
      <c r="L5" s="327"/>
      <c r="M5" s="327"/>
      <c r="N5" s="1239"/>
      <c r="O5" s="327"/>
      <c r="P5" s="327"/>
      <c r="Q5" s="1239"/>
      <c r="R5" s="327"/>
      <c r="S5" s="327"/>
      <c r="T5" s="1239"/>
      <c r="U5" s="327">
        <v>0</v>
      </c>
      <c r="V5" s="327">
        <v>0</v>
      </c>
      <c r="W5" s="1239">
        <f t="shared" ref="W5" si="1">SUM(U5:V5)</f>
        <v>0</v>
      </c>
      <c r="X5" s="327">
        <v>0</v>
      </c>
      <c r="Y5" s="327">
        <v>0</v>
      </c>
      <c r="Z5" s="1239">
        <f t="shared" ref="Z5" si="2">SUM(X5:Y5)</f>
        <v>0</v>
      </c>
      <c r="AA5" s="327">
        <v>0</v>
      </c>
      <c r="AB5" s="327">
        <v>0</v>
      </c>
      <c r="AC5" s="1239">
        <f t="shared" ref="AC5" si="3">SUM(AA5:AB5)</f>
        <v>0</v>
      </c>
      <c r="AD5" s="327">
        <v>0</v>
      </c>
      <c r="AE5" s="327">
        <v>0</v>
      </c>
      <c r="AF5" s="1239">
        <f t="shared" ref="AF5" si="4">SUM(AD5:AE5)</f>
        <v>0</v>
      </c>
      <c r="AG5" s="327">
        <v>0</v>
      </c>
      <c r="AH5" s="327">
        <v>0</v>
      </c>
      <c r="AI5" s="1239">
        <f t="shared" ref="AI5" si="5">SUM(AG5:AH5)</f>
        <v>0</v>
      </c>
      <c r="AJ5" s="327">
        <v>0</v>
      </c>
      <c r="AK5" s="327">
        <v>0</v>
      </c>
      <c r="AL5" s="1239">
        <f t="shared" ref="AL5" si="6">SUM(AJ5:AK5)</f>
        <v>0</v>
      </c>
      <c r="AM5" s="553">
        <f t="shared" ref="AM5:AM12" si="7">E5+H5+K5+N5+Q5+T5+W5+Z5+AC5+AF5+AI5+AL5</f>
        <v>0</v>
      </c>
      <c r="AN5" s="553">
        <f t="shared" ref="AN5:AN12" si="8">AVERAGE(E5,H5,K5,N5,Q5,T5,W5,Z5,AC5,AF5,AI5,AL5)</f>
        <v>0</v>
      </c>
    </row>
    <row r="6" spans="1:40" s="1154" customFormat="1" ht="18" hidden="1" customHeight="1">
      <c r="A6" s="1233">
        <v>20101038</v>
      </c>
      <c r="B6" s="1259" t="s">
        <v>1445</v>
      </c>
      <c r="C6" s="327"/>
      <c r="D6" s="327"/>
      <c r="E6" s="1239">
        <f t="shared" si="0"/>
        <v>0</v>
      </c>
      <c r="F6" s="327"/>
      <c r="G6" s="327"/>
      <c r="H6" s="1239"/>
      <c r="I6" s="327"/>
      <c r="J6" s="327"/>
      <c r="K6" s="1239"/>
      <c r="L6" s="327"/>
      <c r="M6" s="327"/>
      <c r="N6" s="1239"/>
      <c r="O6" s="327"/>
      <c r="P6" s="327"/>
      <c r="Q6" s="1239"/>
      <c r="R6" s="327"/>
      <c r="S6" s="327"/>
      <c r="T6" s="1239"/>
      <c r="U6" s="327"/>
      <c r="V6" s="327"/>
      <c r="W6" s="1239"/>
      <c r="X6" s="327"/>
      <c r="Y6" s="327"/>
      <c r="Z6" s="1239"/>
      <c r="AA6" s="327"/>
      <c r="AB6" s="327"/>
      <c r="AC6" s="1239"/>
      <c r="AD6" s="327"/>
      <c r="AE6" s="327"/>
      <c r="AF6" s="1239"/>
      <c r="AG6" s="327"/>
      <c r="AH6" s="327"/>
      <c r="AI6" s="1239"/>
      <c r="AJ6" s="327"/>
      <c r="AK6" s="327"/>
      <c r="AL6" s="1239"/>
      <c r="AM6" s="553">
        <f t="shared" si="7"/>
        <v>0</v>
      </c>
      <c r="AN6" s="553">
        <f t="shared" si="8"/>
        <v>0</v>
      </c>
    </row>
    <row r="7" spans="1:40" s="1154" customFormat="1" ht="18" hidden="1" customHeight="1">
      <c r="A7" s="1233">
        <v>20101041</v>
      </c>
      <c r="B7" s="1259" t="s">
        <v>1465</v>
      </c>
      <c r="C7" s="327"/>
      <c r="D7" s="327"/>
      <c r="E7" s="1239">
        <f t="shared" si="0"/>
        <v>0</v>
      </c>
      <c r="F7" s="327"/>
      <c r="G7" s="327"/>
      <c r="H7" s="1239"/>
      <c r="I7" s="327"/>
      <c r="J7" s="327"/>
      <c r="K7" s="1239"/>
      <c r="L7" s="327"/>
      <c r="M7" s="327"/>
      <c r="N7" s="1239"/>
      <c r="O7" s="327"/>
      <c r="P7" s="327"/>
      <c r="Q7" s="1239"/>
      <c r="R7" s="327"/>
      <c r="S7" s="327"/>
      <c r="T7" s="1239"/>
      <c r="U7" s="327"/>
      <c r="V7" s="327"/>
      <c r="W7" s="1239"/>
      <c r="X7" s="327"/>
      <c r="Y7" s="327"/>
      <c r="Z7" s="1239"/>
      <c r="AA7" s="327"/>
      <c r="AB7" s="327"/>
      <c r="AC7" s="1239"/>
      <c r="AD7" s="327"/>
      <c r="AE7" s="327"/>
      <c r="AF7" s="1239"/>
      <c r="AG7" s="327"/>
      <c r="AH7" s="327"/>
      <c r="AI7" s="1239"/>
      <c r="AJ7" s="327"/>
      <c r="AK7" s="327"/>
      <c r="AL7" s="1239"/>
      <c r="AM7" s="553">
        <f t="shared" si="7"/>
        <v>0</v>
      </c>
      <c r="AN7" s="553">
        <f t="shared" si="8"/>
        <v>0</v>
      </c>
    </row>
    <row r="8" spans="1:40" s="1154" customFormat="1" ht="18" hidden="1" customHeight="1">
      <c r="A8" s="1233">
        <v>20101046</v>
      </c>
      <c r="B8" s="1259" t="s">
        <v>1517</v>
      </c>
      <c r="C8" s="327"/>
      <c r="D8" s="327"/>
      <c r="E8" s="1239">
        <f t="shared" si="0"/>
        <v>0</v>
      </c>
      <c r="F8" s="327"/>
      <c r="G8" s="327"/>
      <c r="H8" s="1239"/>
      <c r="I8" s="327"/>
      <c r="J8" s="327"/>
      <c r="K8" s="1239"/>
      <c r="L8" s="327"/>
      <c r="M8" s="327"/>
      <c r="N8" s="1239"/>
      <c r="O8" s="327"/>
      <c r="P8" s="327"/>
      <c r="Q8" s="1239"/>
      <c r="R8" s="327"/>
      <c r="S8" s="327"/>
      <c r="T8" s="1239"/>
      <c r="U8" s="327"/>
      <c r="V8" s="327"/>
      <c r="W8" s="1239"/>
      <c r="X8" s="327"/>
      <c r="Y8" s="327"/>
      <c r="Z8" s="1239"/>
      <c r="AA8" s="327"/>
      <c r="AB8" s="327"/>
      <c r="AC8" s="1239"/>
      <c r="AD8" s="327"/>
      <c r="AE8" s="327"/>
      <c r="AF8" s="1239"/>
      <c r="AG8" s="327"/>
      <c r="AH8" s="327"/>
      <c r="AI8" s="1239"/>
      <c r="AJ8" s="327"/>
      <c r="AK8" s="327"/>
      <c r="AL8" s="1239"/>
      <c r="AM8" s="553">
        <f t="shared" si="7"/>
        <v>0</v>
      </c>
      <c r="AN8" s="553">
        <f t="shared" si="8"/>
        <v>0</v>
      </c>
    </row>
    <row r="9" spans="1:40" s="1154" customFormat="1" ht="18" hidden="1" customHeight="1">
      <c r="A9" s="1354">
        <v>20902001</v>
      </c>
      <c r="B9" s="1268" t="s">
        <v>1431</v>
      </c>
      <c r="C9" s="327"/>
      <c r="D9" s="327"/>
      <c r="E9" s="1239">
        <f t="shared" si="0"/>
        <v>0</v>
      </c>
      <c r="F9" s="327"/>
      <c r="G9" s="327"/>
      <c r="H9" s="1239"/>
      <c r="I9" s="327"/>
      <c r="J9" s="327"/>
      <c r="K9" s="1239"/>
      <c r="L9" s="327"/>
      <c r="M9" s="327"/>
      <c r="N9" s="1239"/>
      <c r="O9" s="327"/>
      <c r="P9" s="327"/>
      <c r="Q9" s="1239"/>
      <c r="R9" s="327"/>
      <c r="S9" s="327"/>
      <c r="T9" s="1239"/>
      <c r="U9" s="327"/>
      <c r="V9" s="327"/>
      <c r="W9" s="1239"/>
      <c r="X9" s="327"/>
      <c r="Y9" s="327"/>
      <c r="Z9" s="1239"/>
      <c r="AA9" s="327"/>
      <c r="AB9" s="327"/>
      <c r="AC9" s="1239"/>
      <c r="AD9" s="327"/>
      <c r="AE9" s="327"/>
      <c r="AF9" s="1239"/>
      <c r="AG9" s="327"/>
      <c r="AH9" s="327"/>
      <c r="AI9" s="1239"/>
      <c r="AJ9" s="327"/>
      <c r="AK9" s="327"/>
      <c r="AL9" s="1239"/>
      <c r="AM9" s="1355">
        <f t="shared" si="7"/>
        <v>0</v>
      </c>
      <c r="AN9" s="1355">
        <f t="shared" si="8"/>
        <v>0</v>
      </c>
    </row>
    <row r="10" spans="1:40" s="1154" customFormat="1" ht="18" customHeight="1">
      <c r="A10" s="1354">
        <v>20902001</v>
      </c>
      <c r="B10" s="1268" t="s">
        <v>1516</v>
      </c>
      <c r="C10" s="327">
        <v>1</v>
      </c>
      <c r="D10" s="327">
        <v>10</v>
      </c>
      <c r="E10" s="1239">
        <f t="shared" si="0"/>
        <v>11</v>
      </c>
      <c r="F10" s="327"/>
      <c r="G10" s="327"/>
      <c r="H10" s="1239"/>
      <c r="I10" s="327"/>
      <c r="J10" s="327"/>
      <c r="K10" s="1239"/>
      <c r="L10" s="327"/>
      <c r="M10" s="327"/>
      <c r="N10" s="1239"/>
      <c r="O10" s="327"/>
      <c r="P10" s="327"/>
      <c r="Q10" s="1239"/>
      <c r="R10" s="327"/>
      <c r="S10" s="327"/>
      <c r="T10" s="1239"/>
      <c r="U10" s="327"/>
      <c r="V10" s="327"/>
      <c r="W10" s="1239"/>
      <c r="X10" s="327"/>
      <c r="Y10" s="327"/>
      <c r="Z10" s="1239"/>
      <c r="AA10" s="327"/>
      <c r="AB10" s="327"/>
      <c r="AC10" s="1239"/>
      <c r="AD10" s="327"/>
      <c r="AE10" s="327"/>
      <c r="AF10" s="1239"/>
      <c r="AG10" s="327"/>
      <c r="AH10" s="327"/>
      <c r="AI10" s="1239"/>
      <c r="AJ10" s="327"/>
      <c r="AK10" s="327"/>
      <c r="AL10" s="1239"/>
      <c r="AM10" s="1355">
        <f t="shared" si="7"/>
        <v>11</v>
      </c>
      <c r="AN10" s="1355">
        <f t="shared" si="8"/>
        <v>11</v>
      </c>
    </row>
    <row r="11" spans="1:40" s="1267" customFormat="1" ht="18" customHeight="1">
      <c r="A11" s="1354">
        <v>21109001</v>
      </c>
      <c r="B11" s="1268" t="s">
        <v>1594</v>
      </c>
      <c r="C11" s="327">
        <v>0</v>
      </c>
      <c r="D11" s="327">
        <v>11</v>
      </c>
      <c r="E11" s="1239">
        <f t="shared" si="0"/>
        <v>11</v>
      </c>
      <c r="F11" s="327"/>
      <c r="G11" s="327"/>
      <c r="H11" s="1239"/>
      <c r="I11" s="327"/>
      <c r="J11" s="327"/>
      <c r="K11" s="1239"/>
      <c r="L11" s="327"/>
      <c r="M11" s="327"/>
      <c r="N11" s="1239"/>
      <c r="O11" s="327"/>
      <c r="P11" s="327"/>
      <c r="Q11" s="1239"/>
      <c r="R11" s="327"/>
      <c r="S11" s="327"/>
      <c r="T11" s="1239"/>
      <c r="U11" s="327"/>
      <c r="V11" s="327"/>
      <c r="W11" s="1239"/>
      <c r="X11" s="327"/>
      <c r="Y11" s="327"/>
      <c r="Z11" s="1239"/>
      <c r="AA11" s="327"/>
      <c r="AB11" s="327"/>
      <c r="AC11" s="1239"/>
      <c r="AD11" s="327"/>
      <c r="AE11" s="327"/>
      <c r="AF11" s="1239"/>
      <c r="AG11" s="327"/>
      <c r="AH11" s="327"/>
      <c r="AI11" s="1239"/>
      <c r="AJ11" s="327"/>
      <c r="AK11" s="327"/>
      <c r="AL11" s="1239"/>
      <c r="AM11" s="1355">
        <f t="shared" si="7"/>
        <v>11</v>
      </c>
      <c r="AN11" s="1355">
        <f t="shared" si="8"/>
        <v>11</v>
      </c>
    </row>
    <row r="12" spans="1:40" s="452" customFormat="1" ht="18" hidden="1" customHeight="1">
      <c r="A12" s="1233">
        <v>21109003</v>
      </c>
      <c r="B12" s="1268" t="s">
        <v>1440</v>
      </c>
      <c r="C12" s="327"/>
      <c r="D12" s="327"/>
      <c r="E12" s="1239">
        <f t="shared" si="0"/>
        <v>0</v>
      </c>
      <c r="F12" s="327"/>
      <c r="G12" s="327"/>
      <c r="H12" s="1239"/>
      <c r="I12" s="327"/>
      <c r="J12" s="327"/>
      <c r="K12" s="1239"/>
      <c r="L12" s="327"/>
      <c r="M12" s="327"/>
      <c r="N12" s="1239"/>
      <c r="O12" s="327"/>
      <c r="P12" s="327"/>
      <c r="Q12" s="1239"/>
      <c r="R12" s="327"/>
      <c r="S12" s="327"/>
      <c r="T12" s="1239"/>
      <c r="U12" s="327"/>
      <c r="V12" s="327"/>
      <c r="W12" s="1239"/>
      <c r="X12" s="327"/>
      <c r="Y12" s="327"/>
      <c r="Z12" s="1239"/>
      <c r="AA12" s="327"/>
      <c r="AB12" s="327"/>
      <c r="AC12" s="1239"/>
      <c r="AD12" s="327"/>
      <c r="AE12" s="327"/>
      <c r="AF12" s="1239"/>
      <c r="AG12" s="327"/>
      <c r="AH12" s="327"/>
      <c r="AI12" s="1239"/>
      <c r="AJ12" s="327"/>
      <c r="AK12" s="327"/>
      <c r="AL12" s="1239"/>
      <c r="AM12" s="553">
        <f t="shared" si="7"/>
        <v>0</v>
      </c>
      <c r="AN12" s="553">
        <f t="shared" si="8"/>
        <v>0</v>
      </c>
    </row>
    <row r="13" spans="1:40" s="452" customFormat="1" ht="18" hidden="1" customHeight="1">
      <c r="A13" s="1233">
        <v>30101007</v>
      </c>
      <c r="B13" s="1268" t="s">
        <v>1541</v>
      </c>
      <c r="C13" s="327"/>
      <c r="D13" s="327"/>
      <c r="E13" s="1239">
        <f t="shared" si="0"/>
        <v>0</v>
      </c>
      <c r="F13" s="327"/>
      <c r="G13" s="327"/>
      <c r="H13" s="1239"/>
      <c r="I13" s="327"/>
      <c r="J13" s="327"/>
      <c r="K13" s="1239"/>
      <c r="L13" s="327"/>
      <c r="M13" s="327"/>
      <c r="N13" s="1239"/>
      <c r="O13" s="327"/>
      <c r="P13" s="327"/>
      <c r="Q13" s="1239"/>
      <c r="R13" s="327"/>
      <c r="S13" s="327"/>
      <c r="T13" s="1239"/>
      <c r="U13" s="327"/>
      <c r="V13" s="327"/>
      <c r="W13" s="1239"/>
      <c r="X13" s="327"/>
      <c r="Y13" s="327"/>
      <c r="Z13" s="1239"/>
      <c r="AA13" s="327"/>
      <c r="AB13" s="327"/>
      <c r="AC13" s="1239"/>
      <c r="AD13" s="327"/>
      <c r="AE13" s="327"/>
      <c r="AF13" s="1239"/>
      <c r="AG13" s="327"/>
      <c r="AH13" s="327"/>
      <c r="AI13" s="1239"/>
      <c r="AJ13" s="327"/>
      <c r="AK13" s="327"/>
      <c r="AL13" s="1239"/>
      <c r="AM13" s="553">
        <f>E13+H13+K13+N13+Q13+T13+W13+Z13+AC13+AF13+AI13+AL13</f>
        <v>0</v>
      </c>
      <c r="AN13" s="553">
        <f>AVERAGE(E13,H13,K13,N13,Q13,T13,W13,Z13,AC13,AF13,AI13,AL13)</f>
        <v>0</v>
      </c>
    </row>
    <row r="14" spans="1:40" s="452" customFormat="1" ht="18" hidden="1" customHeight="1">
      <c r="A14" s="1233">
        <v>30110004</v>
      </c>
      <c r="B14" s="1259" t="s">
        <v>1457</v>
      </c>
      <c r="C14" s="327"/>
      <c r="D14" s="327"/>
      <c r="E14" s="1239">
        <f t="shared" si="0"/>
        <v>0</v>
      </c>
      <c r="F14" s="327"/>
      <c r="G14" s="327"/>
      <c r="H14" s="1239"/>
      <c r="I14" s="327"/>
      <c r="J14" s="327"/>
      <c r="K14" s="1239"/>
      <c r="L14" s="327"/>
      <c r="M14" s="327"/>
      <c r="N14" s="1239"/>
      <c r="O14" s="327"/>
      <c r="P14" s="327"/>
      <c r="Q14" s="1239"/>
      <c r="R14" s="327"/>
      <c r="S14" s="327"/>
      <c r="T14" s="1239"/>
      <c r="U14" s="327"/>
      <c r="V14" s="327"/>
      <c r="W14" s="1239"/>
      <c r="X14" s="327"/>
      <c r="Y14" s="327"/>
      <c r="Z14" s="1239"/>
      <c r="AA14" s="327"/>
      <c r="AB14" s="327"/>
      <c r="AC14" s="1239"/>
      <c r="AD14" s="327"/>
      <c r="AE14" s="327"/>
      <c r="AF14" s="1239"/>
      <c r="AG14" s="327"/>
      <c r="AH14" s="327"/>
      <c r="AI14" s="1239"/>
      <c r="AJ14" s="327"/>
      <c r="AK14" s="327"/>
      <c r="AL14" s="1239"/>
      <c r="AM14" s="553">
        <f>E14+H14+K14+N14+Q14+T14+W14+Z14+AC14+AF14+AI14+AL14</f>
        <v>0</v>
      </c>
      <c r="AN14" s="553">
        <f>AVERAGE(E14,H14,K14,N14,Q14,T14,W14,Z14,AC14,AF14,AI14,AL14)</f>
        <v>0</v>
      </c>
    </row>
    <row r="15" spans="1:40" s="1154" customFormat="1" ht="18" hidden="1" customHeight="1">
      <c r="A15" s="1233">
        <v>30110005</v>
      </c>
      <c r="B15" s="1259" t="s">
        <v>1431</v>
      </c>
      <c r="C15" s="327"/>
      <c r="D15" s="327"/>
      <c r="E15" s="1239">
        <f t="shared" si="0"/>
        <v>0</v>
      </c>
      <c r="F15" s="327"/>
      <c r="G15" s="327"/>
      <c r="H15" s="1239"/>
      <c r="I15" s="327"/>
      <c r="J15" s="327"/>
      <c r="K15" s="1239"/>
      <c r="L15" s="327"/>
      <c r="M15" s="327"/>
      <c r="N15" s="1239"/>
      <c r="O15" s="327"/>
      <c r="P15" s="327"/>
      <c r="Q15" s="1239"/>
      <c r="R15" s="327"/>
      <c r="S15" s="327"/>
      <c r="T15" s="1239"/>
      <c r="U15" s="327"/>
      <c r="V15" s="327"/>
      <c r="W15" s="1239"/>
      <c r="X15" s="327"/>
      <c r="Y15" s="327"/>
      <c r="Z15" s="1239"/>
      <c r="AA15" s="327"/>
      <c r="AB15" s="327"/>
      <c r="AC15" s="1239"/>
      <c r="AD15" s="327"/>
      <c r="AE15" s="327"/>
      <c r="AF15" s="1239"/>
      <c r="AG15" s="327"/>
      <c r="AH15" s="327"/>
      <c r="AI15" s="1239"/>
      <c r="AJ15" s="327"/>
      <c r="AK15" s="327"/>
      <c r="AL15" s="1239"/>
      <c r="AM15" s="553">
        <f t="shared" ref="AM15:AM57" si="9">E15+H15+K15+N15+Q15+T15+W15+Z15+AC15+AF15+AI15+AL15</f>
        <v>0</v>
      </c>
      <c r="AN15" s="553">
        <f t="shared" ref="AN15:AN57" si="10">AVERAGE(E15,H15,K15,N15,Q15,T15,W15,Z15,AC15,AF15,AI15,AL15)</f>
        <v>0</v>
      </c>
    </row>
    <row r="16" spans="1:40" s="1154" customFormat="1" ht="18" hidden="1" customHeight="1">
      <c r="A16" s="1233">
        <v>30315005</v>
      </c>
      <c r="B16" s="1259" t="s">
        <v>1463</v>
      </c>
      <c r="C16" s="327"/>
      <c r="D16" s="327"/>
      <c r="E16" s="1239">
        <f t="shared" si="0"/>
        <v>0</v>
      </c>
      <c r="F16" s="327"/>
      <c r="G16" s="327"/>
      <c r="H16" s="1239"/>
      <c r="I16" s="327"/>
      <c r="J16" s="327"/>
      <c r="K16" s="1239"/>
      <c r="L16" s="327"/>
      <c r="M16" s="327"/>
      <c r="N16" s="1239"/>
      <c r="O16" s="327"/>
      <c r="P16" s="327"/>
      <c r="Q16" s="1239"/>
      <c r="R16" s="327"/>
      <c r="S16" s="327"/>
      <c r="T16" s="1239"/>
      <c r="U16" s="327"/>
      <c r="V16" s="327"/>
      <c r="W16" s="1239"/>
      <c r="X16" s="327"/>
      <c r="Y16" s="327"/>
      <c r="Z16" s="1239"/>
      <c r="AA16" s="327"/>
      <c r="AB16" s="327"/>
      <c r="AC16" s="1239"/>
      <c r="AD16" s="327"/>
      <c r="AE16" s="327"/>
      <c r="AF16" s="1239"/>
      <c r="AG16" s="327"/>
      <c r="AH16" s="327"/>
      <c r="AI16" s="1239"/>
      <c r="AJ16" s="327"/>
      <c r="AK16" s="327"/>
      <c r="AL16" s="1239"/>
      <c r="AM16" s="553">
        <f t="shared" si="9"/>
        <v>0</v>
      </c>
      <c r="AN16" s="553">
        <f t="shared" si="10"/>
        <v>0</v>
      </c>
    </row>
    <row r="17" spans="1:40" s="1154" customFormat="1" ht="18" hidden="1" customHeight="1">
      <c r="A17" s="1233">
        <v>30315006</v>
      </c>
      <c r="B17" s="1259" t="s">
        <v>1452</v>
      </c>
      <c r="C17" s="327"/>
      <c r="D17" s="327"/>
      <c r="E17" s="1239">
        <f t="shared" si="0"/>
        <v>0</v>
      </c>
      <c r="F17" s="327"/>
      <c r="G17" s="327"/>
      <c r="H17" s="1239"/>
      <c r="I17" s="327"/>
      <c r="J17" s="327"/>
      <c r="K17" s="1239"/>
      <c r="L17" s="327"/>
      <c r="M17" s="327"/>
      <c r="N17" s="1239"/>
      <c r="O17" s="327"/>
      <c r="P17" s="327"/>
      <c r="Q17" s="1239"/>
      <c r="R17" s="327"/>
      <c r="S17" s="327"/>
      <c r="T17" s="1239"/>
      <c r="U17" s="327"/>
      <c r="V17" s="327"/>
      <c r="W17" s="1239"/>
      <c r="X17" s="327"/>
      <c r="Y17" s="327"/>
      <c r="Z17" s="1239"/>
      <c r="AA17" s="327"/>
      <c r="AB17" s="327"/>
      <c r="AC17" s="1239"/>
      <c r="AD17" s="327"/>
      <c r="AE17" s="327"/>
      <c r="AF17" s="1239"/>
      <c r="AG17" s="327"/>
      <c r="AH17" s="327"/>
      <c r="AI17" s="1239"/>
      <c r="AJ17" s="327"/>
      <c r="AK17" s="327"/>
      <c r="AL17" s="1239"/>
      <c r="AM17" s="553">
        <f t="shared" si="9"/>
        <v>0</v>
      </c>
      <c r="AN17" s="553">
        <f t="shared" si="10"/>
        <v>0</v>
      </c>
    </row>
    <row r="18" spans="1:40" s="1267" customFormat="1" ht="18" hidden="1" customHeight="1">
      <c r="A18" s="1233">
        <v>30804001</v>
      </c>
      <c r="B18" s="1259" t="s">
        <v>1598</v>
      </c>
      <c r="C18" s="327"/>
      <c r="D18" s="327"/>
      <c r="E18" s="1239">
        <f t="shared" si="0"/>
        <v>0</v>
      </c>
      <c r="F18" s="327"/>
      <c r="G18" s="327"/>
      <c r="H18" s="1239"/>
      <c r="I18" s="327"/>
      <c r="J18" s="327"/>
      <c r="K18" s="1239"/>
      <c r="L18" s="327"/>
      <c r="M18" s="327"/>
      <c r="N18" s="1239"/>
      <c r="O18" s="327"/>
      <c r="P18" s="327"/>
      <c r="Q18" s="1239"/>
      <c r="R18" s="327"/>
      <c r="S18" s="327"/>
      <c r="T18" s="1239"/>
      <c r="U18" s="327"/>
      <c r="V18" s="327"/>
      <c r="W18" s="1239"/>
      <c r="X18" s="327"/>
      <c r="Y18" s="327"/>
      <c r="Z18" s="1239"/>
      <c r="AA18" s="327"/>
      <c r="AB18" s="327"/>
      <c r="AC18" s="1239"/>
      <c r="AD18" s="327"/>
      <c r="AE18" s="327"/>
      <c r="AF18" s="1239"/>
      <c r="AG18" s="327"/>
      <c r="AH18" s="327"/>
      <c r="AI18" s="1239"/>
      <c r="AJ18" s="327"/>
      <c r="AK18" s="327"/>
      <c r="AL18" s="1239"/>
      <c r="AM18" s="553">
        <f t="shared" si="9"/>
        <v>0</v>
      </c>
      <c r="AN18" s="553">
        <f t="shared" si="10"/>
        <v>0</v>
      </c>
    </row>
    <row r="19" spans="1:40" s="1154" customFormat="1" ht="18" customHeight="1">
      <c r="A19" s="1233">
        <v>30903001</v>
      </c>
      <c r="B19" s="1259" t="s">
        <v>1439</v>
      </c>
      <c r="C19" s="327">
        <v>2</v>
      </c>
      <c r="D19" s="327">
        <v>8</v>
      </c>
      <c r="E19" s="1239">
        <f t="shared" si="0"/>
        <v>10</v>
      </c>
      <c r="F19" s="327"/>
      <c r="G19" s="327"/>
      <c r="H19" s="1239"/>
      <c r="I19" s="327"/>
      <c r="J19" s="327"/>
      <c r="K19" s="1239"/>
      <c r="L19" s="327"/>
      <c r="M19" s="327"/>
      <c r="N19" s="1239"/>
      <c r="O19" s="327"/>
      <c r="P19" s="327"/>
      <c r="Q19" s="1239"/>
      <c r="R19" s="327"/>
      <c r="S19" s="327"/>
      <c r="T19" s="1239"/>
      <c r="U19" s="327"/>
      <c r="V19" s="327"/>
      <c r="W19" s="1239"/>
      <c r="X19" s="327"/>
      <c r="Y19" s="327"/>
      <c r="Z19" s="1239"/>
      <c r="AA19" s="327"/>
      <c r="AB19" s="327"/>
      <c r="AC19" s="1239"/>
      <c r="AD19" s="327"/>
      <c r="AE19" s="327"/>
      <c r="AF19" s="1239"/>
      <c r="AG19" s="327"/>
      <c r="AH19" s="327"/>
      <c r="AI19" s="1239"/>
      <c r="AJ19" s="327"/>
      <c r="AK19" s="327"/>
      <c r="AL19" s="1239"/>
      <c r="AM19" s="553">
        <f t="shared" si="9"/>
        <v>10</v>
      </c>
      <c r="AN19" s="553">
        <f t="shared" si="10"/>
        <v>10</v>
      </c>
    </row>
    <row r="20" spans="1:40" s="1154" customFormat="1" ht="18" hidden="1" customHeight="1">
      <c r="A20" s="1233">
        <v>30903002</v>
      </c>
      <c r="B20" s="1259" t="s">
        <v>1444</v>
      </c>
      <c r="C20" s="327"/>
      <c r="D20" s="327"/>
      <c r="E20" s="1239">
        <f t="shared" si="0"/>
        <v>0</v>
      </c>
      <c r="F20" s="327"/>
      <c r="G20" s="327"/>
      <c r="H20" s="1239"/>
      <c r="I20" s="327"/>
      <c r="J20" s="327"/>
      <c r="K20" s="1239"/>
      <c r="L20" s="327"/>
      <c r="M20" s="327"/>
      <c r="N20" s="1239"/>
      <c r="O20" s="327"/>
      <c r="P20" s="327"/>
      <c r="Q20" s="1239"/>
      <c r="R20" s="327"/>
      <c r="S20" s="327"/>
      <c r="T20" s="1239"/>
      <c r="U20" s="327"/>
      <c r="V20" s="327"/>
      <c r="W20" s="1239"/>
      <c r="X20" s="327"/>
      <c r="Y20" s="327"/>
      <c r="Z20" s="1239"/>
      <c r="AA20" s="327"/>
      <c r="AB20" s="327"/>
      <c r="AC20" s="1239"/>
      <c r="AD20" s="327"/>
      <c r="AE20" s="327"/>
      <c r="AF20" s="1239"/>
      <c r="AG20" s="327"/>
      <c r="AH20" s="327"/>
      <c r="AI20" s="1239"/>
      <c r="AJ20" s="327"/>
      <c r="AK20" s="327"/>
      <c r="AL20" s="1239"/>
      <c r="AM20" s="553">
        <f t="shared" si="9"/>
        <v>0</v>
      </c>
      <c r="AN20" s="553">
        <f t="shared" si="10"/>
        <v>0</v>
      </c>
    </row>
    <row r="21" spans="1:40" s="1154" customFormat="1" ht="18" hidden="1" customHeight="1">
      <c r="A21" s="1233">
        <v>30903005</v>
      </c>
      <c r="B21" s="1259" t="s">
        <v>1441</v>
      </c>
      <c r="C21" s="327"/>
      <c r="D21" s="327"/>
      <c r="E21" s="1239">
        <f t="shared" si="0"/>
        <v>0</v>
      </c>
      <c r="F21" s="327"/>
      <c r="G21" s="327"/>
      <c r="H21" s="1239"/>
      <c r="I21" s="327"/>
      <c r="J21" s="327"/>
      <c r="K21" s="1239"/>
      <c r="L21" s="327"/>
      <c r="M21" s="327"/>
      <c r="N21" s="1239"/>
      <c r="O21" s="327"/>
      <c r="P21" s="327"/>
      <c r="Q21" s="1239"/>
      <c r="R21" s="327"/>
      <c r="S21" s="327"/>
      <c r="T21" s="1239"/>
      <c r="U21" s="327"/>
      <c r="V21" s="327"/>
      <c r="W21" s="1239"/>
      <c r="X21" s="327"/>
      <c r="Y21" s="327"/>
      <c r="Z21" s="1239"/>
      <c r="AA21" s="327"/>
      <c r="AB21" s="327"/>
      <c r="AC21" s="1239"/>
      <c r="AD21" s="327"/>
      <c r="AE21" s="327"/>
      <c r="AF21" s="1239"/>
      <c r="AG21" s="327"/>
      <c r="AH21" s="327"/>
      <c r="AI21" s="1239"/>
      <c r="AJ21" s="327"/>
      <c r="AK21" s="327"/>
      <c r="AL21" s="1239"/>
      <c r="AM21" s="553">
        <f t="shared" si="9"/>
        <v>0</v>
      </c>
      <c r="AN21" s="553">
        <f t="shared" si="10"/>
        <v>0</v>
      </c>
    </row>
    <row r="22" spans="1:40" s="1154" customFormat="1" ht="18" hidden="1" customHeight="1">
      <c r="A22" s="1233">
        <v>30903006</v>
      </c>
      <c r="B22" s="1259" t="s">
        <v>1446</v>
      </c>
      <c r="C22" s="327"/>
      <c r="D22" s="327"/>
      <c r="E22" s="1239">
        <f t="shared" si="0"/>
        <v>0</v>
      </c>
      <c r="F22" s="327"/>
      <c r="G22" s="327"/>
      <c r="H22" s="1239"/>
      <c r="I22" s="327"/>
      <c r="J22" s="327"/>
      <c r="K22" s="1239"/>
      <c r="L22" s="327"/>
      <c r="M22" s="327"/>
      <c r="N22" s="1239"/>
      <c r="O22" s="327"/>
      <c r="P22" s="327"/>
      <c r="Q22" s="1239"/>
      <c r="R22" s="327"/>
      <c r="S22" s="327"/>
      <c r="T22" s="1239"/>
      <c r="U22" s="327"/>
      <c r="V22" s="327"/>
      <c r="W22" s="1239"/>
      <c r="X22" s="327"/>
      <c r="Y22" s="327"/>
      <c r="Z22" s="1239"/>
      <c r="AA22" s="327"/>
      <c r="AB22" s="327"/>
      <c r="AC22" s="1239"/>
      <c r="AD22" s="327"/>
      <c r="AE22" s="327"/>
      <c r="AF22" s="1239"/>
      <c r="AG22" s="327"/>
      <c r="AH22" s="327"/>
      <c r="AI22" s="1239"/>
      <c r="AJ22" s="327"/>
      <c r="AK22" s="327"/>
      <c r="AL22" s="1239"/>
      <c r="AM22" s="553">
        <f t="shared" si="9"/>
        <v>0</v>
      </c>
      <c r="AN22" s="553">
        <f t="shared" si="10"/>
        <v>0</v>
      </c>
    </row>
    <row r="23" spans="1:40" s="1267" customFormat="1" ht="18" customHeight="1">
      <c r="A23" s="1233">
        <v>30903008</v>
      </c>
      <c r="B23" s="1259" t="s">
        <v>1434</v>
      </c>
      <c r="C23" s="327">
        <v>0</v>
      </c>
      <c r="D23" s="327">
        <v>16</v>
      </c>
      <c r="E23" s="1239">
        <f t="shared" si="0"/>
        <v>16</v>
      </c>
      <c r="F23" s="327"/>
      <c r="G23" s="327"/>
      <c r="H23" s="1239"/>
      <c r="I23" s="327"/>
      <c r="J23" s="327"/>
      <c r="K23" s="1239"/>
      <c r="L23" s="327"/>
      <c r="M23" s="327"/>
      <c r="N23" s="1239"/>
      <c r="O23" s="327"/>
      <c r="P23" s="327"/>
      <c r="Q23" s="1239"/>
      <c r="R23" s="327"/>
      <c r="S23" s="327"/>
      <c r="T23" s="1239"/>
      <c r="U23" s="327"/>
      <c r="V23" s="327"/>
      <c r="W23" s="1239"/>
      <c r="X23" s="327"/>
      <c r="Y23" s="327"/>
      <c r="Z23" s="1239"/>
      <c r="AA23" s="327"/>
      <c r="AB23" s="327"/>
      <c r="AC23" s="1239"/>
      <c r="AD23" s="327"/>
      <c r="AE23" s="327"/>
      <c r="AF23" s="1239"/>
      <c r="AG23" s="327"/>
      <c r="AH23" s="327"/>
      <c r="AI23" s="1239"/>
      <c r="AJ23" s="327"/>
      <c r="AK23" s="327"/>
      <c r="AL23" s="1239"/>
      <c r="AM23" s="553">
        <f t="shared" si="9"/>
        <v>16</v>
      </c>
      <c r="AN23" s="553">
        <f t="shared" si="10"/>
        <v>16</v>
      </c>
    </row>
    <row r="24" spans="1:40" s="1267" customFormat="1" ht="18" hidden="1" customHeight="1">
      <c r="A24" s="1233">
        <v>40102010</v>
      </c>
      <c r="B24" s="1259" t="s">
        <v>1592</v>
      </c>
      <c r="C24" s="327"/>
      <c r="D24" s="327"/>
      <c r="E24" s="1239">
        <f t="shared" si="0"/>
        <v>0</v>
      </c>
      <c r="F24" s="327"/>
      <c r="G24" s="327"/>
      <c r="H24" s="1239"/>
      <c r="I24" s="327"/>
      <c r="J24" s="327"/>
      <c r="K24" s="1239"/>
      <c r="L24" s="327"/>
      <c r="M24" s="327"/>
      <c r="N24" s="1239"/>
      <c r="O24" s="327"/>
      <c r="P24" s="327"/>
      <c r="Q24" s="1239"/>
      <c r="R24" s="327"/>
      <c r="S24" s="327"/>
      <c r="T24" s="1239"/>
      <c r="U24" s="327"/>
      <c r="V24" s="327"/>
      <c r="W24" s="1239"/>
      <c r="X24" s="327"/>
      <c r="Y24" s="327"/>
      <c r="Z24" s="1239"/>
      <c r="AA24" s="327"/>
      <c r="AB24" s="327"/>
      <c r="AC24" s="1239"/>
      <c r="AD24" s="327"/>
      <c r="AE24" s="327"/>
      <c r="AF24" s="1239"/>
      <c r="AG24" s="327"/>
      <c r="AH24" s="327"/>
      <c r="AI24" s="1239"/>
      <c r="AJ24" s="327"/>
      <c r="AK24" s="327"/>
      <c r="AL24" s="1239"/>
      <c r="AM24" s="553">
        <f t="shared" si="9"/>
        <v>0</v>
      </c>
      <c r="AN24" s="553">
        <f t="shared" si="10"/>
        <v>0</v>
      </c>
    </row>
    <row r="25" spans="1:40" s="1154" customFormat="1" ht="18" hidden="1" customHeight="1">
      <c r="A25" s="1233">
        <v>40302007</v>
      </c>
      <c r="B25" s="1259" t="s">
        <v>1507</v>
      </c>
      <c r="C25" s="327"/>
      <c r="D25" s="327"/>
      <c r="E25" s="1239">
        <f t="shared" si="0"/>
        <v>0</v>
      </c>
      <c r="F25" s="327"/>
      <c r="G25" s="327"/>
      <c r="H25" s="1239"/>
      <c r="I25" s="327"/>
      <c r="J25" s="327"/>
      <c r="K25" s="1239"/>
      <c r="L25" s="327"/>
      <c r="M25" s="327"/>
      <c r="N25" s="1239"/>
      <c r="O25" s="327"/>
      <c r="P25" s="327"/>
      <c r="Q25" s="1239"/>
      <c r="R25" s="327"/>
      <c r="S25" s="327"/>
      <c r="T25" s="1239"/>
      <c r="U25" s="327"/>
      <c r="V25" s="327"/>
      <c r="W25" s="1239"/>
      <c r="X25" s="327"/>
      <c r="Y25" s="327"/>
      <c r="Z25" s="1239"/>
      <c r="AA25" s="327"/>
      <c r="AB25" s="327"/>
      <c r="AC25" s="1239"/>
      <c r="AD25" s="327"/>
      <c r="AE25" s="327"/>
      <c r="AF25" s="1239"/>
      <c r="AG25" s="327"/>
      <c r="AH25" s="327"/>
      <c r="AI25" s="1239"/>
      <c r="AJ25" s="327"/>
      <c r="AK25" s="327"/>
      <c r="AL25" s="1239"/>
      <c r="AM25" s="553">
        <f t="shared" si="9"/>
        <v>0</v>
      </c>
      <c r="AN25" s="553">
        <f t="shared" si="10"/>
        <v>0</v>
      </c>
    </row>
    <row r="26" spans="1:40" s="1154" customFormat="1" ht="18" hidden="1" customHeight="1">
      <c r="A26" s="1233">
        <v>40302012</v>
      </c>
      <c r="B26" s="1259" t="s">
        <v>1508</v>
      </c>
      <c r="C26" s="327"/>
      <c r="D26" s="327"/>
      <c r="E26" s="1239">
        <f t="shared" si="0"/>
        <v>0</v>
      </c>
      <c r="F26" s="327"/>
      <c r="G26" s="327"/>
      <c r="H26" s="1239"/>
      <c r="I26" s="327"/>
      <c r="J26" s="327"/>
      <c r="K26" s="1239"/>
      <c r="L26" s="327"/>
      <c r="M26" s="327"/>
      <c r="N26" s="1239"/>
      <c r="O26" s="327"/>
      <c r="P26" s="327"/>
      <c r="Q26" s="1239"/>
      <c r="R26" s="327"/>
      <c r="S26" s="327"/>
      <c r="T26" s="1239"/>
      <c r="U26" s="327"/>
      <c r="V26" s="327"/>
      <c r="W26" s="1239"/>
      <c r="X26" s="327"/>
      <c r="Y26" s="327"/>
      <c r="Z26" s="1239"/>
      <c r="AA26" s="327"/>
      <c r="AB26" s="327"/>
      <c r="AC26" s="1239"/>
      <c r="AD26" s="327"/>
      <c r="AE26" s="327"/>
      <c r="AF26" s="1239"/>
      <c r="AG26" s="327"/>
      <c r="AH26" s="327"/>
      <c r="AI26" s="1239"/>
      <c r="AJ26" s="327"/>
      <c r="AK26" s="327"/>
      <c r="AL26" s="1239"/>
      <c r="AM26" s="553">
        <f t="shared" si="9"/>
        <v>0</v>
      </c>
      <c r="AN26" s="553">
        <f t="shared" si="10"/>
        <v>0</v>
      </c>
    </row>
    <row r="27" spans="1:40" s="1154" customFormat="1" ht="18" hidden="1" customHeight="1">
      <c r="A27" s="1233">
        <v>40901006</v>
      </c>
      <c r="B27" s="1259" t="s">
        <v>1511</v>
      </c>
      <c r="C27" s="327"/>
      <c r="D27" s="327"/>
      <c r="E27" s="1239">
        <f t="shared" si="0"/>
        <v>0</v>
      </c>
      <c r="F27" s="327"/>
      <c r="G27" s="327"/>
      <c r="H27" s="1239"/>
      <c r="I27" s="327"/>
      <c r="J27" s="327"/>
      <c r="K27" s="1239"/>
      <c r="L27" s="327"/>
      <c r="M27" s="327"/>
      <c r="N27" s="1239"/>
      <c r="O27" s="327"/>
      <c r="P27" s="327"/>
      <c r="Q27" s="1239"/>
      <c r="R27" s="327"/>
      <c r="S27" s="327"/>
      <c r="T27" s="1239"/>
      <c r="U27" s="327"/>
      <c r="V27" s="327"/>
      <c r="W27" s="1239"/>
      <c r="X27" s="327"/>
      <c r="Y27" s="327"/>
      <c r="Z27" s="1239"/>
      <c r="AA27" s="327"/>
      <c r="AB27" s="327"/>
      <c r="AC27" s="1239"/>
      <c r="AD27" s="327"/>
      <c r="AE27" s="327"/>
      <c r="AF27" s="1239"/>
      <c r="AG27" s="327"/>
      <c r="AH27" s="327"/>
      <c r="AI27" s="1239"/>
      <c r="AJ27" s="327"/>
      <c r="AK27" s="327"/>
      <c r="AL27" s="1239"/>
      <c r="AM27" s="553">
        <f t="shared" si="9"/>
        <v>0</v>
      </c>
      <c r="AN27" s="553">
        <f t="shared" si="10"/>
        <v>0</v>
      </c>
    </row>
    <row r="28" spans="1:40" s="1154" customFormat="1" ht="18" hidden="1" customHeight="1">
      <c r="A28" s="1233">
        <v>40901009</v>
      </c>
      <c r="B28" s="1259" t="s">
        <v>1456</v>
      </c>
      <c r="C28" s="327"/>
      <c r="D28" s="327"/>
      <c r="E28" s="1239">
        <f t="shared" si="0"/>
        <v>0</v>
      </c>
      <c r="F28" s="327"/>
      <c r="G28" s="327"/>
      <c r="H28" s="1239"/>
      <c r="I28" s="327"/>
      <c r="J28" s="327"/>
      <c r="K28" s="1239"/>
      <c r="L28" s="327"/>
      <c r="M28" s="327"/>
      <c r="N28" s="1239"/>
      <c r="O28" s="327"/>
      <c r="P28" s="327"/>
      <c r="Q28" s="1239"/>
      <c r="R28" s="327"/>
      <c r="S28" s="327"/>
      <c r="T28" s="1239"/>
      <c r="U28" s="327"/>
      <c r="V28" s="327"/>
      <c r="W28" s="1239"/>
      <c r="X28" s="327"/>
      <c r="Y28" s="327"/>
      <c r="Z28" s="1239"/>
      <c r="AA28" s="327"/>
      <c r="AB28" s="327"/>
      <c r="AC28" s="1239"/>
      <c r="AD28" s="327"/>
      <c r="AE28" s="327"/>
      <c r="AF28" s="1239"/>
      <c r="AG28" s="327"/>
      <c r="AH28" s="327"/>
      <c r="AI28" s="1239"/>
      <c r="AJ28" s="327"/>
      <c r="AK28" s="327"/>
      <c r="AL28" s="1239"/>
      <c r="AM28" s="553">
        <f t="shared" si="9"/>
        <v>0</v>
      </c>
      <c r="AN28" s="553">
        <f t="shared" si="10"/>
        <v>0</v>
      </c>
    </row>
    <row r="29" spans="1:40" s="1267" customFormat="1" ht="18" hidden="1" customHeight="1">
      <c r="A29" s="1233">
        <v>40901015</v>
      </c>
      <c r="B29" s="1259" t="s">
        <v>1436</v>
      </c>
      <c r="C29" s="327"/>
      <c r="D29" s="327"/>
      <c r="E29" s="1239">
        <f t="shared" si="0"/>
        <v>0</v>
      </c>
      <c r="F29" s="327"/>
      <c r="G29" s="327"/>
      <c r="H29" s="1239"/>
      <c r="I29" s="327"/>
      <c r="J29" s="327"/>
      <c r="K29" s="1239"/>
      <c r="L29" s="327"/>
      <c r="M29" s="327"/>
      <c r="N29" s="1239"/>
      <c r="O29" s="327"/>
      <c r="P29" s="327"/>
      <c r="Q29" s="1239"/>
      <c r="R29" s="327"/>
      <c r="S29" s="327"/>
      <c r="T29" s="1239"/>
      <c r="U29" s="327"/>
      <c r="V29" s="327"/>
      <c r="W29" s="1239"/>
      <c r="X29" s="327"/>
      <c r="Y29" s="327"/>
      <c r="Z29" s="1239"/>
      <c r="AA29" s="327"/>
      <c r="AB29" s="327"/>
      <c r="AC29" s="1239"/>
      <c r="AD29" s="327"/>
      <c r="AE29" s="327"/>
      <c r="AF29" s="1239"/>
      <c r="AG29" s="327"/>
      <c r="AH29" s="327"/>
      <c r="AI29" s="1239"/>
      <c r="AJ29" s="327"/>
      <c r="AK29" s="327"/>
      <c r="AL29" s="1239"/>
      <c r="AM29" s="1355">
        <f t="shared" si="9"/>
        <v>0</v>
      </c>
      <c r="AN29" s="1355">
        <f t="shared" si="10"/>
        <v>0</v>
      </c>
    </row>
    <row r="30" spans="1:40" s="1154" customFormat="1" ht="18" hidden="1" customHeight="1">
      <c r="A30" s="1233">
        <v>40901017</v>
      </c>
      <c r="B30" s="1259" t="s">
        <v>1433</v>
      </c>
      <c r="C30" s="327"/>
      <c r="D30" s="327"/>
      <c r="E30" s="1239">
        <f t="shared" si="0"/>
        <v>0</v>
      </c>
      <c r="F30" s="327"/>
      <c r="G30" s="327"/>
      <c r="H30" s="1239"/>
      <c r="I30" s="327"/>
      <c r="J30" s="327"/>
      <c r="K30" s="1239"/>
      <c r="L30" s="327"/>
      <c r="M30" s="327"/>
      <c r="N30" s="1239"/>
      <c r="O30" s="327"/>
      <c r="P30" s="327"/>
      <c r="Q30" s="1239"/>
      <c r="R30" s="327"/>
      <c r="S30" s="327"/>
      <c r="T30" s="1239"/>
      <c r="U30" s="327"/>
      <c r="V30" s="327"/>
      <c r="W30" s="1239"/>
      <c r="X30" s="327"/>
      <c r="Y30" s="327"/>
      <c r="Z30" s="1239"/>
      <c r="AA30" s="327"/>
      <c r="AB30" s="327"/>
      <c r="AC30" s="1239"/>
      <c r="AD30" s="327"/>
      <c r="AE30" s="327"/>
      <c r="AF30" s="1239"/>
      <c r="AG30" s="327"/>
      <c r="AH30" s="327"/>
      <c r="AI30" s="1239"/>
      <c r="AJ30" s="327"/>
      <c r="AK30" s="327"/>
      <c r="AL30" s="1239"/>
      <c r="AM30" s="553">
        <f t="shared" si="9"/>
        <v>0</v>
      </c>
      <c r="AN30" s="553">
        <f t="shared" si="10"/>
        <v>0</v>
      </c>
    </row>
    <row r="31" spans="1:40" s="1267" customFormat="1" ht="18" hidden="1" customHeight="1">
      <c r="A31" s="1233">
        <v>40901018</v>
      </c>
      <c r="B31" s="1259" t="s">
        <v>1518</v>
      </c>
      <c r="C31" s="327"/>
      <c r="D31" s="327"/>
      <c r="E31" s="1239">
        <f t="shared" si="0"/>
        <v>0</v>
      </c>
      <c r="F31" s="327"/>
      <c r="G31" s="327"/>
      <c r="H31" s="1239"/>
      <c r="I31" s="327"/>
      <c r="J31" s="327"/>
      <c r="K31" s="1239"/>
      <c r="L31" s="327"/>
      <c r="M31" s="327"/>
      <c r="N31" s="1239"/>
      <c r="O31" s="327"/>
      <c r="P31" s="327"/>
      <c r="Q31" s="1239"/>
      <c r="R31" s="327"/>
      <c r="S31" s="327"/>
      <c r="T31" s="1239"/>
      <c r="U31" s="327"/>
      <c r="V31" s="327"/>
      <c r="W31" s="1239"/>
      <c r="X31" s="327"/>
      <c r="Y31" s="327"/>
      <c r="Z31" s="1239"/>
      <c r="AA31" s="327"/>
      <c r="AB31" s="327"/>
      <c r="AC31" s="1239"/>
      <c r="AD31" s="327"/>
      <c r="AE31" s="327"/>
      <c r="AF31" s="1239"/>
      <c r="AG31" s="327"/>
      <c r="AH31" s="327"/>
      <c r="AI31" s="1239"/>
      <c r="AJ31" s="327"/>
      <c r="AK31" s="327"/>
      <c r="AL31" s="1239"/>
      <c r="AM31" s="553">
        <f t="shared" si="9"/>
        <v>0</v>
      </c>
      <c r="AN31" s="553">
        <f t="shared" si="10"/>
        <v>0</v>
      </c>
    </row>
    <row r="32" spans="1:40" s="1154" customFormat="1" ht="18" hidden="1" customHeight="1">
      <c r="A32" s="1233">
        <v>40901025</v>
      </c>
      <c r="B32" s="1259" t="s">
        <v>1450</v>
      </c>
      <c r="C32" s="327"/>
      <c r="D32" s="327"/>
      <c r="E32" s="1239">
        <f t="shared" si="0"/>
        <v>0</v>
      </c>
      <c r="F32" s="327"/>
      <c r="G32" s="327"/>
      <c r="H32" s="1239"/>
      <c r="I32" s="327"/>
      <c r="J32" s="327"/>
      <c r="K32" s="1239"/>
      <c r="L32" s="327"/>
      <c r="M32" s="327"/>
      <c r="N32" s="1239"/>
      <c r="O32" s="327"/>
      <c r="P32" s="327"/>
      <c r="Q32" s="1239"/>
      <c r="R32" s="327"/>
      <c r="S32" s="327"/>
      <c r="T32" s="1239"/>
      <c r="U32" s="327"/>
      <c r="V32" s="327"/>
      <c r="W32" s="1239"/>
      <c r="X32" s="327"/>
      <c r="Y32" s="327"/>
      <c r="Z32" s="1239"/>
      <c r="AA32" s="327"/>
      <c r="AB32" s="327"/>
      <c r="AC32" s="1239"/>
      <c r="AD32" s="327"/>
      <c r="AE32" s="327"/>
      <c r="AF32" s="1239"/>
      <c r="AG32" s="327"/>
      <c r="AH32" s="327"/>
      <c r="AI32" s="1239"/>
      <c r="AJ32" s="327"/>
      <c r="AK32" s="327"/>
      <c r="AL32" s="1239"/>
      <c r="AM32" s="553">
        <f t="shared" si="9"/>
        <v>0</v>
      </c>
      <c r="AN32" s="553">
        <f t="shared" si="10"/>
        <v>0</v>
      </c>
    </row>
    <row r="33" spans="1:40" s="1154" customFormat="1" ht="18" hidden="1" customHeight="1">
      <c r="A33" s="1233">
        <v>40901028</v>
      </c>
      <c r="B33" s="1259" t="s">
        <v>1461</v>
      </c>
      <c r="C33" s="327"/>
      <c r="D33" s="327"/>
      <c r="E33" s="1239">
        <f t="shared" si="0"/>
        <v>0</v>
      </c>
      <c r="F33" s="327"/>
      <c r="G33" s="327"/>
      <c r="H33" s="1239"/>
      <c r="I33" s="327"/>
      <c r="J33" s="327"/>
      <c r="K33" s="1239"/>
      <c r="L33" s="327"/>
      <c r="M33" s="327"/>
      <c r="N33" s="1239"/>
      <c r="O33" s="327"/>
      <c r="P33" s="327"/>
      <c r="Q33" s="1239"/>
      <c r="R33" s="327"/>
      <c r="S33" s="327"/>
      <c r="T33" s="1239"/>
      <c r="U33" s="327"/>
      <c r="V33" s="327"/>
      <c r="W33" s="1239"/>
      <c r="X33" s="327"/>
      <c r="Y33" s="327"/>
      <c r="Z33" s="1239"/>
      <c r="AA33" s="327"/>
      <c r="AB33" s="327"/>
      <c r="AC33" s="1239"/>
      <c r="AD33" s="327"/>
      <c r="AE33" s="327"/>
      <c r="AF33" s="1239"/>
      <c r="AG33" s="327"/>
      <c r="AH33" s="327"/>
      <c r="AI33" s="1239"/>
      <c r="AJ33" s="327"/>
      <c r="AK33" s="327"/>
      <c r="AL33" s="1239"/>
      <c r="AM33" s="553">
        <f t="shared" si="9"/>
        <v>0</v>
      </c>
      <c r="AN33" s="553">
        <f t="shared" si="10"/>
        <v>0</v>
      </c>
    </row>
    <row r="34" spans="1:40" s="1267" customFormat="1" ht="18" hidden="1" customHeight="1">
      <c r="A34" s="1233">
        <v>40901036</v>
      </c>
      <c r="B34" s="1259" t="s">
        <v>1597</v>
      </c>
      <c r="C34" s="327"/>
      <c r="D34" s="327"/>
      <c r="E34" s="1239">
        <f t="shared" si="0"/>
        <v>0</v>
      </c>
      <c r="F34" s="327"/>
      <c r="G34" s="327"/>
      <c r="H34" s="1239"/>
      <c r="I34" s="327"/>
      <c r="J34" s="327"/>
      <c r="K34" s="1239"/>
      <c r="L34" s="327"/>
      <c r="M34" s="327"/>
      <c r="N34" s="1239"/>
      <c r="O34" s="327"/>
      <c r="P34" s="327"/>
      <c r="Q34" s="1239"/>
      <c r="R34" s="327"/>
      <c r="S34" s="327"/>
      <c r="T34" s="1239"/>
      <c r="U34" s="327"/>
      <c r="V34" s="327"/>
      <c r="W34" s="1239"/>
      <c r="X34" s="327"/>
      <c r="Y34" s="327"/>
      <c r="Z34" s="1239"/>
      <c r="AA34" s="327"/>
      <c r="AB34" s="327"/>
      <c r="AC34" s="1239"/>
      <c r="AD34" s="327"/>
      <c r="AE34" s="327"/>
      <c r="AF34" s="1239"/>
      <c r="AG34" s="327"/>
      <c r="AH34" s="327"/>
      <c r="AI34" s="1239"/>
      <c r="AJ34" s="327"/>
      <c r="AK34" s="327"/>
      <c r="AL34" s="1239"/>
      <c r="AM34" s="553">
        <f t="shared" si="9"/>
        <v>0</v>
      </c>
      <c r="AN34" s="553">
        <f t="shared" si="10"/>
        <v>0</v>
      </c>
    </row>
    <row r="35" spans="1:40" s="1154" customFormat="1" ht="18" hidden="1" customHeight="1">
      <c r="A35" s="1233">
        <v>40901038</v>
      </c>
      <c r="B35" s="1259" t="s">
        <v>1449</v>
      </c>
      <c r="C35" s="327"/>
      <c r="D35" s="327"/>
      <c r="E35" s="1239">
        <f t="shared" si="0"/>
        <v>0</v>
      </c>
      <c r="F35" s="327"/>
      <c r="G35" s="327"/>
      <c r="H35" s="1239"/>
      <c r="I35" s="327"/>
      <c r="J35" s="327"/>
      <c r="K35" s="1239"/>
      <c r="L35" s="327"/>
      <c r="M35" s="327"/>
      <c r="N35" s="1239"/>
      <c r="O35" s="327"/>
      <c r="P35" s="327"/>
      <c r="Q35" s="1239"/>
      <c r="R35" s="327"/>
      <c r="S35" s="327"/>
      <c r="T35" s="1239"/>
      <c r="U35" s="327"/>
      <c r="V35" s="327"/>
      <c r="W35" s="1239"/>
      <c r="X35" s="327"/>
      <c r="Y35" s="327"/>
      <c r="Z35" s="1239"/>
      <c r="AA35" s="327"/>
      <c r="AB35" s="327"/>
      <c r="AC35" s="1239"/>
      <c r="AD35" s="327"/>
      <c r="AE35" s="327"/>
      <c r="AF35" s="1239"/>
      <c r="AG35" s="327"/>
      <c r="AH35" s="327"/>
      <c r="AI35" s="1239"/>
      <c r="AJ35" s="327"/>
      <c r="AK35" s="327"/>
      <c r="AL35" s="1239"/>
      <c r="AM35" s="553">
        <f t="shared" si="9"/>
        <v>0</v>
      </c>
      <c r="AN35" s="553">
        <f t="shared" si="10"/>
        <v>0</v>
      </c>
    </row>
    <row r="36" spans="1:40" s="1267" customFormat="1" ht="18" hidden="1" customHeight="1">
      <c r="A36" s="1233">
        <v>40901041</v>
      </c>
      <c r="B36" s="1259" t="s">
        <v>1595</v>
      </c>
      <c r="C36" s="327"/>
      <c r="D36" s="327"/>
      <c r="E36" s="1239">
        <f t="shared" si="0"/>
        <v>0</v>
      </c>
      <c r="F36" s="327"/>
      <c r="G36" s="327"/>
      <c r="H36" s="1239"/>
      <c r="I36" s="327"/>
      <c r="J36" s="327"/>
      <c r="K36" s="1239"/>
      <c r="L36" s="327"/>
      <c r="M36" s="327"/>
      <c r="N36" s="1239"/>
      <c r="O36" s="327"/>
      <c r="P36" s="327"/>
      <c r="Q36" s="1239"/>
      <c r="R36" s="327"/>
      <c r="S36" s="327"/>
      <c r="T36" s="1239"/>
      <c r="U36" s="327"/>
      <c r="V36" s="327"/>
      <c r="W36" s="1239"/>
      <c r="X36" s="327"/>
      <c r="Y36" s="327"/>
      <c r="Z36" s="1239"/>
      <c r="AA36" s="327"/>
      <c r="AB36" s="327"/>
      <c r="AC36" s="1239"/>
      <c r="AD36" s="327"/>
      <c r="AE36" s="327"/>
      <c r="AF36" s="1239"/>
      <c r="AG36" s="327"/>
      <c r="AH36" s="327"/>
      <c r="AI36" s="1239"/>
      <c r="AJ36" s="327"/>
      <c r="AK36" s="327"/>
      <c r="AL36" s="1239"/>
      <c r="AM36" s="553">
        <f t="shared" si="9"/>
        <v>0</v>
      </c>
      <c r="AN36" s="553">
        <f t="shared" si="10"/>
        <v>0</v>
      </c>
    </row>
    <row r="37" spans="1:40" s="1267" customFormat="1" ht="18" hidden="1" customHeight="1">
      <c r="A37" s="1233">
        <v>40901056</v>
      </c>
      <c r="B37" s="1268" t="s">
        <v>1432</v>
      </c>
      <c r="C37" s="327"/>
      <c r="D37" s="327"/>
      <c r="E37" s="1239">
        <f t="shared" si="0"/>
        <v>0</v>
      </c>
      <c r="F37" s="327"/>
      <c r="G37" s="327"/>
      <c r="H37" s="1239"/>
      <c r="I37" s="327"/>
      <c r="J37" s="327"/>
      <c r="K37" s="1239"/>
      <c r="L37" s="327"/>
      <c r="M37" s="327"/>
      <c r="N37" s="1239"/>
      <c r="O37" s="327"/>
      <c r="P37" s="327"/>
      <c r="Q37" s="1239"/>
      <c r="R37" s="327"/>
      <c r="S37" s="327"/>
      <c r="T37" s="1239"/>
      <c r="U37" s="327"/>
      <c r="V37" s="327"/>
      <c r="W37" s="1239"/>
      <c r="X37" s="327"/>
      <c r="Y37" s="327"/>
      <c r="Z37" s="1239"/>
      <c r="AA37" s="327"/>
      <c r="AB37" s="327"/>
      <c r="AC37" s="1239"/>
      <c r="AD37" s="327"/>
      <c r="AE37" s="327"/>
      <c r="AF37" s="1239"/>
      <c r="AG37" s="327"/>
      <c r="AH37" s="327"/>
      <c r="AI37" s="1239"/>
      <c r="AJ37" s="327"/>
      <c r="AK37" s="327"/>
      <c r="AL37" s="1239"/>
      <c r="AM37" s="553">
        <f t="shared" si="9"/>
        <v>0</v>
      </c>
      <c r="AN37" s="553">
        <f t="shared" si="10"/>
        <v>0</v>
      </c>
    </row>
    <row r="38" spans="1:40" s="1154" customFormat="1" ht="18" customHeight="1" thickBot="1">
      <c r="A38" s="1233">
        <v>40902003</v>
      </c>
      <c r="B38" s="1259" t="s">
        <v>1437</v>
      </c>
      <c r="C38" s="327">
        <v>0</v>
      </c>
      <c r="D38" s="327">
        <v>2</v>
      </c>
      <c r="E38" s="1239">
        <f t="shared" si="0"/>
        <v>2</v>
      </c>
      <c r="F38" s="327"/>
      <c r="G38" s="327"/>
      <c r="H38" s="1239"/>
      <c r="I38" s="327"/>
      <c r="J38" s="327"/>
      <c r="K38" s="1239"/>
      <c r="L38" s="327"/>
      <c r="M38" s="327"/>
      <c r="N38" s="1239"/>
      <c r="O38" s="327"/>
      <c r="P38" s="327"/>
      <c r="Q38" s="1239"/>
      <c r="R38" s="327"/>
      <c r="S38" s="327"/>
      <c r="T38" s="1239"/>
      <c r="U38" s="327"/>
      <c r="V38" s="327"/>
      <c r="W38" s="1239"/>
      <c r="X38" s="327"/>
      <c r="Y38" s="327"/>
      <c r="Z38" s="1239"/>
      <c r="AA38" s="327"/>
      <c r="AB38" s="327"/>
      <c r="AC38" s="1239"/>
      <c r="AD38" s="327"/>
      <c r="AE38" s="327"/>
      <c r="AF38" s="1239"/>
      <c r="AG38" s="327"/>
      <c r="AH38" s="327"/>
      <c r="AI38" s="1239"/>
      <c r="AJ38" s="327"/>
      <c r="AK38" s="327"/>
      <c r="AL38" s="1239"/>
      <c r="AM38" s="553">
        <f t="shared" si="9"/>
        <v>2</v>
      </c>
      <c r="AN38" s="553">
        <f t="shared" si="10"/>
        <v>2</v>
      </c>
    </row>
    <row r="39" spans="1:40" s="1154" customFormat="1" ht="18" hidden="1" customHeight="1">
      <c r="A39" s="1233">
        <v>40902007</v>
      </c>
      <c r="B39" s="1259" t="s">
        <v>1442</v>
      </c>
      <c r="C39" s="327"/>
      <c r="D39" s="327"/>
      <c r="E39" s="1239">
        <f t="shared" si="0"/>
        <v>0</v>
      </c>
      <c r="F39" s="327"/>
      <c r="G39" s="327"/>
      <c r="H39" s="1239"/>
      <c r="I39" s="327"/>
      <c r="J39" s="327"/>
      <c r="K39" s="1239"/>
      <c r="L39" s="327"/>
      <c r="M39" s="327"/>
      <c r="N39" s="1239"/>
      <c r="O39" s="327"/>
      <c r="P39" s="327"/>
      <c r="Q39" s="1239"/>
      <c r="R39" s="327"/>
      <c r="S39" s="327"/>
      <c r="T39" s="1239"/>
      <c r="U39" s="327"/>
      <c r="V39" s="327"/>
      <c r="W39" s="1239"/>
      <c r="X39" s="327"/>
      <c r="Y39" s="327"/>
      <c r="Z39" s="1239"/>
      <c r="AA39" s="327"/>
      <c r="AB39" s="327"/>
      <c r="AC39" s="1239"/>
      <c r="AD39" s="327"/>
      <c r="AE39" s="327"/>
      <c r="AF39" s="1239"/>
      <c r="AG39" s="327"/>
      <c r="AH39" s="327"/>
      <c r="AI39" s="1239"/>
      <c r="AJ39" s="327"/>
      <c r="AK39" s="327"/>
      <c r="AL39" s="1239"/>
      <c r="AM39" s="553">
        <f t="shared" si="9"/>
        <v>0</v>
      </c>
      <c r="AN39" s="553">
        <f t="shared" si="10"/>
        <v>0</v>
      </c>
    </row>
    <row r="40" spans="1:40" s="1266" customFormat="1" ht="18" hidden="1" customHeight="1">
      <c r="A40" s="1233">
        <v>40902017</v>
      </c>
      <c r="B40" s="1259" t="s">
        <v>1448</v>
      </c>
      <c r="C40" s="327"/>
      <c r="D40" s="327"/>
      <c r="E40" s="1239">
        <f t="shared" si="0"/>
        <v>0</v>
      </c>
      <c r="F40" s="327"/>
      <c r="G40" s="327"/>
      <c r="H40" s="1239"/>
      <c r="I40" s="327"/>
      <c r="J40" s="327"/>
      <c r="K40" s="1239"/>
      <c r="L40" s="327"/>
      <c r="M40" s="327"/>
      <c r="N40" s="1239"/>
      <c r="O40" s="327"/>
      <c r="P40" s="327"/>
      <c r="Q40" s="1239"/>
      <c r="R40" s="327"/>
      <c r="S40" s="327"/>
      <c r="T40" s="1239"/>
      <c r="U40" s="327"/>
      <c r="V40" s="327"/>
      <c r="W40" s="1239"/>
      <c r="X40" s="327"/>
      <c r="Y40" s="327"/>
      <c r="Z40" s="1239"/>
      <c r="AA40" s="327"/>
      <c r="AB40" s="327"/>
      <c r="AC40" s="1239"/>
      <c r="AD40" s="327"/>
      <c r="AE40" s="327"/>
      <c r="AF40" s="1239"/>
      <c r="AG40" s="327"/>
      <c r="AH40" s="327"/>
      <c r="AI40" s="1239"/>
      <c r="AJ40" s="327"/>
      <c r="AK40" s="327"/>
      <c r="AL40" s="1239"/>
      <c r="AM40" s="553">
        <f t="shared" si="9"/>
        <v>0</v>
      </c>
      <c r="AN40" s="553">
        <f t="shared" si="10"/>
        <v>0</v>
      </c>
    </row>
    <row r="41" spans="1:40" s="1267" customFormat="1" ht="18" hidden="1" customHeight="1">
      <c r="A41" s="1233">
        <v>40903002</v>
      </c>
      <c r="B41" s="1259" t="s">
        <v>1540</v>
      </c>
      <c r="C41" s="327"/>
      <c r="D41" s="327"/>
      <c r="E41" s="1239">
        <f t="shared" si="0"/>
        <v>0</v>
      </c>
      <c r="F41" s="327"/>
      <c r="G41" s="327"/>
      <c r="H41" s="1239"/>
      <c r="I41" s="327"/>
      <c r="J41" s="327"/>
      <c r="K41" s="1239"/>
      <c r="L41" s="327"/>
      <c r="M41" s="327"/>
      <c r="N41" s="1239"/>
      <c r="O41" s="327"/>
      <c r="P41" s="327"/>
      <c r="Q41" s="1239"/>
      <c r="R41" s="327"/>
      <c r="S41" s="327"/>
      <c r="T41" s="1239"/>
      <c r="U41" s="327"/>
      <c r="V41" s="327"/>
      <c r="W41" s="1239"/>
      <c r="X41" s="327"/>
      <c r="Y41" s="327"/>
      <c r="Z41" s="1239"/>
      <c r="AA41" s="327"/>
      <c r="AB41" s="327"/>
      <c r="AC41" s="1239"/>
      <c r="AD41" s="327"/>
      <c r="AE41" s="327"/>
      <c r="AF41" s="1239"/>
      <c r="AG41" s="327"/>
      <c r="AH41" s="327"/>
      <c r="AI41" s="1239"/>
      <c r="AJ41" s="327"/>
      <c r="AK41" s="327"/>
      <c r="AL41" s="1239"/>
      <c r="AM41" s="553">
        <f t="shared" si="9"/>
        <v>0</v>
      </c>
      <c r="AN41" s="553">
        <f t="shared" si="10"/>
        <v>0</v>
      </c>
    </row>
    <row r="42" spans="1:40" s="1256" customFormat="1" ht="18" hidden="1" customHeight="1">
      <c r="A42" s="1233">
        <v>40903004</v>
      </c>
      <c r="B42" s="1259" t="s">
        <v>1435</v>
      </c>
      <c r="C42" s="327"/>
      <c r="D42" s="327"/>
      <c r="E42" s="1239">
        <f t="shared" si="0"/>
        <v>0</v>
      </c>
      <c r="F42" s="327"/>
      <c r="G42" s="327"/>
      <c r="H42" s="1239"/>
      <c r="I42" s="327"/>
      <c r="J42" s="327"/>
      <c r="K42" s="1239"/>
      <c r="L42" s="327"/>
      <c r="M42" s="327"/>
      <c r="N42" s="1239"/>
      <c r="O42" s="327"/>
      <c r="P42" s="327"/>
      <c r="Q42" s="1239"/>
      <c r="R42" s="327"/>
      <c r="S42" s="327"/>
      <c r="T42" s="1239"/>
      <c r="U42" s="327"/>
      <c r="V42" s="327"/>
      <c r="W42" s="1239"/>
      <c r="X42" s="327"/>
      <c r="Y42" s="327"/>
      <c r="Z42" s="1239"/>
      <c r="AA42" s="327"/>
      <c r="AB42" s="327"/>
      <c r="AC42" s="1239"/>
      <c r="AD42" s="327"/>
      <c r="AE42" s="327"/>
      <c r="AF42" s="1239"/>
      <c r="AG42" s="327"/>
      <c r="AH42" s="327"/>
      <c r="AI42" s="1239"/>
      <c r="AJ42" s="327"/>
      <c r="AK42" s="327"/>
      <c r="AL42" s="1239"/>
      <c r="AM42" s="553">
        <f t="shared" si="9"/>
        <v>0</v>
      </c>
      <c r="AN42" s="553">
        <f t="shared" si="10"/>
        <v>0</v>
      </c>
    </row>
    <row r="43" spans="1:40" s="1267" customFormat="1" ht="18" hidden="1" customHeight="1">
      <c r="A43" s="1233">
        <v>40904012</v>
      </c>
      <c r="B43" s="1259" t="s">
        <v>1515</v>
      </c>
      <c r="C43" s="327"/>
      <c r="D43" s="327"/>
      <c r="E43" s="1239">
        <f t="shared" si="0"/>
        <v>0</v>
      </c>
      <c r="F43" s="327"/>
      <c r="G43" s="327"/>
      <c r="H43" s="1239"/>
      <c r="I43" s="327"/>
      <c r="J43" s="327"/>
      <c r="K43" s="1239"/>
      <c r="L43" s="327"/>
      <c r="M43" s="327"/>
      <c r="N43" s="1239"/>
      <c r="O43" s="327"/>
      <c r="P43" s="327"/>
      <c r="Q43" s="1239"/>
      <c r="R43" s="327"/>
      <c r="S43" s="327"/>
      <c r="T43" s="1239"/>
      <c r="U43" s="327"/>
      <c r="V43" s="327"/>
      <c r="W43" s="1239"/>
      <c r="X43" s="327"/>
      <c r="Y43" s="327"/>
      <c r="Z43" s="1239"/>
      <c r="AA43" s="327"/>
      <c r="AB43" s="327"/>
      <c r="AC43" s="1239"/>
      <c r="AD43" s="327"/>
      <c r="AE43" s="327"/>
      <c r="AF43" s="1239"/>
      <c r="AG43" s="327"/>
      <c r="AH43" s="327"/>
      <c r="AI43" s="1239"/>
      <c r="AJ43" s="327"/>
      <c r="AK43" s="327"/>
      <c r="AL43" s="1239"/>
      <c r="AM43" s="553">
        <f t="shared" si="9"/>
        <v>0</v>
      </c>
      <c r="AN43" s="553">
        <f t="shared" si="10"/>
        <v>0</v>
      </c>
    </row>
    <row r="44" spans="1:40" s="1267" customFormat="1" ht="18" hidden="1" customHeight="1">
      <c r="A44" s="1233">
        <v>40904014</v>
      </c>
      <c r="B44" s="1259" t="s">
        <v>1447</v>
      </c>
      <c r="C44" s="327"/>
      <c r="D44" s="327"/>
      <c r="E44" s="1239">
        <f t="shared" si="0"/>
        <v>0</v>
      </c>
      <c r="F44" s="327"/>
      <c r="G44" s="327"/>
      <c r="H44" s="1239"/>
      <c r="I44" s="327"/>
      <c r="J44" s="327"/>
      <c r="K44" s="1239"/>
      <c r="L44" s="327"/>
      <c r="M44" s="327"/>
      <c r="N44" s="1239"/>
      <c r="O44" s="327"/>
      <c r="P44" s="327"/>
      <c r="Q44" s="1239"/>
      <c r="R44" s="327"/>
      <c r="S44" s="327"/>
      <c r="T44" s="1239"/>
      <c r="U44" s="327"/>
      <c r="V44" s="327"/>
      <c r="W44" s="1239"/>
      <c r="X44" s="327"/>
      <c r="Y44" s="327"/>
      <c r="Z44" s="1239"/>
      <c r="AA44" s="327"/>
      <c r="AB44" s="327"/>
      <c r="AC44" s="1239"/>
      <c r="AD44" s="327"/>
      <c r="AE44" s="327"/>
      <c r="AF44" s="1239"/>
      <c r="AG44" s="327"/>
      <c r="AH44" s="327"/>
      <c r="AI44" s="1239"/>
      <c r="AJ44" s="327"/>
      <c r="AK44" s="327"/>
      <c r="AL44" s="1239"/>
      <c r="AM44" s="553">
        <f t="shared" si="9"/>
        <v>0</v>
      </c>
      <c r="AN44" s="553">
        <f t="shared" si="10"/>
        <v>0</v>
      </c>
    </row>
    <row r="45" spans="1:40" s="1267" customFormat="1" ht="18" hidden="1" customHeight="1">
      <c r="A45" s="1233">
        <v>40904015</v>
      </c>
      <c r="B45" s="1259" t="s">
        <v>1509</v>
      </c>
      <c r="C45" s="327"/>
      <c r="D45" s="327"/>
      <c r="E45" s="1239">
        <f t="shared" si="0"/>
        <v>0</v>
      </c>
      <c r="F45" s="327"/>
      <c r="G45" s="327"/>
      <c r="H45" s="1239"/>
      <c r="I45" s="327"/>
      <c r="J45" s="327"/>
      <c r="K45" s="1239"/>
      <c r="L45" s="327"/>
      <c r="M45" s="327"/>
      <c r="N45" s="1239"/>
      <c r="O45" s="327"/>
      <c r="P45" s="327"/>
      <c r="Q45" s="1239"/>
      <c r="R45" s="327"/>
      <c r="S45" s="327"/>
      <c r="T45" s="1239"/>
      <c r="U45" s="327"/>
      <c r="V45" s="327"/>
      <c r="W45" s="1239"/>
      <c r="X45" s="327"/>
      <c r="Y45" s="327"/>
      <c r="Z45" s="1239"/>
      <c r="AA45" s="327"/>
      <c r="AB45" s="327"/>
      <c r="AC45" s="1239"/>
      <c r="AD45" s="327"/>
      <c r="AE45" s="327"/>
      <c r="AF45" s="1239"/>
      <c r="AG45" s="327"/>
      <c r="AH45" s="327"/>
      <c r="AI45" s="1239"/>
      <c r="AJ45" s="327"/>
      <c r="AK45" s="327"/>
      <c r="AL45" s="1239"/>
      <c r="AM45" s="553">
        <f t="shared" si="9"/>
        <v>0</v>
      </c>
      <c r="AN45" s="553">
        <f t="shared" si="10"/>
        <v>0</v>
      </c>
    </row>
    <row r="46" spans="1:40" s="1267" customFormat="1" ht="18" hidden="1" customHeight="1">
      <c r="A46" s="1233">
        <v>40904016</v>
      </c>
      <c r="B46" s="1259" t="s">
        <v>1546</v>
      </c>
      <c r="C46" s="327"/>
      <c r="D46" s="327"/>
      <c r="E46" s="1239">
        <f t="shared" si="0"/>
        <v>0</v>
      </c>
      <c r="F46" s="327"/>
      <c r="G46" s="327"/>
      <c r="H46" s="1239"/>
      <c r="I46" s="327"/>
      <c r="J46" s="327"/>
      <c r="K46" s="1239"/>
      <c r="L46" s="327"/>
      <c r="M46" s="327"/>
      <c r="N46" s="1239"/>
      <c r="O46" s="327"/>
      <c r="P46" s="327"/>
      <c r="Q46" s="1239"/>
      <c r="R46" s="327"/>
      <c r="S46" s="327"/>
      <c r="T46" s="1239"/>
      <c r="U46" s="327"/>
      <c r="V46" s="327"/>
      <c r="W46" s="1239"/>
      <c r="X46" s="327"/>
      <c r="Y46" s="327"/>
      <c r="Z46" s="1239"/>
      <c r="AA46" s="327"/>
      <c r="AB46" s="327"/>
      <c r="AC46" s="1239"/>
      <c r="AD46" s="327"/>
      <c r="AE46" s="327"/>
      <c r="AF46" s="1239"/>
      <c r="AG46" s="327"/>
      <c r="AH46" s="327"/>
      <c r="AI46" s="1239"/>
      <c r="AJ46" s="327"/>
      <c r="AK46" s="327"/>
      <c r="AL46" s="1239"/>
      <c r="AM46" s="553">
        <f t="shared" si="9"/>
        <v>0</v>
      </c>
      <c r="AN46" s="553">
        <f t="shared" si="10"/>
        <v>0</v>
      </c>
    </row>
    <row r="47" spans="1:40" s="1267" customFormat="1" ht="18" hidden="1" customHeight="1">
      <c r="A47" s="1233">
        <v>40904021</v>
      </c>
      <c r="B47" s="1259" t="s">
        <v>1510</v>
      </c>
      <c r="C47" s="327"/>
      <c r="D47" s="327"/>
      <c r="E47" s="1239">
        <f t="shared" si="0"/>
        <v>0</v>
      </c>
      <c r="F47" s="327"/>
      <c r="G47" s="327"/>
      <c r="H47" s="1239"/>
      <c r="I47" s="327"/>
      <c r="J47" s="327"/>
      <c r="K47" s="1239"/>
      <c r="L47" s="327"/>
      <c r="M47" s="327"/>
      <c r="N47" s="1239"/>
      <c r="O47" s="327"/>
      <c r="P47" s="327"/>
      <c r="Q47" s="1239"/>
      <c r="R47" s="327"/>
      <c r="S47" s="327"/>
      <c r="T47" s="1239"/>
      <c r="U47" s="327"/>
      <c r="V47" s="327"/>
      <c r="W47" s="1239"/>
      <c r="X47" s="327"/>
      <c r="Y47" s="327"/>
      <c r="Z47" s="1239"/>
      <c r="AA47" s="327"/>
      <c r="AB47" s="327"/>
      <c r="AC47" s="1239"/>
      <c r="AD47" s="327"/>
      <c r="AE47" s="327"/>
      <c r="AF47" s="1239"/>
      <c r="AG47" s="327"/>
      <c r="AH47" s="327"/>
      <c r="AI47" s="1239"/>
      <c r="AJ47" s="327"/>
      <c r="AK47" s="327"/>
      <c r="AL47" s="1239"/>
      <c r="AM47" s="553">
        <f t="shared" si="9"/>
        <v>0</v>
      </c>
      <c r="AN47" s="553">
        <f t="shared" si="10"/>
        <v>0</v>
      </c>
    </row>
    <row r="48" spans="1:40" s="1267" customFormat="1" ht="18" hidden="1" customHeight="1">
      <c r="A48" s="1233">
        <v>40904024</v>
      </c>
      <c r="B48" s="1259" t="s">
        <v>1453</v>
      </c>
      <c r="C48" s="327"/>
      <c r="D48" s="327"/>
      <c r="E48" s="1239">
        <f t="shared" si="0"/>
        <v>0</v>
      </c>
      <c r="F48" s="327"/>
      <c r="G48" s="327"/>
      <c r="H48" s="1239"/>
      <c r="I48" s="327"/>
      <c r="J48" s="327"/>
      <c r="K48" s="1239"/>
      <c r="L48" s="327"/>
      <c r="M48" s="327"/>
      <c r="N48" s="1239"/>
      <c r="O48" s="327"/>
      <c r="P48" s="327"/>
      <c r="Q48" s="1239"/>
      <c r="R48" s="327"/>
      <c r="S48" s="327"/>
      <c r="T48" s="1239"/>
      <c r="U48" s="327"/>
      <c r="V48" s="327"/>
      <c r="W48" s="1239"/>
      <c r="X48" s="327"/>
      <c r="Y48" s="327"/>
      <c r="Z48" s="1239"/>
      <c r="AA48" s="327"/>
      <c r="AB48" s="327"/>
      <c r="AC48" s="1239"/>
      <c r="AD48" s="327"/>
      <c r="AE48" s="327"/>
      <c r="AF48" s="1239"/>
      <c r="AG48" s="327"/>
      <c r="AH48" s="327"/>
      <c r="AI48" s="1239"/>
      <c r="AJ48" s="327"/>
      <c r="AK48" s="327"/>
      <c r="AL48" s="1239"/>
      <c r="AM48" s="553">
        <f t="shared" si="9"/>
        <v>0</v>
      </c>
      <c r="AN48" s="553">
        <f t="shared" si="10"/>
        <v>0</v>
      </c>
    </row>
    <row r="49" spans="1:40" s="1267" customFormat="1" ht="18" hidden="1" customHeight="1">
      <c r="A49" s="1233">
        <v>40905006</v>
      </c>
      <c r="B49" s="1259" t="s">
        <v>1462</v>
      </c>
      <c r="C49" s="327"/>
      <c r="D49" s="327"/>
      <c r="E49" s="1239">
        <f t="shared" si="0"/>
        <v>0</v>
      </c>
      <c r="F49" s="327"/>
      <c r="G49" s="327"/>
      <c r="H49" s="1239"/>
      <c r="I49" s="327"/>
      <c r="J49" s="327"/>
      <c r="K49" s="1239"/>
      <c r="L49" s="327"/>
      <c r="M49" s="327"/>
      <c r="N49" s="1239"/>
      <c r="O49" s="327"/>
      <c r="P49" s="327"/>
      <c r="Q49" s="1239"/>
      <c r="R49" s="327"/>
      <c r="S49" s="327"/>
      <c r="T49" s="1239"/>
      <c r="U49" s="327"/>
      <c r="V49" s="327"/>
      <c r="W49" s="1239"/>
      <c r="X49" s="327"/>
      <c r="Y49" s="327"/>
      <c r="Z49" s="1239"/>
      <c r="AA49" s="327"/>
      <c r="AB49" s="327"/>
      <c r="AC49" s="1239"/>
      <c r="AD49" s="327"/>
      <c r="AE49" s="327"/>
      <c r="AF49" s="1239"/>
      <c r="AG49" s="327"/>
      <c r="AH49" s="327"/>
      <c r="AI49" s="1239"/>
      <c r="AJ49" s="327"/>
      <c r="AK49" s="327"/>
      <c r="AL49" s="1239"/>
      <c r="AM49" s="553">
        <f t="shared" si="9"/>
        <v>0</v>
      </c>
      <c r="AN49" s="553">
        <f t="shared" si="10"/>
        <v>0</v>
      </c>
    </row>
    <row r="50" spans="1:40" s="1267" customFormat="1" ht="18" hidden="1" customHeight="1">
      <c r="A50" s="1233">
        <v>40905008</v>
      </c>
      <c r="B50" s="1259" t="s">
        <v>1451</v>
      </c>
      <c r="C50" s="327"/>
      <c r="D50" s="327"/>
      <c r="E50" s="1239">
        <f t="shared" si="0"/>
        <v>0</v>
      </c>
      <c r="F50" s="327"/>
      <c r="G50" s="327"/>
      <c r="H50" s="1239"/>
      <c r="I50" s="327"/>
      <c r="J50" s="327"/>
      <c r="K50" s="1239"/>
      <c r="L50" s="327"/>
      <c r="M50" s="327"/>
      <c r="N50" s="1239"/>
      <c r="O50" s="327"/>
      <c r="P50" s="327"/>
      <c r="Q50" s="1239"/>
      <c r="R50" s="327"/>
      <c r="S50" s="327"/>
      <c r="T50" s="1239"/>
      <c r="U50" s="327"/>
      <c r="V50" s="327"/>
      <c r="W50" s="1239"/>
      <c r="X50" s="327"/>
      <c r="Y50" s="327"/>
      <c r="Z50" s="1239"/>
      <c r="AA50" s="327"/>
      <c r="AB50" s="327"/>
      <c r="AC50" s="1239"/>
      <c r="AD50" s="327"/>
      <c r="AE50" s="327"/>
      <c r="AF50" s="1239"/>
      <c r="AG50" s="327"/>
      <c r="AH50" s="327"/>
      <c r="AI50" s="1239"/>
      <c r="AJ50" s="327"/>
      <c r="AK50" s="327"/>
      <c r="AL50" s="1239"/>
      <c r="AM50" s="553">
        <f t="shared" si="9"/>
        <v>0</v>
      </c>
      <c r="AN50" s="553">
        <f t="shared" si="10"/>
        <v>0</v>
      </c>
    </row>
    <row r="51" spans="1:40" s="1267" customFormat="1" ht="18" hidden="1" customHeight="1">
      <c r="A51" s="1233">
        <v>40905011</v>
      </c>
      <c r="B51" s="1259" t="s">
        <v>1737</v>
      </c>
      <c r="C51" s="327"/>
      <c r="D51" s="327"/>
      <c r="E51" s="1239">
        <f t="shared" ref="E51" si="11">SUM(C51:D51)</f>
        <v>0</v>
      </c>
      <c r="F51" s="327"/>
      <c r="G51" s="327"/>
      <c r="H51" s="1239"/>
      <c r="I51" s="327"/>
      <c r="J51" s="327"/>
      <c r="K51" s="1239"/>
      <c r="L51" s="327"/>
      <c r="M51" s="327"/>
      <c r="N51" s="1239"/>
      <c r="O51" s="327"/>
      <c r="P51" s="327"/>
      <c r="Q51" s="1239"/>
      <c r="R51" s="327"/>
      <c r="S51" s="327"/>
      <c r="T51" s="1239"/>
      <c r="U51" s="327"/>
      <c r="V51" s="327"/>
      <c r="W51" s="1239"/>
      <c r="X51" s="327"/>
      <c r="Y51" s="327"/>
      <c r="Z51" s="1239"/>
      <c r="AA51" s="327"/>
      <c r="AB51" s="327"/>
      <c r="AC51" s="1239"/>
      <c r="AD51" s="327"/>
      <c r="AE51" s="327"/>
      <c r="AF51" s="1239"/>
      <c r="AG51" s="327"/>
      <c r="AH51" s="327"/>
      <c r="AI51" s="1239"/>
      <c r="AJ51" s="327"/>
      <c r="AK51" s="327"/>
      <c r="AL51" s="1239"/>
      <c r="AM51" s="553">
        <f t="shared" ref="AM51:AM52" si="12">E51+H51+K51+N51+Q51+T51+W51+Z51+AC51+AF51+AI51+AL51</f>
        <v>0</v>
      </c>
      <c r="AN51" s="553">
        <f t="shared" ref="AN51:AN52" si="13">AVERAGE(E51,H51,K51,N51,Q51,T51,W51,Z51,AC51,AF51,AI51,AL51)</f>
        <v>0</v>
      </c>
    </row>
    <row r="52" spans="1:40" s="1267" customFormat="1" ht="18" hidden="1" customHeight="1">
      <c r="A52" s="1233">
        <v>41304023</v>
      </c>
      <c r="B52" s="1259" t="s">
        <v>1529</v>
      </c>
      <c r="C52" s="327"/>
      <c r="D52" s="327"/>
      <c r="E52" s="1239">
        <f t="shared" si="0"/>
        <v>0</v>
      </c>
      <c r="F52" s="327"/>
      <c r="G52" s="327"/>
      <c r="H52" s="1239"/>
      <c r="I52" s="327"/>
      <c r="J52" s="327"/>
      <c r="K52" s="1239"/>
      <c r="L52" s="327"/>
      <c r="M52" s="327"/>
      <c r="N52" s="1239"/>
      <c r="O52" s="327"/>
      <c r="P52" s="327"/>
      <c r="Q52" s="1239"/>
      <c r="R52" s="327"/>
      <c r="S52" s="327"/>
      <c r="T52" s="1239"/>
      <c r="U52" s="327"/>
      <c r="V52" s="327"/>
      <c r="W52" s="1239"/>
      <c r="X52" s="327"/>
      <c r="Y52" s="327"/>
      <c r="Z52" s="1239"/>
      <c r="AA52" s="327"/>
      <c r="AB52" s="327"/>
      <c r="AC52" s="1239"/>
      <c r="AD52" s="327"/>
      <c r="AE52" s="327"/>
      <c r="AF52" s="1239"/>
      <c r="AG52" s="327"/>
      <c r="AH52" s="327"/>
      <c r="AI52" s="1239"/>
      <c r="AJ52" s="327"/>
      <c r="AK52" s="327"/>
      <c r="AL52" s="1239"/>
      <c r="AM52" s="553">
        <f t="shared" si="12"/>
        <v>0</v>
      </c>
      <c r="AN52" s="553">
        <f t="shared" si="13"/>
        <v>0</v>
      </c>
    </row>
    <row r="53" spans="1:40" s="1267" customFormat="1" ht="18" hidden="1" customHeight="1">
      <c r="A53" s="1233">
        <v>41601001</v>
      </c>
      <c r="B53" s="1259" t="s">
        <v>1593</v>
      </c>
      <c r="C53" s="327"/>
      <c r="D53" s="327"/>
      <c r="E53" s="1239">
        <f t="shared" si="0"/>
        <v>0</v>
      </c>
      <c r="F53" s="327"/>
      <c r="G53" s="327"/>
      <c r="H53" s="1239"/>
      <c r="I53" s="327"/>
      <c r="J53" s="327"/>
      <c r="K53" s="1239"/>
      <c r="L53" s="327"/>
      <c r="M53" s="327"/>
      <c r="N53" s="1239"/>
      <c r="O53" s="327"/>
      <c r="P53" s="327"/>
      <c r="Q53" s="1239"/>
      <c r="R53" s="327"/>
      <c r="S53" s="327"/>
      <c r="T53" s="1239"/>
      <c r="U53" s="327"/>
      <c r="V53" s="327"/>
      <c r="W53" s="1239"/>
      <c r="X53" s="327"/>
      <c r="Y53" s="327"/>
      <c r="Z53" s="1239"/>
      <c r="AA53" s="327"/>
      <c r="AB53" s="327"/>
      <c r="AC53" s="1239"/>
      <c r="AD53" s="327"/>
      <c r="AE53" s="327"/>
      <c r="AF53" s="1239"/>
      <c r="AG53" s="327"/>
      <c r="AH53" s="327"/>
      <c r="AI53" s="1239"/>
      <c r="AJ53" s="327"/>
      <c r="AK53" s="327"/>
      <c r="AL53" s="1239"/>
      <c r="AM53" s="553">
        <f t="shared" si="9"/>
        <v>0</v>
      </c>
      <c r="AN53" s="553">
        <f t="shared" si="10"/>
        <v>0</v>
      </c>
    </row>
    <row r="54" spans="1:40" s="1267" customFormat="1" ht="18" hidden="1" customHeight="1">
      <c r="A54" s="1233">
        <v>41601011</v>
      </c>
      <c r="B54" s="1259" t="s">
        <v>1545</v>
      </c>
      <c r="C54" s="327"/>
      <c r="D54" s="327"/>
      <c r="E54" s="1239">
        <f t="shared" si="0"/>
        <v>0</v>
      </c>
      <c r="F54" s="327"/>
      <c r="G54" s="327"/>
      <c r="H54" s="1239"/>
      <c r="I54" s="327"/>
      <c r="J54" s="327"/>
      <c r="K54" s="1239"/>
      <c r="L54" s="327"/>
      <c r="M54" s="327"/>
      <c r="N54" s="1239"/>
      <c r="O54" s="327"/>
      <c r="P54" s="327"/>
      <c r="Q54" s="1239"/>
      <c r="R54" s="327"/>
      <c r="S54" s="327"/>
      <c r="T54" s="1239"/>
      <c r="U54" s="327"/>
      <c r="V54" s="327"/>
      <c r="W54" s="1239"/>
      <c r="X54" s="327"/>
      <c r="Y54" s="327"/>
      <c r="Z54" s="1239"/>
      <c r="AA54" s="327"/>
      <c r="AB54" s="327"/>
      <c r="AC54" s="1239"/>
      <c r="AD54" s="327"/>
      <c r="AE54" s="327"/>
      <c r="AF54" s="1239"/>
      <c r="AG54" s="327"/>
      <c r="AH54" s="327"/>
      <c r="AI54" s="1239"/>
      <c r="AJ54" s="327"/>
      <c r="AK54" s="327"/>
      <c r="AL54" s="1239"/>
      <c r="AM54" s="553">
        <f t="shared" si="9"/>
        <v>0</v>
      </c>
      <c r="AN54" s="553">
        <f t="shared" si="10"/>
        <v>0</v>
      </c>
    </row>
    <row r="55" spans="1:40" s="1267" customFormat="1" ht="18" hidden="1" customHeight="1">
      <c r="A55" s="1233">
        <v>41601016</v>
      </c>
      <c r="B55" s="1259" t="s">
        <v>1528</v>
      </c>
      <c r="C55" s="327"/>
      <c r="D55" s="327"/>
      <c r="E55" s="1239">
        <f t="shared" si="0"/>
        <v>0</v>
      </c>
      <c r="F55" s="327"/>
      <c r="G55" s="327"/>
      <c r="H55" s="1239"/>
      <c r="I55" s="327"/>
      <c r="J55" s="327"/>
      <c r="K55" s="1239"/>
      <c r="L55" s="327"/>
      <c r="M55" s="327"/>
      <c r="N55" s="1239"/>
      <c r="O55" s="327"/>
      <c r="P55" s="327"/>
      <c r="Q55" s="1239"/>
      <c r="R55" s="327"/>
      <c r="S55" s="327"/>
      <c r="T55" s="1239"/>
      <c r="U55" s="327"/>
      <c r="V55" s="327"/>
      <c r="W55" s="1239"/>
      <c r="X55" s="327"/>
      <c r="Y55" s="327"/>
      <c r="Z55" s="1239"/>
      <c r="AA55" s="327"/>
      <c r="AB55" s="327"/>
      <c r="AC55" s="1239"/>
      <c r="AD55" s="327"/>
      <c r="AE55" s="327"/>
      <c r="AF55" s="1239"/>
      <c r="AG55" s="327"/>
      <c r="AH55" s="327"/>
      <c r="AI55" s="1239"/>
      <c r="AJ55" s="327"/>
      <c r="AK55" s="327"/>
      <c r="AL55" s="1239"/>
      <c r="AM55" s="553">
        <f t="shared" si="9"/>
        <v>0</v>
      </c>
      <c r="AN55" s="553">
        <f t="shared" si="10"/>
        <v>0</v>
      </c>
    </row>
    <row r="56" spans="1:40" s="1154" customFormat="1" ht="18" hidden="1" customHeight="1">
      <c r="A56" s="1233">
        <v>41601017</v>
      </c>
      <c r="B56" s="1259" t="s">
        <v>1438</v>
      </c>
      <c r="C56" s="327"/>
      <c r="D56" s="327"/>
      <c r="E56" s="1239">
        <f t="shared" si="0"/>
        <v>0</v>
      </c>
      <c r="F56" s="327"/>
      <c r="G56" s="327"/>
      <c r="H56" s="1239"/>
      <c r="I56" s="327"/>
      <c r="J56" s="327"/>
      <c r="K56" s="1239"/>
      <c r="L56" s="327"/>
      <c r="M56" s="327"/>
      <c r="N56" s="1239"/>
      <c r="O56" s="327"/>
      <c r="P56" s="327"/>
      <c r="Q56" s="1239"/>
      <c r="R56" s="327"/>
      <c r="S56" s="327"/>
      <c r="T56" s="1239"/>
      <c r="U56" s="327"/>
      <c r="V56" s="327"/>
      <c r="W56" s="1239"/>
      <c r="X56" s="327"/>
      <c r="Y56" s="327"/>
      <c r="Z56" s="1239"/>
      <c r="AA56" s="327"/>
      <c r="AB56" s="327"/>
      <c r="AC56" s="1239"/>
      <c r="AD56" s="327"/>
      <c r="AE56" s="327"/>
      <c r="AF56" s="1239"/>
      <c r="AG56" s="327"/>
      <c r="AH56" s="327"/>
      <c r="AI56" s="1239"/>
      <c r="AJ56" s="327"/>
      <c r="AK56" s="327"/>
      <c r="AL56" s="1239"/>
      <c r="AM56" s="553">
        <f t="shared" si="9"/>
        <v>0</v>
      </c>
      <c r="AN56" s="553">
        <f t="shared" si="10"/>
        <v>0</v>
      </c>
    </row>
    <row r="57" spans="1:40" s="6" customFormat="1" ht="18" hidden="1" customHeight="1" thickBot="1">
      <c r="A57" s="221">
        <v>70206001</v>
      </c>
      <c r="B57" s="1401" t="s">
        <v>1506</v>
      </c>
      <c r="C57" s="328"/>
      <c r="D57" s="328"/>
      <c r="E57" s="1239">
        <f t="shared" si="0"/>
        <v>0</v>
      </c>
      <c r="F57" s="328"/>
      <c r="G57" s="328"/>
      <c r="H57" s="1239"/>
      <c r="I57" s="328"/>
      <c r="J57" s="328"/>
      <c r="K57" s="1239"/>
      <c r="L57" s="328"/>
      <c r="M57" s="328"/>
      <c r="N57" s="1239"/>
      <c r="O57" s="328"/>
      <c r="P57" s="328"/>
      <c r="Q57" s="1239"/>
      <c r="R57" s="328"/>
      <c r="S57" s="328"/>
      <c r="T57" s="1239"/>
      <c r="U57" s="328"/>
      <c r="V57" s="328"/>
      <c r="W57" s="1239"/>
      <c r="X57" s="328"/>
      <c r="Y57" s="328"/>
      <c r="Z57" s="1239"/>
      <c r="AA57" s="328"/>
      <c r="AB57" s="328"/>
      <c r="AC57" s="1239"/>
      <c r="AD57" s="328"/>
      <c r="AE57" s="328"/>
      <c r="AF57" s="1239"/>
      <c r="AG57" s="328"/>
      <c r="AH57" s="328"/>
      <c r="AI57" s="1239"/>
      <c r="AJ57" s="328"/>
      <c r="AK57" s="328"/>
      <c r="AL57" s="1239"/>
      <c r="AM57" s="527">
        <f t="shared" si="9"/>
        <v>0</v>
      </c>
      <c r="AN57" s="527">
        <f t="shared" si="10"/>
        <v>0</v>
      </c>
    </row>
    <row r="58" spans="1:40" ht="16.5" thickBot="1">
      <c r="A58" s="2082" t="s">
        <v>55</v>
      </c>
      <c r="B58" s="2083"/>
      <c r="C58" s="329">
        <f t="shared" ref="C58:E58" si="14">SUM(C5:C57)</f>
        <v>3</v>
      </c>
      <c r="D58" s="329">
        <f t="shared" si="14"/>
        <v>47</v>
      </c>
      <c r="E58" s="329">
        <f t="shared" si="14"/>
        <v>50</v>
      </c>
      <c r="F58" s="1359"/>
      <c r="G58" s="1359"/>
      <c r="H58" s="1359"/>
      <c r="I58" s="1359"/>
      <c r="J58" s="1359"/>
      <c r="K58" s="1359"/>
      <c r="L58" s="1359"/>
      <c r="M58" s="1359"/>
      <c r="N58" s="1359"/>
      <c r="O58" s="1359"/>
      <c r="P58" s="1359"/>
      <c r="Q58" s="1359"/>
      <c r="R58" s="1359"/>
      <c r="S58" s="1359"/>
      <c r="T58" s="1359"/>
      <c r="U58" s="1359"/>
      <c r="V58" s="1359"/>
      <c r="W58" s="1359"/>
      <c r="X58" s="1359"/>
      <c r="Y58" s="1359"/>
      <c r="Z58" s="1359"/>
      <c r="AA58" s="1359"/>
      <c r="AB58" s="1359"/>
      <c r="AC58" s="1359"/>
      <c r="AD58" s="1359"/>
      <c r="AE58" s="1359"/>
      <c r="AF58" s="1359"/>
      <c r="AG58" s="1359"/>
      <c r="AH58" s="1359"/>
      <c r="AI58" s="1359"/>
      <c r="AJ58" s="1359"/>
      <c r="AK58" s="1359"/>
      <c r="AL58" s="1359"/>
      <c r="AM58" s="329">
        <f>E58+H58+K58+N58+Q58+T58+W58+Z58+AC58+AF58+AI58+AL58</f>
        <v>50</v>
      </c>
      <c r="AN58" s="329">
        <f>AVERAGE(E58,H58,K58,N58,Q58,T58,W58,Z58,AC58,AF58,AI58,AL58)</f>
        <v>50</v>
      </c>
    </row>
    <row r="59" spans="1:40">
      <c r="A59" s="1188"/>
      <c r="AM59" s="555"/>
    </row>
    <row r="60" spans="1:40">
      <c r="C60" s="80" t="s">
        <v>2</v>
      </c>
      <c r="D60" s="80" t="s">
        <v>3</v>
      </c>
      <c r="E60" s="80" t="s">
        <v>4</v>
      </c>
      <c r="F60" s="80" t="s">
        <v>5</v>
      </c>
      <c r="G60" s="80" t="s">
        <v>6</v>
      </c>
      <c r="H60" s="80" t="s">
        <v>7</v>
      </c>
      <c r="I60" s="80" t="s">
        <v>8</v>
      </c>
      <c r="J60" s="80" t="s">
        <v>9</v>
      </c>
      <c r="K60" s="80" t="s">
        <v>10</v>
      </c>
      <c r="L60" s="80" t="s">
        <v>11</v>
      </c>
      <c r="M60" s="80" t="s">
        <v>12</v>
      </c>
      <c r="N60" s="80" t="s">
        <v>13</v>
      </c>
      <c r="AM60" s="555"/>
    </row>
    <row r="61" spans="1:40">
      <c r="B61" s="42" t="s">
        <v>1454</v>
      </c>
      <c r="C61" s="1257">
        <f>C58</f>
        <v>3</v>
      </c>
      <c r="D61" s="1257">
        <f>F58</f>
        <v>0</v>
      </c>
      <c r="E61" s="1257">
        <f>I58</f>
        <v>0</v>
      </c>
      <c r="F61" s="1257">
        <f>L58</f>
        <v>0</v>
      </c>
      <c r="G61" s="1257">
        <f>O58</f>
        <v>0</v>
      </c>
      <c r="H61" s="1257">
        <f>R58</f>
        <v>0</v>
      </c>
      <c r="I61" s="1257">
        <f>U58</f>
        <v>0</v>
      </c>
      <c r="J61" s="1257">
        <f>X58</f>
        <v>0</v>
      </c>
      <c r="K61" s="1258">
        <f>AA58</f>
        <v>0</v>
      </c>
      <c r="L61" s="1257">
        <f>AD58</f>
        <v>0</v>
      </c>
      <c r="M61" s="1257">
        <f>AG58</f>
        <v>0</v>
      </c>
      <c r="N61" s="1258">
        <f>AJ58</f>
        <v>0</v>
      </c>
      <c r="AM61" s="555"/>
    </row>
    <row r="62" spans="1:40">
      <c r="B62" s="1156" t="s">
        <v>1455</v>
      </c>
      <c r="C62" s="1257">
        <f>D58</f>
        <v>47</v>
      </c>
      <c r="D62" s="1257">
        <f>G58</f>
        <v>0</v>
      </c>
      <c r="E62" s="1257">
        <f>J58</f>
        <v>0</v>
      </c>
      <c r="F62" s="1257">
        <f>M58</f>
        <v>0</v>
      </c>
      <c r="G62" s="1257">
        <f>P58</f>
        <v>0</v>
      </c>
      <c r="H62" s="1257">
        <f>S58</f>
        <v>0</v>
      </c>
      <c r="I62" s="1257">
        <f>V58</f>
        <v>0</v>
      </c>
      <c r="J62" s="1257">
        <f>Y58</f>
        <v>0</v>
      </c>
      <c r="K62" s="1258">
        <f>AB58</f>
        <v>0</v>
      </c>
      <c r="L62" s="1257">
        <f>AE58</f>
        <v>0</v>
      </c>
      <c r="M62" s="1257">
        <f>AH58</f>
        <v>0</v>
      </c>
      <c r="N62" s="1258">
        <f>AK58</f>
        <v>0</v>
      </c>
      <c r="AM62" s="555"/>
    </row>
    <row r="63" spans="1:40">
      <c r="AM63" s="555"/>
    </row>
    <row r="64" spans="1:40">
      <c r="AM64" s="555"/>
    </row>
    <row r="65" spans="1:41">
      <c r="AM65" s="555"/>
    </row>
    <row r="66" spans="1:41">
      <c r="AM66" s="555"/>
    </row>
    <row r="67" spans="1:41">
      <c r="AM67" s="555"/>
    </row>
    <row r="68" spans="1:41">
      <c r="AM68" s="555"/>
    </row>
    <row r="69" spans="1:41">
      <c r="AM69" s="555"/>
    </row>
    <row r="70" spans="1:41" ht="36.75" hidden="1" customHeight="1" thickBot="1">
      <c r="A70" s="884" t="s">
        <v>24</v>
      </c>
      <c r="B70" s="1227" t="s">
        <v>1429</v>
      </c>
      <c r="C70" s="244" t="s">
        <v>2</v>
      </c>
      <c r="D70" s="1232"/>
      <c r="E70" s="1232"/>
      <c r="F70" s="244" t="s">
        <v>3</v>
      </c>
      <c r="G70" s="1232"/>
      <c r="H70" s="1232"/>
      <c r="I70" s="244" t="s">
        <v>4</v>
      </c>
      <c r="J70" s="1232"/>
      <c r="K70" s="1232"/>
      <c r="L70" s="244" t="s">
        <v>5</v>
      </c>
      <c r="M70" s="1232"/>
      <c r="N70" s="1232"/>
      <c r="O70" s="244" t="s">
        <v>6</v>
      </c>
      <c r="P70" s="1232"/>
      <c r="Q70" s="1232"/>
      <c r="R70" s="244" t="s">
        <v>7</v>
      </c>
      <c r="S70" s="1232"/>
      <c r="T70" s="1232"/>
      <c r="U70" s="244" t="s">
        <v>8</v>
      </c>
      <c r="V70" s="1232"/>
      <c r="W70" s="1232"/>
      <c r="X70" s="244" t="s">
        <v>9</v>
      </c>
      <c r="Y70" s="1232"/>
      <c r="Z70" s="1232"/>
      <c r="AA70" s="244" t="s">
        <v>10</v>
      </c>
      <c r="AB70" s="1232"/>
      <c r="AC70" s="1232"/>
      <c r="AD70" s="244" t="s">
        <v>11</v>
      </c>
      <c r="AE70" s="1232"/>
      <c r="AF70" s="1232"/>
      <c r="AG70" s="244" t="s">
        <v>12</v>
      </c>
      <c r="AH70" s="1232"/>
      <c r="AI70" s="1232"/>
      <c r="AJ70" s="245" t="s">
        <v>13</v>
      </c>
      <c r="AK70" s="1232"/>
      <c r="AL70" s="1232"/>
      <c r="AM70" s="247" t="s">
        <v>56</v>
      </c>
      <c r="AN70" s="247" t="s">
        <v>659</v>
      </c>
    </row>
    <row r="71" spans="1:41" s="6" customFormat="1" ht="18" hidden="1" customHeight="1">
      <c r="A71" s="221"/>
      <c r="B71" s="348"/>
      <c r="C71" s="246"/>
      <c r="D71" s="246"/>
      <c r="E71" s="1241"/>
      <c r="F71" s="327"/>
      <c r="G71" s="327"/>
      <c r="H71" s="1239"/>
      <c r="I71" s="327"/>
      <c r="J71" s="327"/>
      <c r="K71" s="1239"/>
      <c r="L71" s="246"/>
      <c r="M71" s="246"/>
      <c r="N71" s="1241"/>
      <c r="O71" s="246"/>
      <c r="P71" s="246"/>
      <c r="Q71" s="246"/>
      <c r="R71" s="246"/>
      <c r="S71" s="246"/>
      <c r="T71" s="246"/>
      <c r="U71" s="246"/>
      <c r="V71" s="246"/>
      <c r="W71" s="246"/>
      <c r="X71" s="246"/>
      <c r="Y71" s="246"/>
      <c r="Z71" s="246"/>
      <c r="AA71" s="246"/>
      <c r="AB71" s="246"/>
      <c r="AC71" s="246"/>
      <c r="AD71" s="246"/>
      <c r="AE71" s="246"/>
      <c r="AF71" s="246"/>
      <c r="AG71" s="246"/>
      <c r="AH71" s="246"/>
      <c r="AI71" s="246"/>
      <c r="AJ71" s="246"/>
      <c r="AK71" s="246"/>
      <c r="AL71" s="246"/>
      <c r="AM71" s="553"/>
      <c r="AN71" s="553"/>
    </row>
    <row r="72" spans="1:41" s="6" customFormat="1" ht="18" hidden="1" customHeight="1">
      <c r="A72" s="221"/>
      <c r="B72" s="348"/>
      <c r="C72" s="246"/>
      <c r="D72" s="246"/>
      <c r="E72" s="1241"/>
      <c r="F72" s="327"/>
      <c r="G72" s="327"/>
      <c r="H72" s="1239"/>
      <c r="I72" s="327"/>
      <c r="J72" s="327"/>
      <c r="K72" s="1239"/>
      <c r="L72" s="246"/>
      <c r="M72" s="246"/>
      <c r="N72" s="1241"/>
      <c r="O72" s="246"/>
      <c r="P72" s="246"/>
      <c r="Q72" s="246"/>
      <c r="R72" s="246"/>
      <c r="S72" s="246"/>
      <c r="T72" s="246"/>
      <c r="U72" s="246"/>
      <c r="V72" s="246"/>
      <c r="W72" s="246"/>
      <c r="X72" s="246"/>
      <c r="Y72" s="246"/>
      <c r="Z72" s="246"/>
      <c r="AA72" s="246"/>
      <c r="AB72" s="246"/>
      <c r="AC72" s="246"/>
      <c r="AD72" s="246"/>
      <c r="AE72" s="246"/>
      <c r="AF72" s="246"/>
      <c r="AG72" s="246"/>
      <c r="AH72" s="246"/>
      <c r="AI72" s="246"/>
      <c r="AJ72" s="246"/>
      <c r="AK72" s="246"/>
      <c r="AL72" s="246"/>
      <c r="AM72" s="553">
        <f>SUM(C72:AJ72)</f>
        <v>0</v>
      </c>
      <c r="AN72" s="553" t="e">
        <f>AVERAGE(C72:AJ72)</f>
        <v>#DIV/0!</v>
      </c>
    </row>
    <row r="73" spans="1:41" s="6" customFormat="1" ht="18" hidden="1" customHeight="1">
      <c r="A73" s="137"/>
      <c r="B73" s="170"/>
      <c r="C73" s="246"/>
      <c r="D73" s="246"/>
      <c r="E73" s="1241"/>
      <c r="F73" s="327"/>
      <c r="G73" s="327"/>
      <c r="H73" s="1239"/>
      <c r="I73" s="327"/>
      <c r="J73" s="327"/>
      <c r="K73" s="1239"/>
      <c r="L73" s="246"/>
      <c r="M73" s="246"/>
      <c r="N73" s="1241"/>
      <c r="O73" s="246"/>
      <c r="P73" s="246"/>
      <c r="Q73" s="246"/>
      <c r="R73" s="246"/>
      <c r="S73" s="246"/>
      <c r="T73" s="246"/>
      <c r="U73" s="246"/>
      <c r="V73" s="246"/>
      <c r="W73" s="246"/>
      <c r="X73" s="246"/>
      <c r="Y73" s="246"/>
      <c r="Z73" s="246"/>
      <c r="AA73" s="246"/>
      <c r="AB73" s="246"/>
      <c r="AC73" s="246"/>
      <c r="AD73" s="246"/>
      <c r="AE73" s="246"/>
      <c r="AF73" s="246"/>
      <c r="AG73" s="246"/>
      <c r="AH73" s="246"/>
      <c r="AI73" s="246"/>
      <c r="AJ73" s="246"/>
      <c r="AK73" s="246"/>
      <c r="AL73" s="246"/>
      <c r="AM73" s="553">
        <f>SUM(C73:AJ73)</f>
        <v>0</v>
      </c>
      <c r="AN73" s="553" t="e">
        <f>AVERAGE(C73:AJ73)</f>
        <v>#DIV/0!</v>
      </c>
    </row>
    <row r="74" spans="1:41" s="6" customFormat="1" ht="18" hidden="1" customHeight="1">
      <c r="A74" s="137"/>
      <c r="B74" s="170"/>
      <c r="C74" s="246"/>
      <c r="D74" s="246"/>
      <c r="E74" s="1241"/>
      <c r="F74" s="327"/>
      <c r="G74" s="327"/>
      <c r="H74" s="1239"/>
      <c r="I74" s="327"/>
      <c r="J74" s="327"/>
      <c r="K74" s="1239"/>
      <c r="L74" s="246"/>
      <c r="M74" s="246"/>
      <c r="N74" s="1241"/>
      <c r="O74" s="246"/>
      <c r="P74" s="246"/>
      <c r="Q74" s="246"/>
      <c r="R74" s="246"/>
      <c r="S74" s="246"/>
      <c r="T74" s="246"/>
      <c r="U74" s="246"/>
      <c r="V74" s="246"/>
      <c r="W74" s="246"/>
      <c r="X74" s="246"/>
      <c r="Y74" s="246"/>
      <c r="Z74" s="246"/>
      <c r="AA74" s="246"/>
      <c r="AB74" s="246"/>
      <c r="AC74" s="246"/>
      <c r="AD74" s="246"/>
      <c r="AE74" s="246"/>
      <c r="AF74" s="246"/>
      <c r="AG74" s="246"/>
      <c r="AH74" s="246"/>
      <c r="AI74" s="246"/>
      <c r="AJ74" s="246"/>
      <c r="AK74" s="246"/>
      <c r="AL74" s="246"/>
      <c r="AM74" s="553">
        <f>SUM(C74:AJ74)</f>
        <v>0</v>
      </c>
      <c r="AN74" s="553" t="e">
        <f>AVERAGE(C74:AJ74)</f>
        <v>#DIV/0!</v>
      </c>
    </row>
    <row r="75" spans="1:41" s="6" customFormat="1" ht="18" hidden="1" customHeight="1" thickBot="1">
      <c r="A75" s="221"/>
      <c r="B75" s="348"/>
      <c r="C75" s="246"/>
      <c r="D75" s="246"/>
      <c r="E75" s="1241"/>
      <c r="F75" s="327"/>
      <c r="G75" s="327"/>
      <c r="H75" s="1239"/>
      <c r="I75" s="327"/>
      <c r="J75" s="327"/>
      <c r="K75" s="1239"/>
      <c r="L75" s="246"/>
      <c r="M75" s="246"/>
      <c r="N75" s="1241"/>
      <c r="O75" s="246"/>
      <c r="P75" s="246"/>
      <c r="Q75" s="246"/>
      <c r="R75" s="246"/>
      <c r="S75" s="246"/>
      <c r="T75" s="246"/>
      <c r="U75" s="246"/>
      <c r="V75" s="246"/>
      <c r="W75" s="246"/>
      <c r="X75" s="246"/>
      <c r="Y75" s="246"/>
      <c r="Z75" s="246"/>
      <c r="AA75" s="246"/>
      <c r="AB75" s="246"/>
      <c r="AC75" s="246"/>
      <c r="AD75" s="246"/>
      <c r="AE75" s="246"/>
      <c r="AF75" s="246"/>
      <c r="AG75" s="246"/>
      <c r="AH75" s="246"/>
      <c r="AI75" s="246"/>
      <c r="AJ75" s="246"/>
      <c r="AK75" s="246"/>
      <c r="AL75" s="246"/>
      <c r="AM75" s="553">
        <f>SUM(C75:AJ75)</f>
        <v>0</v>
      </c>
      <c r="AN75" s="553" t="e">
        <f>AVERAGE(C75:AJ75)</f>
        <v>#DIV/0!</v>
      </c>
    </row>
    <row r="76" spans="1:41" ht="16.5" hidden="1" thickBot="1">
      <c r="A76" s="2082" t="s">
        <v>55</v>
      </c>
      <c r="B76" s="2083"/>
      <c r="C76" s="329">
        <f>SUM(C71:C75)</f>
        <v>0</v>
      </c>
      <c r="D76" s="329"/>
      <c r="E76" s="329"/>
      <c r="F76" s="329">
        <f>SUM(F71:F75)</f>
        <v>0</v>
      </c>
      <c r="G76" s="329"/>
      <c r="H76" s="329"/>
      <c r="I76" s="329">
        <f>SUM(I71:I75)</f>
        <v>0</v>
      </c>
      <c r="J76" s="329"/>
      <c r="K76" s="329"/>
      <c r="L76" s="329">
        <f>SUM(L71:L75)</f>
        <v>0</v>
      </c>
      <c r="M76" s="329"/>
      <c r="N76" s="329"/>
      <c r="O76" s="329">
        <f>SUM(O71:O75)</f>
        <v>0</v>
      </c>
      <c r="P76" s="329"/>
      <c r="Q76" s="329"/>
      <c r="R76" s="329">
        <f>SUM(R71:R75)</f>
        <v>0</v>
      </c>
      <c r="S76" s="329"/>
      <c r="T76" s="329"/>
      <c r="U76" s="329">
        <f>SUM(U71:U75)</f>
        <v>0</v>
      </c>
      <c r="V76" s="329"/>
      <c r="W76" s="329"/>
      <c r="X76" s="329">
        <f>SUM(X71:X75)</f>
        <v>0</v>
      </c>
      <c r="Y76" s="329"/>
      <c r="Z76" s="329"/>
      <c r="AA76" s="329">
        <f>SUM(AA71:AA75)</f>
        <v>0</v>
      </c>
      <c r="AB76" s="329"/>
      <c r="AC76" s="329"/>
      <c r="AD76" s="329">
        <f>SUM(AD71:AD75)</f>
        <v>0</v>
      </c>
      <c r="AE76" s="329"/>
      <c r="AF76" s="329"/>
      <c r="AG76" s="329">
        <f>SUM(AG71:AG75)</f>
        <v>0</v>
      </c>
      <c r="AH76" s="329"/>
      <c r="AI76" s="329"/>
      <c r="AJ76" s="329">
        <f>SUM(AJ71:AJ75)</f>
        <v>0</v>
      </c>
      <c r="AK76" s="329"/>
      <c r="AL76" s="329"/>
      <c r="AM76" s="397">
        <f>SUM(C76:AJ76)</f>
        <v>0</v>
      </c>
      <c r="AN76" s="745">
        <f>AVERAGE(C76:AG76)</f>
        <v>0</v>
      </c>
    </row>
    <row r="79" spans="1:41" ht="16.5" thickBot="1"/>
    <row r="80" spans="1:41" ht="51" customHeight="1">
      <c r="A80" s="633" t="s">
        <v>69</v>
      </c>
      <c r="B80" s="642" t="s">
        <v>553</v>
      </c>
      <c r="C80" s="2078" t="s">
        <v>2</v>
      </c>
      <c r="D80" s="2079"/>
      <c r="E80" s="2080"/>
      <c r="F80" s="2078" t="s">
        <v>3</v>
      </c>
      <c r="G80" s="2079"/>
      <c r="H80" s="2080"/>
      <c r="I80" s="2078" t="s">
        <v>4</v>
      </c>
      <c r="J80" s="2079"/>
      <c r="K80" s="2080"/>
      <c r="L80" s="2078" t="s">
        <v>5</v>
      </c>
      <c r="M80" s="2079"/>
      <c r="N80" s="2080"/>
      <c r="O80" s="2078" t="s">
        <v>6</v>
      </c>
      <c r="P80" s="2079"/>
      <c r="Q80" s="2080"/>
      <c r="R80" s="2078" t="s">
        <v>7</v>
      </c>
      <c r="S80" s="2079"/>
      <c r="T80" s="2080"/>
      <c r="U80" s="2078" t="s">
        <v>8</v>
      </c>
      <c r="V80" s="2079"/>
      <c r="W80" s="2080"/>
      <c r="X80" s="2078" t="s">
        <v>9</v>
      </c>
      <c r="Y80" s="2079"/>
      <c r="Z80" s="2080"/>
      <c r="AA80" s="2078" t="s">
        <v>10</v>
      </c>
      <c r="AB80" s="2079"/>
      <c r="AC80" s="2080"/>
      <c r="AD80" s="2078" t="s">
        <v>11</v>
      </c>
      <c r="AE80" s="2079"/>
      <c r="AF80" s="2080"/>
      <c r="AG80" s="2078" t="s">
        <v>12</v>
      </c>
      <c r="AH80" s="2079"/>
      <c r="AI80" s="2080"/>
      <c r="AJ80" s="2078" t="s">
        <v>13</v>
      </c>
      <c r="AK80" s="2079"/>
      <c r="AL80" s="2080"/>
      <c r="AM80" s="1069" t="s">
        <v>55</v>
      </c>
      <c r="AN80" s="1067" t="s">
        <v>663</v>
      </c>
      <c r="AO80" s="37"/>
    </row>
    <row r="81" spans="1:41" ht="24" customHeight="1">
      <c r="A81" s="1011" t="s">
        <v>553</v>
      </c>
      <c r="B81" s="1010"/>
      <c r="C81" s="1010"/>
      <c r="D81" s="1010"/>
      <c r="E81" s="1010"/>
      <c r="F81" s="1010"/>
      <c r="G81" s="1010"/>
      <c r="H81" s="1010"/>
      <c r="I81" s="1010"/>
      <c r="J81" s="1010"/>
      <c r="K81" s="1010"/>
      <c r="L81" s="1010"/>
      <c r="M81" s="1010"/>
      <c r="N81" s="1010"/>
      <c r="O81" s="1010"/>
      <c r="P81" s="1010"/>
      <c r="Q81" s="1010"/>
      <c r="R81" s="1010"/>
      <c r="S81" s="1010"/>
      <c r="T81" s="1010"/>
      <c r="U81" s="1010"/>
      <c r="V81" s="1010"/>
      <c r="W81" s="1010"/>
      <c r="X81" s="1010"/>
      <c r="Y81" s="1010"/>
      <c r="Z81" s="1010"/>
      <c r="AA81" s="1010"/>
      <c r="AB81" s="1010"/>
      <c r="AC81" s="1010"/>
      <c r="AD81" s="1010"/>
      <c r="AE81" s="1010"/>
      <c r="AF81" s="1010"/>
      <c r="AG81" s="1010"/>
      <c r="AH81" s="1010"/>
      <c r="AI81" s="1010"/>
      <c r="AJ81" s="1010"/>
      <c r="AK81" s="1010"/>
      <c r="AL81" s="1010"/>
      <c r="AM81" s="1010"/>
      <c r="AN81" s="1010"/>
      <c r="AO81" s="746"/>
    </row>
    <row r="82" spans="1:41" ht="18" customHeight="1">
      <c r="A82" s="635" t="str">
        <f>'UNID CCI'!A60</f>
        <v>18.53</v>
      </c>
      <c r="B82" s="883" t="s">
        <v>174</v>
      </c>
      <c r="C82" s="2020">
        <f>'UNID CCI'!C27+'UNID CCI'!C98</f>
        <v>0</v>
      </c>
      <c r="D82" s="2021"/>
      <c r="E82" s="2041"/>
      <c r="F82" s="2020"/>
      <c r="G82" s="2021"/>
      <c r="H82" s="2041"/>
      <c r="I82" s="2020"/>
      <c r="J82" s="2021"/>
      <c r="K82" s="2041"/>
      <c r="L82" s="2020"/>
      <c r="M82" s="2021"/>
      <c r="N82" s="2041"/>
      <c r="O82" s="2020"/>
      <c r="P82" s="2021"/>
      <c r="Q82" s="2041"/>
      <c r="R82" s="2020"/>
      <c r="S82" s="2021"/>
      <c r="T82" s="2041"/>
      <c r="U82" s="2020"/>
      <c r="V82" s="2021"/>
      <c r="W82" s="2041"/>
      <c r="X82" s="2020"/>
      <c r="Y82" s="2021"/>
      <c r="Z82" s="2041"/>
      <c r="AA82" s="2020"/>
      <c r="AB82" s="2021"/>
      <c r="AC82" s="2041"/>
      <c r="AD82" s="2020"/>
      <c r="AE82" s="2021"/>
      <c r="AF82" s="2041"/>
      <c r="AG82" s="2020"/>
      <c r="AH82" s="2021"/>
      <c r="AI82" s="2041"/>
      <c r="AJ82" s="2020"/>
      <c r="AK82" s="2021"/>
      <c r="AL82" s="2041"/>
      <c r="AM82" s="643">
        <f t="shared" ref="AM82:AM87" si="15">SUM(C82:AJ82)</f>
        <v>0</v>
      </c>
      <c r="AN82" s="643">
        <f t="shared" ref="AN82:AN88" si="16">AVERAGE(C82:AG82)</f>
        <v>0</v>
      </c>
      <c r="AO82" s="37"/>
    </row>
    <row r="83" spans="1:41" ht="18" customHeight="1">
      <c r="A83" s="636" t="s">
        <v>181</v>
      </c>
      <c r="B83" s="882" t="s">
        <v>590</v>
      </c>
      <c r="C83" s="1904">
        <f>'UNID CCI'!C32+'UNID CCI'!C93</f>
        <v>0</v>
      </c>
      <c r="D83" s="1905"/>
      <c r="E83" s="1906"/>
      <c r="F83" s="1904"/>
      <c r="G83" s="1905"/>
      <c r="H83" s="1906"/>
      <c r="I83" s="1904"/>
      <c r="J83" s="1905"/>
      <c r="K83" s="1906"/>
      <c r="L83" s="1904"/>
      <c r="M83" s="1905"/>
      <c r="N83" s="1906"/>
      <c r="O83" s="1904"/>
      <c r="P83" s="1905"/>
      <c r="Q83" s="1906"/>
      <c r="R83" s="1904"/>
      <c r="S83" s="1905"/>
      <c r="T83" s="1906"/>
      <c r="U83" s="1904"/>
      <c r="V83" s="1905"/>
      <c r="W83" s="1906"/>
      <c r="X83" s="1904"/>
      <c r="Y83" s="1905"/>
      <c r="Z83" s="1906"/>
      <c r="AA83" s="1904"/>
      <c r="AB83" s="1905"/>
      <c r="AC83" s="1906"/>
      <c r="AD83" s="1904"/>
      <c r="AE83" s="1905"/>
      <c r="AF83" s="1906"/>
      <c r="AG83" s="1904"/>
      <c r="AH83" s="1905"/>
      <c r="AI83" s="1906"/>
      <c r="AJ83" s="1904"/>
      <c r="AK83" s="1905"/>
      <c r="AL83" s="1906"/>
      <c r="AM83" s="644">
        <f t="shared" si="15"/>
        <v>0</v>
      </c>
      <c r="AN83" s="644">
        <f t="shared" si="16"/>
        <v>0</v>
      </c>
      <c r="AO83" s="37"/>
    </row>
    <row r="84" spans="1:41" ht="18" customHeight="1">
      <c r="A84" s="636" t="s">
        <v>190</v>
      </c>
      <c r="B84" s="882" t="s">
        <v>189</v>
      </c>
      <c r="C84" s="1904">
        <f>'UNID CCI'!C36+'UNID CCI'!C95</f>
        <v>0</v>
      </c>
      <c r="D84" s="1905"/>
      <c r="E84" s="1906"/>
      <c r="F84" s="1904"/>
      <c r="G84" s="1905"/>
      <c r="H84" s="1906"/>
      <c r="I84" s="1904"/>
      <c r="J84" s="1905"/>
      <c r="K84" s="1906"/>
      <c r="L84" s="1904"/>
      <c r="M84" s="1905"/>
      <c r="N84" s="1906"/>
      <c r="O84" s="1904"/>
      <c r="P84" s="1905"/>
      <c r="Q84" s="1906"/>
      <c r="R84" s="1904"/>
      <c r="S84" s="1905"/>
      <c r="T84" s="1906"/>
      <c r="U84" s="1904"/>
      <c r="V84" s="1905"/>
      <c r="W84" s="1906"/>
      <c r="X84" s="1904"/>
      <c r="Y84" s="1905"/>
      <c r="Z84" s="1906"/>
      <c r="AA84" s="1904"/>
      <c r="AB84" s="1905"/>
      <c r="AC84" s="1906"/>
      <c r="AD84" s="1904"/>
      <c r="AE84" s="1905"/>
      <c r="AF84" s="1906"/>
      <c r="AG84" s="1904"/>
      <c r="AH84" s="1905"/>
      <c r="AI84" s="1906"/>
      <c r="AJ84" s="1904"/>
      <c r="AK84" s="1905"/>
      <c r="AL84" s="1906"/>
      <c r="AM84" s="644">
        <f t="shared" si="15"/>
        <v>0</v>
      </c>
      <c r="AN84" s="644">
        <f t="shared" si="16"/>
        <v>0</v>
      </c>
      <c r="AO84" s="37"/>
    </row>
    <row r="85" spans="1:41" ht="18" customHeight="1">
      <c r="A85" s="636" t="s">
        <v>198</v>
      </c>
      <c r="B85" s="882" t="s">
        <v>656</v>
      </c>
      <c r="C85" s="1904">
        <f>'UNID CCI'!C35</f>
        <v>0</v>
      </c>
      <c r="D85" s="1905"/>
      <c r="E85" s="1906"/>
      <c r="F85" s="1904"/>
      <c r="G85" s="1905"/>
      <c r="H85" s="1906"/>
      <c r="I85" s="1904"/>
      <c r="J85" s="1905"/>
      <c r="K85" s="1906"/>
      <c r="L85" s="1904"/>
      <c r="M85" s="1905"/>
      <c r="N85" s="1906"/>
      <c r="O85" s="1904"/>
      <c r="P85" s="1905"/>
      <c r="Q85" s="1906"/>
      <c r="R85" s="1904"/>
      <c r="S85" s="1905"/>
      <c r="T85" s="1906"/>
      <c r="U85" s="1904"/>
      <c r="V85" s="1905"/>
      <c r="W85" s="1906"/>
      <c r="X85" s="1904"/>
      <c r="Y85" s="1905"/>
      <c r="Z85" s="1906"/>
      <c r="AA85" s="1904"/>
      <c r="AB85" s="1905"/>
      <c r="AC85" s="1906"/>
      <c r="AD85" s="1904"/>
      <c r="AE85" s="1905"/>
      <c r="AF85" s="1906"/>
      <c r="AG85" s="1904"/>
      <c r="AH85" s="1905"/>
      <c r="AI85" s="1906"/>
      <c r="AJ85" s="1904"/>
      <c r="AK85" s="1905"/>
      <c r="AL85" s="1906"/>
      <c r="AM85" s="644">
        <f t="shared" si="15"/>
        <v>0</v>
      </c>
      <c r="AN85" s="644">
        <f t="shared" si="16"/>
        <v>0</v>
      </c>
      <c r="AO85" s="37"/>
    </row>
    <row r="86" spans="1:41" ht="18" customHeight="1">
      <c r="A86" s="636" t="s">
        <v>153</v>
      </c>
      <c r="B86" s="882" t="s">
        <v>479</v>
      </c>
      <c r="C86" s="1904">
        <f>'UNID CCI'!C14+'UNID CCI'!C84</f>
        <v>0</v>
      </c>
      <c r="D86" s="1905"/>
      <c r="E86" s="1906"/>
      <c r="F86" s="1904"/>
      <c r="G86" s="1905"/>
      <c r="H86" s="1906"/>
      <c r="I86" s="1904"/>
      <c r="J86" s="1905"/>
      <c r="K86" s="1906"/>
      <c r="L86" s="1904"/>
      <c r="M86" s="1905"/>
      <c r="N86" s="1906"/>
      <c r="O86" s="1904"/>
      <c r="P86" s="1905"/>
      <c r="Q86" s="1906"/>
      <c r="R86" s="1904"/>
      <c r="S86" s="1905"/>
      <c r="T86" s="1906"/>
      <c r="U86" s="1904"/>
      <c r="V86" s="1905"/>
      <c r="W86" s="1906"/>
      <c r="X86" s="1904"/>
      <c r="Y86" s="1905"/>
      <c r="Z86" s="1906"/>
      <c r="AA86" s="1904"/>
      <c r="AB86" s="1905"/>
      <c r="AC86" s="1906"/>
      <c r="AD86" s="1904"/>
      <c r="AE86" s="1905"/>
      <c r="AF86" s="1906"/>
      <c r="AG86" s="1904"/>
      <c r="AH86" s="1905"/>
      <c r="AI86" s="1906"/>
      <c r="AJ86" s="1904"/>
      <c r="AK86" s="1905"/>
      <c r="AL86" s="1906"/>
      <c r="AM86" s="644">
        <f t="shared" si="15"/>
        <v>0</v>
      </c>
      <c r="AN86" s="644">
        <f t="shared" si="16"/>
        <v>0</v>
      </c>
      <c r="AO86" s="37"/>
    </row>
    <row r="87" spans="1:41" ht="18" customHeight="1">
      <c r="A87" s="636" t="s">
        <v>188</v>
      </c>
      <c r="B87" s="882" t="s">
        <v>480</v>
      </c>
      <c r="C87" s="1904">
        <f>'UNID CCI'!C34+'UNID CCI'!C100</f>
        <v>0</v>
      </c>
      <c r="D87" s="1905"/>
      <c r="E87" s="1906"/>
      <c r="F87" s="1904"/>
      <c r="G87" s="1905"/>
      <c r="H87" s="1906"/>
      <c r="I87" s="1904"/>
      <c r="J87" s="1905"/>
      <c r="K87" s="1906"/>
      <c r="L87" s="1904"/>
      <c r="M87" s="1905"/>
      <c r="N87" s="1906"/>
      <c r="O87" s="1904"/>
      <c r="P87" s="1905"/>
      <c r="Q87" s="1906"/>
      <c r="R87" s="1904"/>
      <c r="S87" s="1905"/>
      <c r="T87" s="1906"/>
      <c r="U87" s="1904"/>
      <c r="V87" s="1905"/>
      <c r="W87" s="1906"/>
      <c r="X87" s="1904"/>
      <c r="Y87" s="1905"/>
      <c r="Z87" s="1906"/>
      <c r="AA87" s="1904"/>
      <c r="AB87" s="1905"/>
      <c r="AC87" s="1906"/>
      <c r="AD87" s="1904"/>
      <c r="AE87" s="1905"/>
      <c r="AF87" s="1906"/>
      <c r="AG87" s="1904"/>
      <c r="AH87" s="1905"/>
      <c r="AI87" s="1906"/>
      <c r="AJ87" s="1904"/>
      <c r="AK87" s="1905"/>
      <c r="AL87" s="1906"/>
      <c r="AM87" s="644">
        <f t="shared" si="15"/>
        <v>0</v>
      </c>
      <c r="AN87" s="644">
        <f t="shared" si="16"/>
        <v>0</v>
      </c>
      <c r="AO87" s="37"/>
    </row>
    <row r="88" spans="1:41" ht="18" customHeight="1">
      <c r="A88" s="2042" t="s">
        <v>1182</v>
      </c>
      <c r="B88" s="2002"/>
      <c r="C88" s="2012">
        <f>SUM(C82:C87)</f>
        <v>0</v>
      </c>
      <c r="D88" s="2013"/>
      <c r="E88" s="2014"/>
      <c r="F88" s="2012"/>
      <c r="G88" s="2013"/>
      <c r="H88" s="2014"/>
      <c r="I88" s="2012"/>
      <c r="J88" s="2013"/>
      <c r="K88" s="2014"/>
      <c r="L88" s="2012"/>
      <c r="M88" s="2013"/>
      <c r="N88" s="2014"/>
      <c r="O88" s="2012"/>
      <c r="P88" s="2013"/>
      <c r="Q88" s="2014"/>
      <c r="R88" s="2012"/>
      <c r="S88" s="2013"/>
      <c r="T88" s="2014"/>
      <c r="U88" s="2012"/>
      <c r="V88" s="2013"/>
      <c r="W88" s="2014"/>
      <c r="X88" s="2012"/>
      <c r="Y88" s="2013"/>
      <c r="Z88" s="2014"/>
      <c r="AA88" s="2012"/>
      <c r="AB88" s="2013"/>
      <c r="AC88" s="2014"/>
      <c r="AD88" s="2012"/>
      <c r="AE88" s="2013"/>
      <c r="AF88" s="2014"/>
      <c r="AG88" s="2012"/>
      <c r="AH88" s="2013"/>
      <c r="AI88" s="2014"/>
      <c r="AJ88" s="2012"/>
      <c r="AK88" s="2013"/>
      <c r="AL88" s="2014"/>
      <c r="AM88" s="698">
        <f>SUM(AM82:AM87)</f>
        <v>0</v>
      </c>
      <c r="AN88" s="698">
        <f t="shared" si="16"/>
        <v>0</v>
      </c>
    </row>
    <row r="89" spans="1:41" ht="18.75" customHeight="1">
      <c r="A89" s="1011" t="s">
        <v>134</v>
      </c>
      <c r="Q89" s="1240"/>
      <c r="T89" s="1240"/>
      <c r="W89" s="1240"/>
      <c r="Z89" s="1240"/>
      <c r="AC89" s="1240"/>
      <c r="AF89" s="1240"/>
      <c r="AI89" s="1240"/>
      <c r="AL89" s="1240"/>
      <c r="AM89" s="42"/>
      <c r="AN89" s="42"/>
    </row>
    <row r="90" spans="1:41">
      <c r="A90" s="922" t="s">
        <v>173</v>
      </c>
      <c r="B90" s="920" t="s">
        <v>174</v>
      </c>
      <c r="C90" s="2020">
        <f>'UNID CCI'!C60</f>
        <v>0</v>
      </c>
      <c r="D90" s="2021"/>
      <c r="E90" s="2041"/>
      <c r="F90" s="2020"/>
      <c r="G90" s="2021"/>
      <c r="H90" s="2041"/>
      <c r="I90" s="2020"/>
      <c r="J90" s="2021"/>
      <c r="K90" s="2041"/>
      <c r="L90" s="2020"/>
      <c r="M90" s="2021"/>
      <c r="N90" s="2041"/>
      <c r="O90" s="2020"/>
      <c r="P90" s="2021"/>
      <c r="Q90" s="2041"/>
      <c r="R90" s="2020"/>
      <c r="S90" s="2021"/>
      <c r="T90" s="2041"/>
      <c r="U90" s="2020"/>
      <c r="V90" s="2021"/>
      <c r="W90" s="2041"/>
      <c r="X90" s="2020"/>
      <c r="Y90" s="2021"/>
      <c r="Z90" s="2041"/>
      <c r="AA90" s="2020"/>
      <c r="AB90" s="2021"/>
      <c r="AC90" s="2041"/>
      <c r="AD90" s="2020"/>
      <c r="AE90" s="2021"/>
      <c r="AF90" s="2041"/>
      <c r="AG90" s="2020"/>
      <c r="AH90" s="2021"/>
      <c r="AI90" s="2041"/>
      <c r="AJ90" s="2020"/>
      <c r="AK90" s="2021"/>
      <c r="AL90" s="2041"/>
      <c r="AM90" s="643">
        <f t="shared" ref="AM90:AM95" si="17">SUM(C90:AJ90)</f>
        <v>0</v>
      </c>
      <c r="AN90" s="643">
        <f t="shared" ref="AN90:AN96" si="18">AVERAGE(C90:AG90)</f>
        <v>0</v>
      </c>
    </row>
    <row r="91" spans="1:41">
      <c r="A91" s="923" t="s">
        <v>181</v>
      </c>
      <c r="B91" s="919" t="s">
        <v>590</v>
      </c>
      <c r="C91" s="1904">
        <f>'UNID CCI'!C62</f>
        <v>0</v>
      </c>
      <c r="D91" s="1905"/>
      <c r="E91" s="1906"/>
      <c r="F91" s="1904"/>
      <c r="G91" s="1905"/>
      <c r="H91" s="1906"/>
      <c r="I91" s="1904"/>
      <c r="J91" s="1905"/>
      <c r="K91" s="1906"/>
      <c r="L91" s="1904"/>
      <c r="M91" s="1905"/>
      <c r="N91" s="1906"/>
      <c r="O91" s="1904"/>
      <c r="P91" s="1905"/>
      <c r="Q91" s="1906"/>
      <c r="R91" s="1904"/>
      <c r="S91" s="1905"/>
      <c r="T91" s="1906"/>
      <c r="U91" s="1904"/>
      <c r="V91" s="1905"/>
      <c r="W91" s="1906"/>
      <c r="X91" s="1904"/>
      <c r="Y91" s="1905"/>
      <c r="Z91" s="1906"/>
      <c r="AA91" s="1904"/>
      <c r="AB91" s="1905"/>
      <c r="AC91" s="1906"/>
      <c r="AD91" s="1904"/>
      <c r="AE91" s="1905"/>
      <c r="AF91" s="1906"/>
      <c r="AG91" s="1904"/>
      <c r="AH91" s="1905"/>
      <c r="AI91" s="1906"/>
      <c r="AJ91" s="1904"/>
      <c r="AK91" s="1905"/>
      <c r="AL91" s="1906"/>
      <c r="AM91" s="644">
        <f t="shared" si="17"/>
        <v>0</v>
      </c>
      <c r="AN91" s="644">
        <f t="shared" si="18"/>
        <v>0</v>
      </c>
    </row>
    <row r="92" spans="1:41">
      <c r="A92" s="923" t="s">
        <v>190</v>
      </c>
      <c r="B92" s="919" t="s">
        <v>189</v>
      </c>
      <c r="C92" s="1904">
        <f>'UNID CCI'!C65</f>
        <v>0</v>
      </c>
      <c r="D92" s="1905"/>
      <c r="E92" s="1906"/>
      <c r="F92" s="1904"/>
      <c r="G92" s="1905"/>
      <c r="H92" s="1906"/>
      <c r="I92" s="1904"/>
      <c r="J92" s="1905"/>
      <c r="K92" s="1906"/>
      <c r="L92" s="1904"/>
      <c r="M92" s="1905"/>
      <c r="N92" s="1906"/>
      <c r="O92" s="1904"/>
      <c r="P92" s="1905"/>
      <c r="Q92" s="1906"/>
      <c r="R92" s="1904"/>
      <c r="S92" s="1905"/>
      <c r="T92" s="1906"/>
      <c r="U92" s="1904"/>
      <c r="V92" s="1905"/>
      <c r="W92" s="1906"/>
      <c r="X92" s="1904"/>
      <c r="Y92" s="1905"/>
      <c r="Z92" s="1906"/>
      <c r="AA92" s="1904"/>
      <c r="AB92" s="1905"/>
      <c r="AC92" s="1906"/>
      <c r="AD92" s="1904"/>
      <c r="AE92" s="1905"/>
      <c r="AF92" s="1906"/>
      <c r="AG92" s="1904"/>
      <c r="AH92" s="1905"/>
      <c r="AI92" s="1906"/>
      <c r="AJ92" s="1904"/>
      <c r="AK92" s="1905"/>
      <c r="AL92" s="1906"/>
      <c r="AM92" s="644">
        <f t="shared" si="17"/>
        <v>0</v>
      </c>
      <c r="AN92" s="644">
        <f t="shared" si="18"/>
        <v>0</v>
      </c>
    </row>
    <row r="93" spans="1:41">
      <c r="A93" s="923" t="s">
        <v>198</v>
      </c>
      <c r="B93" s="919" t="s">
        <v>656</v>
      </c>
      <c r="C93" s="1904">
        <f>'UNID CCI'!C69</f>
        <v>0</v>
      </c>
      <c r="D93" s="1905"/>
      <c r="E93" s="1906"/>
      <c r="F93" s="1904"/>
      <c r="G93" s="1905"/>
      <c r="H93" s="1906"/>
      <c r="I93" s="1904"/>
      <c r="J93" s="1905"/>
      <c r="K93" s="1906"/>
      <c r="L93" s="1904"/>
      <c r="M93" s="1905"/>
      <c r="N93" s="1906"/>
      <c r="O93" s="1904"/>
      <c r="P93" s="1905"/>
      <c r="Q93" s="1906"/>
      <c r="R93" s="1904"/>
      <c r="S93" s="1905"/>
      <c r="T93" s="1906"/>
      <c r="U93" s="1904"/>
      <c r="V93" s="1905"/>
      <c r="W93" s="1906"/>
      <c r="X93" s="1904"/>
      <c r="Y93" s="1905"/>
      <c r="Z93" s="1906"/>
      <c r="AA93" s="1904"/>
      <c r="AB93" s="1905"/>
      <c r="AC93" s="1906"/>
      <c r="AD93" s="1904"/>
      <c r="AE93" s="1905"/>
      <c r="AF93" s="1906"/>
      <c r="AG93" s="1904"/>
      <c r="AH93" s="1905"/>
      <c r="AI93" s="1906"/>
      <c r="AJ93" s="1904"/>
      <c r="AK93" s="1905"/>
      <c r="AL93" s="1906"/>
      <c r="AM93" s="644">
        <f t="shared" si="17"/>
        <v>0</v>
      </c>
      <c r="AN93" s="644">
        <f t="shared" si="18"/>
        <v>0</v>
      </c>
    </row>
    <row r="94" spans="1:41">
      <c r="A94" s="923" t="s">
        <v>153</v>
      </c>
      <c r="B94" s="919" t="s">
        <v>479</v>
      </c>
      <c r="C94" s="1904">
        <f>'UNID CCI'!C49</f>
        <v>0</v>
      </c>
      <c r="D94" s="1905"/>
      <c r="E94" s="1906"/>
      <c r="F94" s="1904"/>
      <c r="G94" s="1905"/>
      <c r="H94" s="1906"/>
      <c r="I94" s="1904"/>
      <c r="J94" s="1905"/>
      <c r="K94" s="1906"/>
      <c r="L94" s="1904"/>
      <c r="M94" s="1905"/>
      <c r="N94" s="1906"/>
      <c r="O94" s="1904"/>
      <c r="P94" s="1905"/>
      <c r="Q94" s="1906"/>
      <c r="R94" s="1904"/>
      <c r="S94" s="1905"/>
      <c r="T94" s="1906"/>
      <c r="U94" s="1904"/>
      <c r="V94" s="1905"/>
      <c r="W94" s="1906"/>
      <c r="X94" s="1904"/>
      <c r="Y94" s="1905"/>
      <c r="Z94" s="1906"/>
      <c r="AA94" s="1904"/>
      <c r="AB94" s="1905"/>
      <c r="AC94" s="1906"/>
      <c r="AD94" s="1904"/>
      <c r="AE94" s="1905"/>
      <c r="AF94" s="1906"/>
      <c r="AG94" s="1904"/>
      <c r="AH94" s="1905"/>
      <c r="AI94" s="1906"/>
      <c r="AJ94" s="1904"/>
      <c r="AK94" s="1905"/>
      <c r="AL94" s="1906"/>
      <c r="AM94" s="644">
        <f t="shared" si="17"/>
        <v>0</v>
      </c>
      <c r="AN94" s="644">
        <f t="shared" si="18"/>
        <v>0</v>
      </c>
    </row>
    <row r="95" spans="1:41">
      <c r="A95" s="923" t="s">
        <v>188</v>
      </c>
      <c r="B95" s="919" t="s">
        <v>480</v>
      </c>
      <c r="C95" s="1904">
        <f>'UNID CCI'!C64</f>
        <v>0</v>
      </c>
      <c r="D95" s="1905"/>
      <c r="E95" s="1906"/>
      <c r="F95" s="1904"/>
      <c r="G95" s="1905"/>
      <c r="H95" s="1906"/>
      <c r="I95" s="1904"/>
      <c r="J95" s="1905"/>
      <c r="K95" s="1906"/>
      <c r="L95" s="1904"/>
      <c r="M95" s="1905"/>
      <c r="N95" s="1906"/>
      <c r="O95" s="1904"/>
      <c r="P95" s="1905"/>
      <c r="Q95" s="1906"/>
      <c r="R95" s="1904"/>
      <c r="S95" s="1905"/>
      <c r="T95" s="1906"/>
      <c r="U95" s="1904"/>
      <c r="V95" s="1905"/>
      <c r="W95" s="1906"/>
      <c r="X95" s="1904"/>
      <c r="Y95" s="1905"/>
      <c r="Z95" s="1906"/>
      <c r="AA95" s="1904"/>
      <c r="AB95" s="1905"/>
      <c r="AC95" s="1906"/>
      <c r="AD95" s="1904"/>
      <c r="AE95" s="1905"/>
      <c r="AF95" s="1906"/>
      <c r="AG95" s="1904"/>
      <c r="AH95" s="1905"/>
      <c r="AI95" s="1906"/>
      <c r="AJ95" s="1904"/>
      <c r="AK95" s="1905"/>
      <c r="AL95" s="1906"/>
      <c r="AM95" s="644">
        <f t="shared" si="17"/>
        <v>0</v>
      </c>
      <c r="AN95" s="644">
        <f t="shared" si="18"/>
        <v>0</v>
      </c>
    </row>
    <row r="96" spans="1:41">
      <c r="A96" s="2042" t="s">
        <v>1182</v>
      </c>
      <c r="B96" s="2002"/>
      <c r="C96" s="2012">
        <f>SUM(C90:C95)</f>
        <v>0</v>
      </c>
      <c r="D96" s="2013"/>
      <c r="E96" s="2014"/>
      <c r="F96" s="2012"/>
      <c r="G96" s="2013"/>
      <c r="H96" s="2014"/>
      <c r="I96" s="2012"/>
      <c r="J96" s="2013"/>
      <c r="K96" s="2014"/>
      <c r="L96" s="2012"/>
      <c r="M96" s="2013"/>
      <c r="N96" s="2014"/>
      <c r="O96" s="2012"/>
      <c r="P96" s="2013"/>
      <c r="Q96" s="2014"/>
      <c r="R96" s="2012"/>
      <c r="S96" s="2013"/>
      <c r="T96" s="2014"/>
      <c r="U96" s="2012"/>
      <c r="V96" s="2013"/>
      <c r="W96" s="2014"/>
      <c r="X96" s="2012"/>
      <c r="Y96" s="2013"/>
      <c r="Z96" s="2014"/>
      <c r="AA96" s="2012"/>
      <c r="AB96" s="2013"/>
      <c r="AC96" s="2014"/>
      <c r="AD96" s="2012"/>
      <c r="AE96" s="2013"/>
      <c r="AF96" s="2014"/>
      <c r="AG96" s="2012"/>
      <c r="AH96" s="2013"/>
      <c r="AI96" s="2014"/>
      <c r="AJ96" s="2012"/>
      <c r="AK96" s="2013"/>
      <c r="AL96" s="2014"/>
      <c r="AM96" s="698">
        <f>SUM(AM90:AM95)</f>
        <v>0</v>
      </c>
      <c r="AN96" s="698">
        <f t="shared" si="18"/>
        <v>0</v>
      </c>
    </row>
    <row r="97" spans="1:40">
      <c r="Q97" s="1240"/>
    </row>
    <row r="101" spans="1:40" ht="31.5">
      <c r="A101" s="1941" t="s">
        <v>1748</v>
      </c>
      <c r="B101" s="1849"/>
      <c r="C101" s="2009" t="s">
        <v>2</v>
      </c>
      <c r="D101" s="2010"/>
      <c r="E101" s="2011"/>
      <c r="F101" s="2009" t="s">
        <v>3</v>
      </c>
      <c r="G101" s="2010"/>
      <c r="H101" s="2011"/>
      <c r="I101" s="2009" t="s">
        <v>4</v>
      </c>
      <c r="J101" s="2010"/>
      <c r="K101" s="2011"/>
      <c r="L101" s="2009" t="s">
        <v>5</v>
      </c>
      <c r="M101" s="2010"/>
      <c r="N101" s="2011"/>
      <c r="O101" s="2009" t="s">
        <v>6</v>
      </c>
      <c r="P101" s="2010"/>
      <c r="Q101" s="2011"/>
      <c r="R101" s="2009" t="s">
        <v>7</v>
      </c>
      <c r="S101" s="2010"/>
      <c r="T101" s="2011"/>
      <c r="U101" s="2009" t="s">
        <v>8</v>
      </c>
      <c r="V101" s="2010"/>
      <c r="W101" s="2011"/>
      <c r="X101" s="2009" t="s">
        <v>9</v>
      </c>
      <c r="Y101" s="2010"/>
      <c r="Z101" s="2011"/>
      <c r="AA101" s="2009" t="s">
        <v>10</v>
      </c>
      <c r="AB101" s="2010"/>
      <c r="AC101" s="2011"/>
      <c r="AD101" s="2009" t="s">
        <v>11</v>
      </c>
      <c r="AE101" s="2010"/>
      <c r="AF101" s="2011"/>
      <c r="AG101" s="2009" t="s">
        <v>12</v>
      </c>
      <c r="AH101" s="2010"/>
      <c r="AI101" s="2011"/>
      <c r="AJ101" s="2009" t="s">
        <v>13</v>
      </c>
      <c r="AK101" s="2010"/>
      <c r="AL101" s="2011"/>
      <c r="AM101" s="779" t="s">
        <v>659</v>
      </c>
      <c r="AN101" s="711"/>
    </row>
    <row r="102" spans="1:40" s="1323" customFormat="1">
      <c r="A102" s="1836" t="s">
        <v>1468</v>
      </c>
      <c r="B102" s="1838"/>
      <c r="C102" s="2069">
        <v>24</v>
      </c>
      <c r="D102" s="2070"/>
      <c r="E102" s="2071"/>
      <c r="F102" s="2069"/>
      <c r="G102" s="2070"/>
      <c r="H102" s="2071"/>
      <c r="I102" s="2069"/>
      <c r="J102" s="2070"/>
      <c r="K102" s="2071"/>
      <c r="L102" s="2069"/>
      <c r="M102" s="2070"/>
      <c r="N102" s="2071"/>
      <c r="O102" s="2069"/>
      <c r="P102" s="2070"/>
      <c r="Q102" s="2071"/>
      <c r="R102" s="2069"/>
      <c r="S102" s="2070"/>
      <c r="T102" s="2071"/>
      <c r="U102" s="2069"/>
      <c r="V102" s="2070"/>
      <c r="W102" s="2071"/>
      <c r="X102" s="2069"/>
      <c r="Y102" s="2070"/>
      <c r="Z102" s="2071"/>
      <c r="AA102" s="2069"/>
      <c r="AB102" s="2070"/>
      <c r="AC102" s="2071"/>
      <c r="AD102" s="2069"/>
      <c r="AE102" s="2070"/>
      <c r="AF102" s="2071"/>
      <c r="AG102" s="2069"/>
      <c r="AH102" s="2070"/>
      <c r="AI102" s="2071"/>
      <c r="AJ102" s="2069"/>
      <c r="AK102" s="2070"/>
      <c r="AL102" s="2071"/>
      <c r="AM102" s="1449">
        <f t="shared" ref="AM102:AM115" si="19">AVERAGE(C102:AJ102)</f>
        <v>24</v>
      </c>
      <c r="AN102" s="711"/>
    </row>
    <row r="103" spans="1:40" s="1323" customFormat="1">
      <c r="A103" s="1894" t="s">
        <v>1469</v>
      </c>
      <c r="B103" s="1896"/>
      <c r="C103" s="2072">
        <f>C102-C104</f>
        <v>24</v>
      </c>
      <c r="D103" s="2073"/>
      <c r="E103" s="2074"/>
      <c r="F103" s="2072"/>
      <c r="G103" s="2073"/>
      <c r="H103" s="2074"/>
      <c r="I103" s="2072"/>
      <c r="J103" s="2073"/>
      <c r="K103" s="2074"/>
      <c r="L103" s="2072"/>
      <c r="M103" s="2073"/>
      <c r="N103" s="2074"/>
      <c r="O103" s="2072"/>
      <c r="P103" s="2073"/>
      <c r="Q103" s="2074"/>
      <c r="R103" s="2072"/>
      <c r="S103" s="2073"/>
      <c r="T103" s="2074"/>
      <c r="U103" s="2072"/>
      <c r="V103" s="2073"/>
      <c r="W103" s="2074"/>
      <c r="X103" s="2072"/>
      <c r="Y103" s="2073"/>
      <c r="Z103" s="2074"/>
      <c r="AA103" s="2072"/>
      <c r="AB103" s="2073"/>
      <c r="AC103" s="2074"/>
      <c r="AD103" s="2072"/>
      <c r="AE103" s="2073"/>
      <c r="AF103" s="2074"/>
      <c r="AG103" s="2059"/>
      <c r="AH103" s="2060"/>
      <c r="AI103" s="2061"/>
      <c r="AJ103" s="2059"/>
      <c r="AK103" s="2060"/>
      <c r="AL103" s="2061"/>
      <c r="AM103" s="1457">
        <f t="shared" si="19"/>
        <v>24</v>
      </c>
      <c r="AN103" s="711"/>
    </row>
    <row r="104" spans="1:40" s="1323" customFormat="1">
      <c r="A104" s="1894" t="s">
        <v>1550</v>
      </c>
      <c r="B104" s="1896"/>
      <c r="C104" s="2072"/>
      <c r="D104" s="2073"/>
      <c r="E104" s="2074"/>
      <c r="F104" s="2072"/>
      <c r="G104" s="2073"/>
      <c r="H104" s="2074"/>
      <c r="I104" s="2072"/>
      <c r="J104" s="2073"/>
      <c r="K104" s="2074"/>
      <c r="L104" s="2072"/>
      <c r="M104" s="2073"/>
      <c r="N104" s="2074"/>
      <c r="O104" s="2072"/>
      <c r="P104" s="2073"/>
      <c r="Q104" s="2074"/>
      <c r="R104" s="2072"/>
      <c r="S104" s="2073"/>
      <c r="T104" s="2074"/>
      <c r="U104" s="2072"/>
      <c r="V104" s="2073"/>
      <c r="W104" s="2074"/>
      <c r="X104" s="2072"/>
      <c r="Y104" s="2073"/>
      <c r="Z104" s="2074"/>
      <c r="AA104" s="2072"/>
      <c r="AB104" s="2073"/>
      <c r="AC104" s="2074"/>
      <c r="AD104" s="2072"/>
      <c r="AE104" s="2073"/>
      <c r="AF104" s="2074"/>
      <c r="AG104" s="2059"/>
      <c r="AH104" s="2060"/>
      <c r="AI104" s="2061"/>
      <c r="AJ104" s="2059"/>
      <c r="AK104" s="2060"/>
      <c r="AL104" s="2061"/>
      <c r="AM104" s="1457" t="e">
        <f t="shared" ref="AM104:AM105" si="20">AVERAGE(C104:AJ104)</f>
        <v>#DIV/0!</v>
      </c>
      <c r="AN104" s="711"/>
    </row>
    <row r="105" spans="1:40" s="1323" customFormat="1">
      <c r="A105" s="1866" t="s">
        <v>1549</v>
      </c>
      <c r="B105" s="1868"/>
      <c r="C105" s="2075">
        <v>31</v>
      </c>
      <c r="D105" s="2076"/>
      <c r="E105" s="2077"/>
      <c r="F105" s="2075"/>
      <c r="G105" s="2076"/>
      <c r="H105" s="2077"/>
      <c r="I105" s="2075"/>
      <c r="J105" s="2076"/>
      <c r="K105" s="2077"/>
      <c r="L105" s="2075"/>
      <c r="M105" s="2076"/>
      <c r="N105" s="2077"/>
      <c r="O105" s="2075"/>
      <c r="P105" s="2076"/>
      <c r="Q105" s="2077"/>
      <c r="R105" s="2075"/>
      <c r="S105" s="2076"/>
      <c r="T105" s="2077"/>
      <c r="U105" s="2075"/>
      <c r="V105" s="2076"/>
      <c r="W105" s="2077"/>
      <c r="X105" s="2075"/>
      <c r="Y105" s="2076"/>
      <c r="Z105" s="2077"/>
      <c r="AA105" s="2075"/>
      <c r="AB105" s="2076"/>
      <c r="AC105" s="2077"/>
      <c r="AD105" s="2075"/>
      <c r="AE105" s="2076"/>
      <c r="AF105" s="2077"/>
      <c r="AG105" s="2075"/>
      <c r="AH105" s="2076"/>
      <c r="AI105" s="2077"/>
      <c r="AJ105" s="2075"/>
      <c r="AK105" s="2076"/>
      <c r="AL105" s="2077"/>
      <c r="AM105" s="1448">
        <f t="shared" si="20"/>
        <v>31</v>
      </c>
      <c r="AN105" s="711"/>
    </row>
    <row r="106" spans="1:40">
      <c r="A106" s="1912" t="s">
        <v>679</v>
      </c>
      <c r="B106" s="1913"/>
      <c r="C106" s="1864"/>
      <c r="D106" s="1865"/>
      <c r="E106" s="1899"/>
      <c r="F106" s="1864"/>
      <c r="G106" s="1865"/>
      <c r="H106" s="1899"/>
      <c r="I106" s="1864"/>
      <c r="J106" s="1865"/>
      <c r="K106" s="1899"/>
      <c r="L106" s="1864"/>
      <c r="M106" s="1865"/>
      <c r="N106" s="1899"/>
      <c r="O106" s="1864"/>
      <c r="P106" s="1865"/>
      <c r="Q106" s="1899"/>
      <c r="R106" s="1864"/>
      <c r="S106" s="1865"/>
      <c r="T106" s="1899"/>
      <c r="U106" s="1864"/>
      <c r="V106" s="1865"/>
      <c r="W106" s="1899"/>
      <c r="X106" s="1864"/>
      <c r="Y106" s="1865"/>
      <c r="Z106" s="1899"/>
      <c r="AA106" s="1864"/>
      <c r="AB106" s="1865"/>
      <c r="AC106" s="1899"/>
      <c r="AD106" s="1864"/>
      <c r="AE106" s="1865"/>
      <c r="AF106" s="1899"/>
      <c r="AG106" s="1864"/>
      <c r="AH106" s="1865"/>
      <c r="AI106" s="1899"/>
      <c r="AJ106" s="1864"/>
      <c r="AK106" s="1865"/>
      <c r="AL106" s="1899"/>
      <c r="AM106" s="800" t="e">
        <f t="shared" si="19"/>
        <v>#DIV/0!</v>
      </c>
      <c r="AN106" s="711"/>
    </row>
    <row r="107" spans="1:40" ht="15" customHeight="1">
      <c r="A107" s="813" t="s">
        <v>760</v>
      </c>
      <c r="B107" s="817"/>
      <c r="C107" s="1839"/>
      <c r="D107" s="1840"/>
      <c r="E107" s="1841"/>
      <c r="F107" s="1839"/>
      <c r="G107" s="1840"/>
      <c r="H107" s="1841"/>
      <c r="I107" s="1839"/>
      <c r="J107" s="1840"/>
      <c r="K107" s="1841"/>
      <c r="L107" s="1839"/>
      <c r="M107" s="1840"/>
      <c r="N107" s="1841"/>
      <c r="O107" s="1839"/>
      <c r="P107" s="1840"/>
      <c r="Q107" s="1841"/>
      <c r="R107" s="1839"/>
      <c r="S107" s="1840"/>
      <c r="T107" s="1841"/>
      <c r="U107" s="1839"/>
      <c r="V107" s="1840"/>
      <c r="W107" s="1841"/>
      <c r="X107" s="1839"/>
      <c r="Y107" s="1840"/>
      <c r="Z107" s="1841"/>
      <c r="AA107" s="1839"/>
      <c r="AB107" s="1840"/>
      <c r="AC107" s="1841"/>
      <c r="AD107" s="1839"/>
      <c r="AE107" s="1840"/>
      <c r="AF107" s="1841"/>
      <c r="AG107" s="1839"/>
      <c r="AH107" s="1840"/>
      <c r="AI107" s="1841"/>
      <c r="AJ107" s="1839"/>
      <c r="AK107" s="1840"/>
      <c r="AL107" s="1841"/>
      <c r="AM107" s="802" t="e">
        <f t="shared" si="19"/>
        <v>#DIV/0!</v>
      </c>
      <c r="AN107" s="711"/>
    </row>
    <row r="108" spans="1:40" ht="15" customHeight="1">
      <c r="A108" s="813" t="s">
        <v>1548</v>
      </c>
      <c r="B108" s="817"/>
      <c r="C108" s="1839"/>
      <c r="D108" s="1840"/>
      <c r="E108" s="1841"/>
      <c r="F108" s="1839"/>
      <c r="G108" s="1840"/>
      <c r="H108" s="1841"/>
      <c r="I108" s="1839"/>
      <c r="J108" s="1840"/>
      <c r="K108" s="1841"/>
      <c r="L108" s="1839"/>
      <c r="M108" s="1840"/>
      <c r="N108" s="1841"/>
      <c r="O108" s="1839"/>
      <c r="P108" s="1840"/>
      <c r="Q108" s="1841"/>
      <c r="R108" s="1839"/>
      <c r="S108" s="1840"/>
      <c r="T108" s="1841"/>
      <c r="U108" s="1839"/>
      <c r="V108" s="1840"/>
      <c r="W108" s="1841"/>
      <c r="X108" s="1839"/>
      <c r="Y108" s="1840"/>
      <c r="Z108" s="1841"/>
      <c r="AA108" s="1839"/>
      <c r="AB108" s="1840"/>
      <c r="AC108" s="1841"/>
      <c r="AD108" s="1839"/>
      <c r="AE108" s="1840"/>
      <c r="AF108" s="1841"/>
      <c r="AG108" s="1839"/>
      <c r="AH108" s="1840"/>
      <c r="AI108" s="1841"/>
      <c r="AJ108" s="1839"/>
      <c r="AK108" s="1840"/>
      <c r="AL108" s="1841"/>
      <c r="AM108" s="802" t="e">
        <f t="shared" si="19"/>
        <v>#DIV/0!</v>
      </c>
      <c r="AN108" s="711"/>
    </row>
    <row r="109" spans="1:40">
      <c r="A109" s="815" t="s">
        <v>579</v>
      </c>
      <c r="B109" s="825"/>
      <c r="C109" s="1850">
        <v>2</v>
      </c>
      <c r="D109" s="1851"/>
      <c r="E109" s="1852"/>
      <c r="F109" s="1850"/>
      <c r="G109" s="1851"/>
      <c r="H109" s="1852"/>
      <c r="I109" s="1850"/>
      <c r="J109" s="1851"/>
      <c r="K109" s="1852"/>
      <c r="L109" s="1850"/>
      <c r="M109" s="1851"/>
      <c r="N109" s="1852"/>
      <c r="O109" s="1850"/>
      <c r="P109" s="1851"/>
      <c r="Q109" s="1852"/>
      <c r="R109" s="1850"/>
      <c r="S109" s="1851"/>
      <c r="T109" s="1852"/>
      <c r="U109" s="1850"/>
      <c r="V109" s="1851"/>
      <c r="W109" s="1852"/>
      <c r="X109" s="1850"/>
      <c r="Y109" s="1851"/>
      <c r="Z109" s="1852"/>
      <c r="AA109" s="1850"/>
      <c r="AB109" s="1851"/>
      <c r="AC109" s="1852"/>
      <c r="AD109" s="1850"/>
      <c r="AE109" s="1851"/>
      <c r="AF109" s="1852"/>
      <c r="AG109" s="1850"/>
      <c r="AH109" s="1851"/>
      <c r="AI109" s="1852"/>
      <c r="AJ109" s="1850"/>
      <c r="AK109" s="1851"/>
      <c r="AL109" s="1852"/>
      <c r="AM109" s="804">
        <f t="shared" si="19"/>
        <v>2</v>
      </c>
      <c r="AN109" s="711"/>
    </row>
    <row r="110" spans="1:40">
      <c r="A110" s="813" t="s">
        <v>671</v>
      </c>
      <c r="B110" s="817"/>
      <c r="C110" s="1853">
        <f>C106/(C102*C105)</f>
        <v>0</v>
      </c>
      <c r="D110" s="1854"/>
      <c r="E110" s="1855"/>
      <c r="F110" s="1853"/>
      <c r="G110" s="1854"/>
      <c r="H110" s="1855"/>
      <c r="I110" s="1853"/>
      <c r="J110" s="1854"/>
      <c r="K110" s="1855"/>
      <c r="L110" s="1853"/>
      <c r="M110" s="1854"/>
      <c r="N110" s="1855"/>
      <c r="O110" s="1853"/>
      <c r="P110" s="1854"/>
      <c r="Q110" s="1855"/>
      <c r="R110" s="1853"/>
      <c r="S110" s="1854"/>
      <c r="T110" s="1855"/>
      <c r="U110" s="1853"/>
      <c r="V110" s="1854"/>
      <c r="W110" s="1855"/>
      <c r="X110" s="1853"/>
      <c r="Y110" s="1854"/>
      <c r="Z110" s="1855"/>
      <c r="AA110" s="1853"/>
      <c r="AB110" s="1854"/>
      <c r="AC110" s="1855"/>
      <c r="AD110" s="1853"/>
      <c r="AE110" s="1854"/>
      <c r="AF110" s="1855"/>
      <c r="AG110" s="1853"/>
      <c r="AH110" s="1854"/>
      <c r="AI110" s="1855"/>
      <c r="AJ110" s="1853"/>
      <c r="AK110" s="1854"/>
      <c r="AL110" s="1855"/>
      <c r="AM110" s="822">
        <f t="shared" si="19"/>
        <v>0</v>
      </c>
      <c r="AN110" s="711"/>
    </row>
    <row r="111" spans="1:40" ht="27.75" customHeight="1">
      <c r="A111" s="2089" t="s">
        <v>692</v>
      </c>
      <c r="B111" s="2090"/>
      <c r="C111" s="2066">
        <f>C106/(C103*C105)</f>
        <v>0</v>
      </c>
      <c r="D111" s="2067"/>
      <c r="E111" s="2068"/>
      <c r="F111" s="2066"/>
      <c r="G111" s="2067"/>
      <c r="H111" s="2068"/>
      <c r="I111" s="2066"/>
      <c r="J111" s="2067"/>
      <c r="K111" s="2068"/>
      <c r="L111" s="2066"/>
      <c r="M111" s="2067"/>
      <c r="N111" s="2068"/>
      <c r="O111" s="2066"/>
      <c r="P111" s="2067"/>
      <c r="Q111" s="2068"/>
      <c r="R111" s="2066"/>
      <c r="S111" s="2067"/>
      <c r="T111" s="2068"/>
      <c r="U111" s="2066"/>
      <c r="V111" s="2067"/>
      <c r="W111" s="2068"/>
      <c r="X111" s="2066"/>
      <c r="Y111" s="2067"/>
      <c r="Z111" s="2068"/>
      <c r="AA111" s="2066"/>
      <c r="AB111" s="2067"/>
      <c r="AC111" s="2068"/>
      <c r="AD111" s="2066"/>
      <c r="AE111" s="2067"/>
      <c r="AF111" s="2068"/>
      <c r="AG111" s="2066"/>
      <c r="AH111" s="2067"/>
      <c r="AI111" s="2068"/>
      <c r="AJ111" s="2066"/>
      <c r="AK111" s="2067"/>
      <c r="AL111" s="2068"/>
      <c r="AM111" s="1025">
        <f t="shared" si="19"/>
        <v>0</v>
      </c>
      <c r="AN111" s="711"/>
    </row>
    <row r="112" spans="1:40">
      <c r="A112" s="1909" t="s">
        <v>672</v>
      </c>
      <c r="B112" s="1908"/>
      <c r="C112" s="2063">
        <f>C106/(C108+C109)</f>
        <v>0</v>
      </c>
      <c r="D112" s="2064"/>
      <c r="E112" s="2065"/>
      <c r="F112" s="2063"/>
      <c r="G112" s="2064"/>
      <c r="H112" s="2065"/>
      <c r="I112" s="2063"/>
      <c r="J112" s="2064"/>
      <c r="K112" s="2065"/>
      <c r="L112" s="2063"/>
      <c r="M112" s="2064"/>
      <c r="N112" s="2065"/>
      <c r="O112" s="2063"/>
      <c r="P112" s="2064"/>
      <c r="Q112" s="2065"/>
      <c r="R112" s="2063"/>
      <c r="S112" s="2064"/>
      <c r="T112" s="2065"/>
      <c r="U112" s="2063"/>
      <c r="V112" s="2064"/>
      <c r="W112" s="2065"/>
      <c r="X112" s="2063"/>
      <c r="Y112" s="2064"/>
      <c r="Z112" s="2065"/>
      <c r="AA112" s="2063"/>
      <c r="AB112" s="2064"/>
      <c r="AC112" s="2065"/>
      <c r="AD112" s="2063"/>
      <c r="AE112" s="2064"/>
      <c r="AF112" s="2065"/>
      <c r="AG112" s="2063"/>
      <c r="AH112" s="2064"/>
      <c r="AI112" s="2065"/>
      <c r="AJ112" s="2063"/>
      <c r="AK112" s="2064"/>
      <c r="AL112" s="2065"/>
      <c r="AM112" s="824">
        <f t="shared" si="19"/>
        <v>0</v>
      </c>
      <c r="AN112" s="711"/>
    </row>
    <row r="113" spans="1:40">
      <c r="A113" s="1910" t="s">
        <v>673</v>
      </c>
      <c r="B113" s="1911"/>
      <c r="C113" s="1845">
        <f>C109/(C109+C108)</f>
        <v>1</v>
      </c>
      <c r="D113" s="1846"/>
      <c r="E113" s="1847"/>
      <c r="F113" s="1845"/>
      <c r="G113" s="1846"/>
      <c r="H113" s="1847"/>
      <c r="I113" s="1845"/>
      <c r="J113" s="1846"/>
      <c r="K113" s="1847"/>
      <c r="L113" s="1845"/>
      <c r="M113" s="1846"/>
      <c r="N113" s="1847"/>
      <c r="O113" s="1845"/>
      <c r="P113" s="1846"/>
      <c r="Q113" s="1847"/>
      <c r="R113" s="1845"/>
      <c r="S113" s="1846"/>
      <c r="T113" s="1847"/>
      <c r="U113" s="1845"/>
      <c r="V113" s="1846"/>
      <c r="W113" s="1847"/>
      <c r="X113" s="1845"/>
      <c r="Y113" s="1846"/>
      <c r="Z113" s="1847"/>
      <c r="AA113" s="1845"/>
      <c r="AB113" s="1846"/>
      <c r="AC113" s="1847"/>
      <c r="AD113" s="1845"/>
      <c r="AE113" s="1846"/>
      <c r="AF113" s="1847"/>
      <c r="AG113" s="1845"/>
      <c r="AH113" s="1846"/>
      <c r="AI113" s="1847"/>
      <c r="AJ113" s="1845"/>
      <c r="AK113" s="1846"/>
      <c r="AL113" s="1847"/>
      <c r="AM113" s="810">
        <f t="shared" si="19"/>
        <v>1</v>
      </c>
      <c r="AN113" s="711"/>
    </row>
    <row r="114" spans="1:40" s="6" customFormat="1" ht="18" customHeight="1">
      <c r="A114" s="811" t="s">
        <v>1216</v>
      </c>
      <c r="B114" s="1112"/>
      <c r="C114" s="1882" t="e">
        <f>((100%-C111)*C112)/C111</f>
        <v>#DIV/0!</v>
      </c>
      <c r="D114" s="1883"/>
      <c r="E114" s="1884"/>
      <c r="F114" s="1882"/>
      <c r="G114" s="1883"/>
      <c r="H114" s="1884"/>
      <c r="I114" s="1882"/>
      <c r="J114" s="1883"/>
      <c r="K114" s="1884"/>
      <c r="L114" s="1882"/>
      <c r="M114" s="1883"/>
      <c r="N114" s="1884"/>
      <c r="O114" s="1882"/>
      <c r="P114" s="1883"/>
      <c r="Q114" s="1884"/>
      <c r="R114" s="1882"/>
      <c r="S114" s="1883"/>
      <c r="T114" s="1884"/>
      <c r="U114" s="1882"/>
      <c r="V114" s="1883"/>
      <c r="W114" s="1884"/>
      <c r="X114" s="1882"/>
      <c r="Y114" s="1883"/>
      <c r="Z114" s="1884"/>
      <c r="AA114" s="1882"/>
      <c r="AB114" s="1883"/>
      <c r="AC114" s="1884"/>
      <c r="AD114" s="1882"/>
      <c r="AE114" s="1883"/>
      <c r="AF114" s="1884"/>
      <c r="AG114" s="1882"/>
      <c r="AH114" s="1883"/>
      <c r="AI114" s="1884"/>
      <c r="AJ114" s="1882"/>
      <c r="AK114" s="1883"/>
      <c r="AL114" s="1884"/>
      <c r="AM114" s="1107" t="e">
        <f t="shared" si="19"/>
        <v>#DIV/0!</v>
      </c>
    </row>
    <row r="115" spans="1:40" s="6" customFormat="1" ht="18" customHeight="1">
      <c r="A115" s="1084" t="s">
        <v>1217</v>
      </c>
      <c r="B115" s="1110"/>
      <c r="C115" s="1859">
        <f>(C108+C109)/(C103)</f>
        <v>8.3333333333333329E-2</v>
      </c>
      <c r="D115" s="1860"/>
      <c r="E115" s="1861"/>
      <c r="F115" s="1859"/>
      <c r="G115" s="1860"/>
      <c r="H115" s="1861"/>
      <c r="I115" s="1859"/>
      <c r="J115" s="1860"/>
      <c r="K115" s="1861"/>
      <c r="L115" s="1859"/>
      <c r="M115" s="1860"/>
      <c r="N115" s="1861"/>
      <c r="O115" s="1859"/>
      <c r="P115" s="1860"/>
      <c r="Q115" s="1861"/>
      <c r="R115" s="1859"/>
      <c r="S115" s="1860"/>
      <c r="T115" s="1861"/>
      <c r="U115" s="1859"/>
      <c r="V115" s="1860"/>
      <c r="W115" s="1861"/>
      <c r="X115" s="1859"/>
      <c r="Y115" s="1860"/>
      <c r="Z115" s="1861"/>
      <c r="AA115" s="1859"/>
      <c r="AB115" s="1860"/>
      <c r="AC115" s="1861"/>
      <c r="AD115" s="1859"/>
      <c r="AE115" s="1860"/>
      <c r="AF115" s="1861"/>
      <c r="AG115" s="1859"/>
      <c r="AH115" s="1860"/>
      <c r="AI115" s="1861"/>
      <c r="AJ115" s="1859"/>
      <c r="AK115" s="1860"/>
      <c r="AL115" s="1861"/>
      <c r="AM115" s="1115">
        <f t="shared" si="19"/>
        <v>8.3333333333333329E-2</v>
      </c>
    </row>
    <row r="116" spans="1:40">
      <c r="A116" s="766" t="s">
        <v>691</v>
      </c>
    </row>
    <row r="117" spans="1:40">
      <c r="A117" s="766"/>
    </row>
    <row r="119" spans="1:40" ht="31.5" hidden="1">
      <c r="A119" s="1941" t="s">
        <v>680</v>
      </c>
      <c r="B119" s="1849"/>
      <c r="C119" s="841" t="s">
        <v>2</v>
      </c>
      <c r="D119" s="1226"/>
      <c r="E119" s="1226"/>
      <c r="F119" s="841" t="s">
        <v>3</v>
      </c>
      <c r="G119" s="1226"/>
      <c r="H119" s="1226"/>
      <c r="I119" s="841" t="s">
        <v>4</v>
      </c>
      <c r="J119" s="1226"/>
      <c r="K119" s="1226"/>
      <c r="L119" s="841" t="s">
        <v>5</v>
      </c>
      <c r="M119" s="1226"/>
      <c r="N119" s="1226"/>
      <c r="O119" s="841" t="s">
        <v>6</v>
      </c>
      <c r="P119" s="1226"/>
      <c r="Q119" s="1226"/>
      <c r="R119" s="841" t="s">
        <v>7</v>
      </c>
      <c r="S119" s="1226"/>
      <c r="T119" s="1226"/>
      <c r="U119" s="841" t="s">
        <v>8</v>
      </c>
      <c r="V119" s="1226"/>
      <c r="W119" s="1226"/>
      <c r="X119" s="841" t="s">
        <v>1350</v>
      </c>
      <c r="Y119" s="1226"/>
      <c r="Z119" s="1226"/>
      <c r="AA119" s="841" t="s">
        <v>10</v>
      </c>
      <c r="AB119" s="1226"/>
      <c r="AC119" s="1226"/>
      <c r="AD119" s="841" t="s">
        <v>11</v>
      </c>
      <c r="AE119" s="1226"/>
      <c r="AF119" s="1226"/>
      <c r="AG119" s="841" t="s">
        <v>12</v>
      </c>
      <c r="AH119" s="1226"/>
      <c r="AI119" s="1226"/>
      <c r="AJ119" s="841" t="s">
        <v>13</v>
      </c>
      <c r="AK119" s="1225"/>
      <c r="AL119" s="1225"/>
      <c r="AM119" s="779" t="s">
        <v>659</v>
      </c>
      <c r="AN119" s="711"/>
    </row>
    <row r="120" spans="1:40" hidden="1">
      <c r="A120" s="1912" t="s">
        <v>679</v>
      </c>
      <c r="B120" s="1913"/>
      <c r="C120" s="799">
        <f>C106</f>
        <v>0</v>
      </c>
      <c r="D120" s="799"/>
      <c r="E120" s="1242"/>
      <c r="F120" s="799"/>
      <c r="G120" s="799"/>
      <c r="H120" s="1242"/>
      <c r="I120" s="799"/>
      <c r="J120" s="799"/>
      <c r="K120" s="1242"/>
      <c r="L120" s="799"/>
      <c r="M120" s="799"/>
      <c r="N120" s="1242"/>
      <c r="O120" s="799"/>
      <c r="P120" s="799"/>
      <c r="Q120" s="799"/>
      <c r="R120" s="799"/>
      <c r="S120" s="799"/>
      <c r="T120" s="799"/>
      <c r="U120" s="799"/>
      <c r="V120" s="799"/>
      <c r="W120" s="799"/>
      <c r="X120" s="799"/>
      <c r="Y120" s="799"/>
      <c r="Z120" s="799"/>
      <c r="AA120" s="799"/>
      <c r="AB120" s="799"/>
      <c r="AC120" s="799"/>
      <c r="AD120" s="799"/>
      <c r="AE120" s="799"/>
      <c r="AF120" s="799"/>
      <c r="AG120" s="799"/>
      <c r="AH120" s="799"/>
      <c r="AI120" s="799"/>
      <c r="AJ120" s="799"/>
      <c r="AK120" s="1231"/>
      <c r="AL120" s="1231"/>
      <c r="AM120" s="800">
        <f t="shared" ref="AM120:AM127" si="21">AVERAGE(C120:AJ120)</f>
        <v>0</v>
      </c>
      <c r="AN120" s="711"/>
    </row>
    <row r="121" spans="1:40" ht="15" hidden="1" customHeight="1">
      <c r="A121" s="813" t="s">
        <v>760</v>
      </c>
      <c r="B121" s="817"/>
      <c r="C121" s="801" t="e">
        <f>#REF!+#REF!+C107</f>
        <v>#REF!</v>
      </c>
      <c r="D121" s="801"/>
      <c r="E121" s="1243"/>
      <c r="F121" s="801"/>
      <c r="G121" s="801"/>
      <c r="H121" s="1243"/>
      <c r="I121" s="801"/>
      <c r="J121" s="801"/>
      <c r="K121" s="1243"/>
      <c r="L121" s="801"/>
      <c r="M121" s="801"/>
      <c r="N121" s="1243"/>
      <c r="O121" s="801"/>
      <c r="P121" s="801"/>
      <c r="Q121" s="801"/>
      <c r="R121" s="801"/>
      <c r="S121" s="801"/>
      <c r="T121" s="801"/>
      <c r="U121" s="801"/>
      <c r="V121" s="801"/>
      <c r="W121" s="801"/>
      <c r="X121" s="801"/>
      <c r="Y121" s="801"/>
      <c r="Z121" s="801"/>
      <c r="AA121" s="801"/>
      <c r="AB121" s="801"/>
      <c r="AC121" s="801"/>
      <c r="AD121" s="801"/>
      <c r="AE121" s="801"/>
      <c r="AF121" s="801"/>
      <c r="AG121" s="801"/>
      <c r="AH121" s="801"/>
      <c r="AI121" s="801"/>
      <c r="AJ121" s="801"/>
      <c r="AK121" s="819"/>
      <c r="AL121" s="819"/>
      <c r="AM121" s="802" t="e">
        <f t="shared" si="21"/>
        <v>#REF!</v>
      </c>
      <c r="AN121" s="711"/>
    </row>
    <row r="122" spans="1:40" ht="15" hidden="1" customHeight="1">
      <c r="A122" s="813" t="s">
        <v>761</v>
      </c>
      <c r="B122" s="817"/>
      <c r="C122" s="801" t="e">
        <f>#REF!+#REF!+C108</f>
        <v>#REF!</v>
      </c>
      <c r="D122" s="801"/>
      <c r="E122" s="1243"/>
      <c r="F122" s="801"/>
      <c r="G122" s="801"/>
      <c r="H122" s="1243"/>
      <c r="I122" s="801"/>
      <c r="J122" s="801"/>
      <c r="K122" s="1243"/>
      <c r="L122" s="801"/>
      <c r="M122" s="801"/>
      <c r="N122" s="1243"/>
      <c r="O122" s="801"/>
      <c r="P122" s="801"/>
      <c r="Q122" s="801"/>
      <c r="R122" s="801"/>
      <c r="S122" s="801"/>
      <c r="T122" s="801"/>
      <c r="U122" s="801"/>
      <c r="V122" s="801"/>
      <c r="W122" s="801"/>
      <c r="X122" s="801"/>
      <c r="Y122" s="801"/>
      <c r="Z122" s="801"/>
      <c r="AA122" s="801"/>
      <c r="AB122" s="801"/>
      <c r="AC122" s="801"/>
      <c r="AD122" s="801"/>
      <c r="AE122" s="801"/>
      <c r="AF122" s="801"/>
      <c r="AG122" s="801"/>
      <c r="AH122" s="801"/>
      <c r="AI122" s="801"/>
      <c r="AJ122" s="801"/>
      <c r="AK122" s="819"/>
      <c r="AL122" s="819"/>
      <c r="AM122" s="802" t="e">
        <f t="shared" si="21"/>
        <v>#REF!</v>
      </c>
      <c r="AN122" s="711"/>
    </row>
    <row r="123" spans="1:40" hidden="1">
      <c r="A123" s="815" t="s">
        <v>579</v>
      </c>
      <c r="B123" s="825"/>
      <c r="C123" s="803" t="e">
        <f>#REF!+#REF!+C109</f>
        <v>#REF!</v>
      </c>
      <c r="D123" s="803"/>
      <c r="E123" s="1244"/>
      <c r="F123" s="803"/>
      <c r="G123" s="803"/>
      <c r="H123" s="1244"/>
      <c r="I123" s="803"/>
      <c r="J123" s="803"/>
      <c r="K123" s="1244"/>
      <c r="L123" s="803"/>
      <c r="M123" s="803"/>
      <c r="N123" s="1244"/>
      <c r="O123" s="803"/>
      <c r="P123" s="803"/>
      <c r="Q123" s="803"/>
      <c r="R123" s="803"/>
      <c r="S123" s="803"/>
      <c r="T123" s="803"/>
      <c r="U123" s="803"/>
      <c r="V123" s="803"/>
      <c r="W123" s="803"/>
      <c r="X123" s="803"/>
      <c r="Y123" s="803"/>
      <c r="Z123" s="803"/>
      <c r="AA123" s="803"/>
      <c r="AB123" s="803"/>
      <c r="AC123" s="803"/>
      <c r="AD123" s="803"/>
      <c r="AE123" s="803"/>
      <c r="AF123" s="803"/>
      <c r="AG123" s="803"/>
      <c r="AH123" s="803"/>
      <c r="AI123" s="803"/>
      <c r="AJ123" s="803"/>
      <c r="AK123" s="820"/>
      <c r="AL123" s="820"/>
      <c r="AM123" s="804" t="e">
        <f t="shared" si="21"/>
        <v>#REF!</v>
      </c>
      <c r="AN123" s="711"/>
    </row>
    <row r="124" spans="1:40" hidden="1">
      <c r="A124" s="813" t="s">
        <v>671</v>
      </c>
      <c r="B124" s="817"/>
      <c r="C124" s="805"/>
      <c r="D124" s="805"/>
      <c r="E124" s="1245"/>
      <c r="F124" s="805"/>
      <c r="G124" s="805"/>
      <c r="H124" s="1245"/>
      <c r="I124" s="805"/>
      <c r="J124" s="805"/>
      <c r="K124" s="1245"/>
      <c r="L124" s="805"/>
      <c r="M124" s="805"/>
      <c r="N124" s="1245"/>
      <c r="O124" s="805"/>
      <c r="P124" s="805"/>
      <c r="Q124" s="805"/>
      <c r="R124" s="805"/>
      <c r="S124" s="805"/>
      <c r="T124" s="805"/>
      <c r="U124" s="805"/>
      <c r="V124" s="805"/>
      <c r="W124" s="805"/>
      <c r="X124" s="805"/>
      <c r="Y124" s="805"/>
      <c r="Z124" s="805"/>
      <c r="AA124" s="805"/>
      <c r="AB124" s="805"/>
      <c r="AC124" s="805"/>
      <c r="AD124" s="805"/>
      <c r="AE124" s="805"/>
      <c r="AF124" s="805"/>
      <c r="AG124" s="805"/>
      <c r="AH124" s="805"/>
      <c r="AI124" s="805"/>
      <c r="AJ124" s="805"/>
      <c r="AK124" s="821"/>
      <c r="AL124" s="821"/>
      <c r="AM124" s="822" t="e">
        <f t="shared" si="21"/>
        <v>#DIV/0!</v>
      </c>
      <c r="AN124" s="711"/>
    </row>
    <row r="125" spans="1:40" ht="32.25" hidden="1" customHeight="1">
      <c r="A125" s="2089" t="s">
        <v>692</v>
      </c>
      <c r="B125" s="2090"/>
      <c r="C125" s="821"/>
      <c r="D125" s="821"/>
      <c r="E125" s="1246"/>
      <c r="F125" s="821"/>
      <c r="G125" s="821"/>
      <c r="H125" s="1246"/>
      <c r="I125" s="821"/>
      <c r="J125" s="821"/>
      <c r="K125" s="1246"/>
      <c r="L125" s="821"/>
      <c r="M125" s="821"/>
      <c r="N125" s="1246"/>
      <c r="O125" s="821"/>
      <c r="P125" s="821"/>
      <c r="Q125" s="821"/>
      <c r="R125" s="821"/>
      <c r="S125" s="821"/>
      <c r="T125" s="821"/>
      <c r="U125" s="821"/>
      <c r="V125" s="821"/>
      <c r="W125" s="821"/>
      <c r="X125" s="821"/>
      <c r="Y125" s="821"/>
      <c r="Z125" s="821"/>
      <c r="AA125" s="821"/>
      <c r="AB125" s="821"/>
      <c r="AC125" s="821"/>
      <c r="AD125" s="821"/>
      <c r="AE125" s="821"/>
      <c r="AF125" s="821"/>
      <c r="AG125" s="821"/>
      <c r="AH125" s="821"/>
      <c r="AI125" s="821"/>
      <c r="AJ125" s="821"/>
      <c r="AK125" s="821"/>
      <c r="AL125" s="821"/>
      <c r="AM125" s="1025" t="e">
        <f t="shared" si="21"/>
        <v>#DIV/0!</v>
      </c>
      <c r="AN125" s="711"/>
    </row>
    <row r="126" spans="1:40" hidden="1">
      <c r="A126" s="1909" t="s">
        <v>672</v>
      </c>
      <c r="B126" s="1908"/>
      <c r="C126" s="823"/>
      <c r="D126" s="823"/>
      <c r="E126" s="1247"/>
      <c r="F126" s="823"/>
      <c r="G126" s="823"/>
      <c r="H126" s="1247"/>
      <c r="I126" s="823"/>
      <c r="J126" s="823"/>
      <c r="K126" s="1247"/>
      <c r="L126" s="823"/>
      <c r="M126" s="823"/>
      <c r="N126" s="1247"/>
      <c r="O126" s="823"/>
      <c r="P126" s="823"/>
      <c r="Q126" s="823"/>
      <c r="R126" s="823"/>
      <c r="S126" s="823"/>
      <c r="T126" s="823"/>
      <c r="U126" s="823"/>
      <c r="V126" s="823"/>
      <c r="W126" s="823"/>
      <c r="X126" s="823"/>
      <c r="Y126" s="823"/>
      <c r="Z126" s="823"/>
      <c r="AA126" s="823"/>
      <c r="AB126" s="823"/>
      <c r="AC126" s="823"/>
      <c r="AD126" s="823"/>
      <c r="AE126" s="823"/>
      <c r="AF126" s="823"/>
      <c r="AG126" s="823"/>
      <c r="AH126" s="823"/>
      <c r="AI126" s="823"/>
      <c r="AJ126" s="823"/>
      <c r="AK126" s="823"/>
      <c r="AL126" s="823"/>
      <c r="AM126" s="824" t="e">
        <f t="shared" si="21"/>
        <v>#DIV/0!</v>
      </c>
      <c r="AN126" s="711"/>
    </row>
    <row r="127" spans="1:40" hidden="1">
      <c r="A127" s="1910" t="s">
        <v>673</v>
      </c>
      <c r="B127" s="1911"/>
      <c r="C127" s="809"/>
      <c r="D127" s="809"/>
      <c r="E127" s="1248"/>
      <c r="F127" s="809"/>
      <c r="G127" s="809"/>
      <c r="H127" s="1248"/>
      <c r="I127" s="809"/>
      <c r="J127" s="809"/>
      <c r="K127" s="1248"/>
      <c r="L127" s="809"/>
      <c r="M127" s="809"/>
      <c r="N127" s="1248"/>
      <c r="O127" s="809"/>
      <c r="P127" s="809"/>
      <c r="Q127" s="809"/>
      <c r="R127" s="809"/>
      <c r="S127" s="809"/>
      <c r="T127" s="809"/>
      <c r="U127" s="809"/>
      <c r="V127" s="809"/>
      <c r="W127" s="809"/>
      <c r="X127" s="809"/>
      <c r="Y127" s="809"/>
      <c r="Z127" s="809"/>
      <c r="AA127" s="809"/>
      <c r="AB127" s="809"/>
      <c r="AC127" s="809"/>
      <c r="AD127" s="809"/>
      <c r="AE127" s="809"/>
      <c r="AF127" s="809"/>
      <c r="AG127" s="809"/>
      <c r="AH127" s="809"/>
      <c r="AI127" s="809"/>
      <c r="AJ127" s="809"/>
      <c r="AK127" s="1229"/>
      <c r="AL127" s="1229"/>
      <c r="AM127" s="810" t="e">
        <f t="shared" si="21"/>
        <v>#DIV/0!</v>
      </c>
      <c r="AN127" s="711"/>
    </row>
    <row r="128" spans="1:40" s="6" customFormat="1" ht="18" hidden="1" customHeight="1">
      <c r="A128" s="811" t="s">
        <v>1216</v>
      </c>
      <c r="B128" s="1112"/>
      <c r="C128" s="1113"/>
      <c r="D128" s="1113"/>
      <c r="E128" s="1251"/>
      <c r="F128" s="1109"/>
      <c r="G128" s="1234"/>
      <c r="H128" s="1253"/>
      <c r="I128" s="1114"/>
      <c r="J128" s="1114"/>
      <c r="K128" s="1249"/>
      <c r="L128" s="1114"/>
      <c r="M128" s="1114"/>
      <c r="N128" s="1249"/>
      <c r="O128" s="1114"/>
      <c r="P128" s="1114"/>
      <c r="Q128" s="1114"/>
      <c r="R128" s="1114"/>
      <c r="S128" s="1114"/>
      <c r="T128" s="1114"/>
      <c r="U128" s="1114"/>
      <c r="V128" s="1114"/>
      <c r="W128" s="1114"/>
      <c r="X128" s="1114"/>
      <c r="Y128" s="1114"/>
      <c r="Z128" s="1114"/>
      <c r="AA128" s="1114"/>
      <c r="AB128" s="1114"/>
      <c r="AC128" s="1114"/>
      <c r="AD128" s="1114"/>
      <c r="AE128" s="1114"/>
      <c r="AF128" s="1114"/>
      <c r="AG128" s="1114"/>
      <c r="AH128" s="1114"/>
      <c r="AI128" s="1114"/>
      <c r="AJ128" s="1114"/>
      <c r="AK128" s="1234"/>
      <c r="AL128" s="1234"/>
      <c r="AM128" s="1107" t="e">
        <f>AVERAGE(C128:AJ128)</f>
        <v>#DIV/0!</v>
      </c>
    </row>
    <row r="129" spans="1:39" s="6" customFormat="1" ht="18" hidden="1" customHeight="1">
      <c r="A129" s="1084" t="s">
        <v>1217</v>
      </c>
      <c r="B129" s="1110"/>
      <c r="C129" s="1111"/>
      <c r="D129" s="1111"/>
      <c r="E129" s="1252"/>
      <c r="F129" s="1108"/>
      <c r="G129" s="1230"/>
      <c r="H129" s="1254"/>
      <c r="I129" s="1116"/>
      <c r="J129" s="1116"/>
      <c r="K129" s="1250"/>
      <c r="L129" s="1116"/>
      <c r="M129" s="1116"/>
      <c r="N129" s="1250"/>
      <c r="O129" s="1116"/>
      <c r="P129" s="1116"/>
      <c r="Q129" s="1116"/>
      <c r="R129" s="1116"/>
      <c r="S129" s="1116"/>
      <c r="T129" s="1116"/>
      <c r="U129" s="1116"/>
      <c r="V129" s="1116"/>
      <c r="W129" s="1116"/>
      <c r="X129" s="1116"/>
      <c r="Y129" s="1116"/>
      <c r="Z129" s="1116"/>
      <c r="AA129" s="1116"/>
      <c r="AB129" s="1116"/>
      <c r="AC129" s="1116"/>
      <c r="AD129" s="1116"/>
      <c r="AE129" s="1116"/>
      <c r="AF129" s="1116"/>
      <c r="AG129" s="1116"/>
      <c r="AH129" s="1116"/>
      <c r="AI129" s="1116"/>
      <c r="AJ129" s="1116"/>
      <c r="AK129" s="1230"/>
      <c r="AL129" s="1230"/>
      <c r="AM129" s="1115" t="e">
        <f>AVERAGE(C129:AJ129)</f>
        <v>#DIV/0!</v>
      </c>
    </row>
    <row r="130" spans="1:39" hidden="1">
      <c r="A130" s="766" t="s">
        <v>691</v>
      </c>
      <c r="F130" s="1068"/>
      <c r="G130" s="1068"/>
      <c r="H130" s="1255"/>
    </row>
    <row r="131" spans="1:39" hidden="1">
      <c r="A131" s="766" t="s">
        <v>1353</v>
      </c>
    </row>
  </sheetData>
  <sheetProtection algorithmName="SHA-512" hashValue="Xc9fDoew1UGJzx1kZNqwoOBsJM/9YYzny7lgW1NWTZ4G2Mdd2gsYl/xybOoqA7C/9n9c3Rsyt0UPj0XhjxT5hg==" saltValue="sBafUhjq60dzzpG3vYGcng==" spinCount="100000" sheet="1" objects="1" scenarios="1"/>
  <sortState ref="A5:AN52">
    <sortCondition ref="A5:A52"/>
  </sortState>
  <mergeCells count="396">
    <mergeCell ref="AA105:AC105"/>
    <mergeCell ref="AD105:AF105"/>
    <mergeCell ref="AG105:AI105"/>
    <mergeCell ref="AJ105:AL105"/>
    <mergeCell ref="A104:B104"/>
    <mergeCell ref="C104:E104"/>
    <mergeCell ref="F104:H104"/>
    <mergeCell ref="I104:K104"/>
    <mergeCell ref="L104:N104"/>
    <mergeCell ref="O104:Q104"/>
    <mergeCell ref="R104:T104"/>
    <mergeCell ref="U104:W104"/>
    <mergeCell ref="X104:Z104"/>
    <mergeCell ref="AA104:AC104"/>
    <mergeCell ref="AD104:AF104"/>
    <mergeCell ref="AG104:AI104"/>
    <mergeCell ref="AJ104:AL104"/>
    <mergeCell ref="A105:B105"/>
    <mergeCell ref="C105:E105"/>
    <mergeCell ref="F105:H105"/>
    <mergeCell ref="I105:K105"/>
    <mergeCell ref="L105:N105"/>
    <mergeCell ref="O105:Q105"/>
    <mergeCell ref="R105:T105"/>
    <mergeCell ref="AG103:AI103"/>
    <mergeCell ref="A103:B103"/>
    <mergeCell ref="C103:E103"/>
    <mergeCell ref="F103:H103"/>
    <mergeCell ref="I103:K103"/>
    <mergeCell ref="L103:N103"/>
    <mergeCell ref="O103:Q103"/>
    <mergeCell ref="R103:T103"/>
    <mergeCell ref="U103:W103"/>
    <mergeCell ref="X103:Z103"/>
    <mergeCell ref="AD103:AF103"/>
    <mergeCell ref="AG102:AI102"/>
    <mergeCell ref="AJ102:AL102"/>
    <mergeCell ref="A96:B96"/>
    <mergeCell ref="A119:B119"/>
    <mergeCell ref="A120:B120"/>
    <mergeCell ref="A126:B126"/>
    <mergeCell ref="A127:B127"/>
    <mergeCell ref="A101:B101"/>
    <mergeCell ref="A106:B106"/>
    <mergeCell ref="A112:B112"/>
    <mergeCell ref="A113:B113"/>
    <mergeCell ref="A125:B125"/>
    <mergeCell ref="A111:B111"/>
    <mergeCell ref="A102:B102"/>
    <mergeCell ref="F96:H96"/>
    <mergeCell ref="C101:E101"/>
    <mergeCell ref="C106:E106"/>
    <mergeCell ref="I101:K101"/>
    <mergeCell ref="I106:K106"/>
    <mergeCell ref="O101:Q101"/>
    <mergeCell ref="O106:Q106"/>
    <mergeCell ref="U101:W101"/>
    <mergeCell ref="U106:W106"/>
    <mergeCell ref="AA101:AC101"/>
    <mergeCell ref="B1:AJ1"/>
    <mergeCell ref="A58:B58"/>
    <mergeCell ref="A76:B76"/>
    <mergeCell ref="A88:B88"/>
    <mergeCell ref="B2:AN2"/>
    <mergeCell ref="C3:E3"/>
    <mergeCell ref="B3:B4"/>
    <mergeCell ref="A3:A4"/>
    <mergeCell ref="F3:H3"/>
    <mergeCell ref="I3:K3"/>
    <mergeCell ref="L3:N3"/>
    <mergeCell ref="O3:Q3"/>
    <mergeCell ref="C85:E85"/>
    <mergeCell ref="C86:E86"/>
    <mergeCell ref="AG3:AI3"/>
    <mergeCell ref="AJ3:AL3"/>
    <mergeCell ref="C80:E80"/>
    <mergeCell ref="R80:T80"/>
    <mergeCell ref="AG80:AI80"/>
    <mergeCell ref="X3:Z3"/>
    <mergeCell ref="AA3:AC3"/>
    <mergeCell ref="AD3:AF3"/>
    <mergeCell ref="R3:T3"/>
    <mergeCell ref="U3:W3"/>
    <mergeCell ref="L84:N84"/>
    <mergeCell ref="L85:N85"/>
    <mergeCell ref="L86:N86"/>
    <mergeCell ref="L87:N87"/>
    <mergeCell ref="L88:N88"/>
    <mergeCell ref="L90:N90"/>
    <mergeCell ref="L91:N91"/>
    <mergeCell ref="L92:N92"/>
    <mergeCell ref="L93:N93"/>
    <mergeCell ref="U80:W80"/>
    <mergeCell ref="U82:W82"/>
    <mergeCell ref="U83:W83"/>
    <mergeCell ref="R87:T87"/>
    <mergeCell ref="F80:H80"/>
    <mergeCell ref="I80:K80"/>
    <mergeCell ref="I82:K82"/>
    <mergeCell ref="I83:K83"/>
    <mergeCell ref="I84:K84"/>
    <mergeCell ref="I86:K86"/>
    <mergeCell ref="I87:K87"/>
    <mergeCell ref="O80:Q80"/>
    <mergeCell ref="O82:Q82"/>
    <mergeCell ref="O83:Q83"/>
    <mergeCell ref="O84:Q84"/>
    <mergeCell ref="O85:Q85"/>
    <mergeCell ref="O86:Q86"/>
    <mergeCell ref="O87:Q87"/>
    <mergeCell ref="R82:T82"/>
    <mergeCell ref="R83:T83"/>
    <mergeCell ref="R84:T84"/>
    <mergeCell ref="L80:N80"/>
    <mergeCell ref="L82:N82"/>
    <mergeCell ref="L83:N83"/>
    <mergeCell ref="C96:E96"/>
    <mergeCell ref="F92:H92"/>
    <mergeCell ref="F93:H93"/>
    <mergeCell ref="F94:H94"/>
    <mergeCell ref="I95:K95"/>
    <mergeCell ref="I96:K96"/>
    <mergeCell ref="F95:H95"/>
    <mergeCell ref="F82:H82"/>
    <mergeCell ref="F83:H83"/>
    <mergeCell ref="F84:H84"/>
    <mergeCell ref="F85:H85"/>
    <mergeCell ref="F86:H86"/>
    <mergeCell ref="F87:H87"/>
    <mergeCell ref="F88:H88"/>
    <mergeCell ref="F90:H90"/>
    <mergeCell ref="F91:H91"/>
    <mergeCell ref="C93:E93"/>
    <mergeCell ref="C87:E87"/>
    <mergeCell ref="C82:E82"/>
    <mergeCell ref="C83:E83"/>
    <mergeCell ref="C84:E84"/>
    <mergeCell ref="I88:K88"/>
    <mergeCell ref="I90:K90"/>
    <mergeCell ref="I91:K91"/>
    <mergeCell ref="L96:N96"/>
    <mergeCell ref="O91:Q91"/>
    <mergeCell ref="O92:Q92"/>
    <mergeCell ref="O93:Q93"/>
    <mergeCell ref="O94:Q94"/>
    <mergeCell ref="O95:Q95"/>
    <mergeCell ref="O96:Q96"/>
    <mergeCell ref="R93:T93"/>
    <mergeCell ref="R94:T94"/>
    <mergeCell ref="R95:T95"/>
    <mergeCell ref="R96:T96"/>
    <mergeCell ref="R91:T91"/>
    <mergeCell ref="R92:T92"/>
    <mergeCell ref="U92:W92"/>
    <mergeCell ref="U93:W93"/>
    <mergeCell ref="C91:E91"/>
    <mergeCell ref="C92:E92"/>
    <mergeCell ref="L94:N94"/>
    <mergeCell ref="L95:N95"/>
    <mergeCell ref="R85:T85"/>
    <mergeCell ref="R86:T86"/>
    <mergeCell ref="R88:T88"/>
    <mergeCell ref="R90:T90"/>
    <mergeCell ref="O88:Q88"/>
    <mergeCell ref="O90:Q90"/>
    <mergeCell ref="I85:K85"/>
    <mergeCell ref="I94:K94"/>
    <mergeCell ref="C94:E94"/>
    <mergeCell ref="C95:E95"/>
    <mergeCell ref="I92:K92"/>
    <mergeCell ref="I93:K93"/>
    <mergeCell ref="C88:E88"/>
    <mergeCell ref="C90:E90"/>
    <mergeCell ref="U95:W95"/>
    <mergeCell ref="U96:W96"/>
    <mergeCell ref="X80:Z80"/>
    <mergeCell ref="X82:Z82"/>
    <mergeCell ref="X83:Z83"/>
    <mergeCell ref="X84:Z84"/>
    <mergeCell ref="X85:Z85"/>
    <mergeCell ref="X86:Z86"/>
    <mergeCell ref="X87:Z87"/>
    <mergeCell ref="X88:Z88"/>
    <mergeCell ref="X90:Z90"/>
    <mergeCell ref="X91:Z91"/>
    <mergeCell ref="X92:Z92"/>
    <mergeCell ref="X93:Z93"/>
    <mergeCell ref="X94:Z94"/>
    <mergeCell ref="X95:Z95"/>
    <mergeCell ref="X96:Z96"/>
    <mergeCell ref="U94:W94"/>
    <mergeCell ref="U84:W84"/>
    <mergeCell ref="U85:W85"/>
    <mergeCell ref="U86:W86"/>
    <mergeCell ref="U87:W87"/>
    <mergeCell ref="U88:W88"/>
    <mergeCell ref="U90:W90"/>
    <mergeCell ref="U91:W91"/>
    <mergeCell ref="AA80:AC80"/>
    <mergeCell ref="AA82:AC82"/>
    <mergeCell ref="AA83:AC83"/>
    <mergeCell ref="AA84:AC84"/>
    <mergeCell ref="AA85:AC85"/>
    <mergeCell ref="AA86:AC86"/>
    <mergeCell ref="AA87:AC87"/>
    <mergeCell ref="AA88:AC88"/>
    <mergeCell ref="AA90:AC90"/>
    <mergeCell ref="AA91:AC91"/>
    <mergeCell ref="AA92:AC92"/>
    <mergeCell ref="AA93:AC93"/>
    <mergeCell ref="AA94:AC94"/>
    <mergeCell ref="AA95:AC95"/>
    <mergeCell ref="AG85:AI85"/>
    <mergeCell ref="AG86:AI86"/>
    <mergeCell ref="AA96:AC96"/>
    <mergeCell ref="AD80:AF80"/>
    <mergeCell ref="AD82:AF82"/>
    <mergeCell ref="AD83:AF83"/>
    <mergeCell ref="AD84:AF84"/>
    <mergeCell ref="AD85:AF85"/>
    <mergeCell ref="AD86:AF86"/>
    <mergeCell ref="AD87:AF87"/>
    <mergeCell ref="AD88:AF88"/>
    <mergeCell ref="AD90:AF90"/>
    <mergeCell ref="AD91:AF91"/>
    <mergeCell ref="AD92:AF92"/>
    <mergeCell ref="AD93:AF93"/>
    <mergeCell ref="AD94:AF94"/>
    <mergeCell ref="AD95:AF95"/>
    <mergeCell ref="AD96:AF96"/>
    <mergeCell ref="AG93:AI93"/>
    <mergeCell ref="AG94:AI94"/>
    <mergeCell ref="AG95:AI95"/>
    <mergeCell ref="AG96:AI96"/>
    <mergeCell ref="AJ80:AL80"/>
    <mergeCell ref="AJ82:AL82"/>
    <mergeCell ref="AJ83:AL83"/>
    <mergeCell ref="AJ84:AL84"/>
    <mergeCell ref="AJ85:AL85"/>
    <mergeCell ref="AJ86:AL86"/>
    <mergeCell ref="AJ87:AL87"/>
    <mergeCell ref="AJ88:AL88"/>
    <mergeCell ref="AJ90:AL90"/>
    <mergeCell ref="AJ91:AL91"/>
    <mergeCell ref="AJ92:AL92"/>
    <mergeCell ref="AJ93:AL93"/>
    <mergeCell ref="AG87:AI87"/>
    <mergeCell ref="AG88:AI88"/>
    <mergeCell ref="AG90:AI90"/>
    <mergeCell ref="AG91:AI91"/>
    <mergeCell ref="AG92:AI92"/>
    <mergeCell ref="AG82:AI82"/>
    <mergeCell ref="AG83:AI83"/>
    <mergeCell ref="AG84:AI84"/>
    <mergeCell ref="AJ96:AL96"/>
    <mergeCell ref="C102:E102"/>
    <mergeCell ref="F102:H102"/>
    <mergeCell ref="I102:K102"/>
    <mergeCell ref="L102:N102"/>
    <mergeCell ref="O102:Q102"/>
    <mergeCell ref="R102:T102"/>
    <mergeCell ref="U102:W102"/>
    <mergeCell ref="X102:Z102"/>
    <mergeCell ref="AA102:AC102"/>
    <mergeCell ref="AG101:AI101"/>
    <mergeCell ref="AG106:AI106"/>
    <mergeCell ref="C112:E112"/>
    <mergeCell ref="C113:E113"/>
    <mergeCell ref="C114:E114"/>
    <mergeCell ref="C115:E115"/>
    <mergeCell ref="F101:H101"/>
    <mergeCell ref="F106:H106"/>
    <mergeCell ref="F107:H107"/>
    <mergeCell ref="F108:H108"/>
    <mergeCell ref="F109:H109"/>
    <mergeCell ref="F110:H110"/>
    <mergeCell ref="F111:H111"/>
    <mergeCell ref="F112:H112"/>
    <mergeCell ref="F113:H113"/>
    <mergeCell ref="F114:H114"/>
    <mergeCell ref="F115:H115"/>
    <mergeCell ref="C107:E107"/>
    <mergeCell ref="C108:E108"/>
    <mergeCell ref="C109:E109"/>
    <mergeCell ref="C110:E110"/>
    <mergeCell ref="C111:E111"/>
    <mergeCell ref="I112:K112"/>
    <mergeCell ref="I113:K113"/>
    <mergeCell ref="I114:K114"/>
    <mergeCell ref="I115:K115"/>
    <mergeCell ref="L101:N101"/>
    <mergeCell ref="L106:N106"/>
    <mergeCell ref="L107:N107"/>
    <mergeCell ref="L108:N108"/>
    <mergeCell ref="L109:N109"/>
    <mergeCell ref="L110:N110"/>
    <mergeCell ref="L111:N111"/>
    <mergeCell ref="L112:N112"/>
    <mergeCell ref="L113:N113"/>
    <mergeCell ref="L114:N114"/>
    <mergeCell ref="L115:N115"/>
    <mergeCell ref="I107:K107"/>
    <mergeCell ref="I108:K108"/>
    <mergeCell ref="I109:K109"/>
    <mergeCell ref="I110:K110"/>
    <mergeCell ref="I111:K111"/>
    <mergeCell ref="O112:Q112"/>
    <mergeCell ref="O113:Q113"/>
    <mergeCell ref="O114:Q114"/>
    <mergeCell ref="O115:Q115"/>
    <mergeCell ref="R101:T101"/>
    <mergeCell ref="R106:T106"/>
    <mergeCell ref="R107:T107"/>
    <mergeCell ref="R108:T108"/>
    <mergeCell ref="R109:T109"/>
    <mergeCell ref="R110:T110"/>
    <mergeCell ref="R111:T111"/>
    <mergeCell ref="R112:T112"/>
    <mergeCell ref="R113:T113"/>
    <mergeCell ref="R114:T114"/>
    <mergeCell ref="R115:T115"/>
    <mergeCell ref="O107:Q107"/>
    <mergeCell ref="O108:Q108"/>
    <mergeCell ref="O109:Q109"/>
    <mergeCell ref="O110:Q110"/>
    <mergeCell ref="O111:Q111"/>
    <mergeCell ref="U112:W112"/>
    <mergeCell ref="U113:W113"/>
    <mergeCell ref="U114:W114"/>
    <mergeCell ref="U115:W115"/>
    <mergeCell ref="X101:Z101"/>
    <mergeCell ref="X106:Z106"/>
    <mergeCell ref="X107:Z107"/>
    <mergeCell ref="X108:Z108"/>
    <mergeCell ref="X109:Z109"/>
    <mergeCell ref="X110:Z110"/>
    <mergeCell ref="X111:Z111"/>
    <mergeCell ref="X112:Z112"/>
    <mergeCell ref="X113:Z113"/>
    <mergeCell ref="X114:Z114"/>
    <mergeCell ref="X115:Z115"/>
    <mergeCell ref="U107:W107"/>
    <mergeCell ref="U108:W108"/>
    <mergeCell ref="U109:W109"/>
    <mergeCell ref="U110:W110"/>
    <mergeCell ref="U111:W111"/>
    <mergeCell ref="X105:Z105"/>
    <mergeCell ref="U105:W105"/>
    <mergeCell ref="AJ95:AL95"/>
    <mergeCell ref="AA112:AC112"/>
    <mergeCell ref="AA113:AC113"/>
    <mergeCell ref="AA114:AC114"/>
    <mergeCell ref="AA115:AC115"/>
    <mergeCell ref="AD101:AF101"/>
    <mergeCell ref="AD106:AF106"/>
    <mergeCell ref="AD107:AF107"/>
    <mergeCell ref="AD108:AF108"/>
    <mergeCell ref="AD109:AF109"/>
    <mergeCell ref="AD110:AF110"/>
    <mergeCell ref="AD111:AF111"/>
    <mergeCell ref="AD112:AF112"/>
    <mergeCell ref="AD113:AF113"/>
    <mergeCell ref="AD114:AF114"/>
    <mergeCell ref="AD115:AF115"/>
    <mergeCell ref="AA107:AC107"/>
    <mergeCell ref="AA108:AC108"/>
    <mergeCell ref="AA109:AC109"/>
    <mergeCell ref="AA110:AC110"/>
    <mergeCell ref="AA111:AC111"/>
    <mergeCell ref="AD102:AF102"/>
    <mergeCell ref="AA106:AC106"/>
    <mergeCell ref="AA103:AC103"/>
    <mergeCell ref="AJ103:AL103"/>
    <mergeCell ref="AM3:AM4"/>
    <mergeCell ref="AN3:AN4"/>
    <mergeCell ref="AG112:AI112"/>
    <mergeCell ref="AG113:AI113"/>
    <mergeCell ref="AG114:AI114"/>
    <mergeCell ref="AG115:AI115"/>
    <mergeCell ref="AJ101:AL101"/>
    <mergeCell ref="AJ106:AL106"/>
    <mergeCell ref="AJ107:AL107"/>
    <mergeCell ref="AJ108:AL108"/>
    <mergeCell ref="AJ109:AL109"/>
    <mergeCell ref="AJ110:AL110"/>
    <mergeCell ref="AJ111:AL111"/>
    <mergeCell ref="AJ112:AL112"/>
    <mergeCell ref="AJ113:AL113"/>
    <mergeCell ref="AJ114:AL114"/>
    <mergeCell ref="AJ115:AL115"/>
    <mergeCell ref="AG107:AI107"/>
    <mergeCell ref="AG108:AI108"/>
    <mergeCell ref="AG109:AI109"/>
    <mergeCell ref="AG110:AI110"/>
    <mergeCell ref="AG111:AI111"/>
    <mergeCell ref="AJ94:AL94"/>
  </mergeCells>
  <pageMargins left="0.51181102362204722" right="0.51181102362204722" top="0.78740157480314965" bottom="0.78740157480314965" header="0.31496062992125984" footer="0.31496062992125984"/>
  <pageSetup paperSize="9" scale="65" orientation="landscape" horizontalDpi="4294967294" verticalDpi="4294967294"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AW138"/>
  <sheetViews>
    <sheetView showGridLines="0" showRowColHeaders="0" zoomScaleNormal="100" workbookViewId="0">
      <pane xSplit="2" ySplit="3" topLeftCell="C4" activePane="bottomRight" state="frozen"/>
      <selection activeCell="A8" sqref="A9:E9"/>
      <selection pane="topRight" activeCell="A8" sqref="A9:E9"/>
      <selection pane="bottomLeft" activeCell="A8" sqref="A9:E9"/>
      <selection pane="bottomRight" activeCell="C4" sqref="C4"/>
    </sheetView>
  </sheetViews>
  <sheetFormatPr defaultRowHeight="15"/>
  <cols>
    <col min="1" max="1" width="21.28515625" customWidth="1"/>
    <col min="2" max="2" width="28.28515625" customWidth="1"/>
    <col min="3" max="3" width="7.7109375" customWidth="1"/>
    <col min="4" max="4" width="7.7109375" style="6" customWidth="1"/>
    <col min="5" max="6" width="7.7109375" customWidth="1"/>
    <col min="7" max="7" width="7.7109375" style="6" customWidth="1"/>
    <col min="8" max="9" width="7.7109375" customWidth="1"/>
    <col min="10" max="10" width="7.7109375" style="6" customWidth="1"/>
    <col min="11" max="12" width="7.7109375" customWidth="1"/>
    <col min="13" max="13" width="7.7109375" style="6" customWidth="1"/>
    <col min="14" max="15" width="7.7109375" customWidth="1"/>
    <col min="16" max="16" width="7.7109375" style="6" customWidth="1"/>
    <col min="17" max="18" width="7.7109375" customWidth="1"/>
    <col min="19" max="19" width="7.7109375" style="6" customWidth="1"/>
    <col min="20" max="20" width="7.7109375" customWidth="1"/>
    <col min="21" max="21" width="7.7109375" hidden="1" customWidth="1"/>
    <col min="22" max="22" width="7.7109375" style="6" hidden="1" customWidth="1"/>
    <col min="23" max="24" width="7.7109375" hidden="1" customWidth="1"/>
    <col min="25" max="25" width="7.7109375" style="6" hidden="1" customWidth="1"/>
    <col min="26" max="27" width="7.7109375" hidden="1" customWidth="1"/>
    <col min="28" max="28" width="7.7109375" style="6" hidden="1" customWidth="1"/>
    <col min="29" max="30" width="7.7109375" hidden="1" customWidth="1"/>
    <col min="31" max="31" width="7.7109375" style="6" hidden="1" customWidth="1"/>
    <col min="32" max="33" width="7.7109375" hidden="1" customWidth="1"/>
    <col min="34" max="34" width="7.7109375" style="6" hidden="1" customWidth="1"/>
    <col min="35" max="36" width="7.7109375" hidden="1" customWidth="1"/>
    <col min="37" max="37" width="7.7109375" style="6" hidden="1" customWidth="1"/>
    <col min="38" max="38" width="7.7109375" hidden="1" customWidth="1"/>
    <col min="39" max="39" width="8.42578125" customWidth="1"/>
    <col min="40" max="40" width="8.42578125" style="6" customWidth="1"/>
    <col min="41" max="41" width="8.42578125" customWidth="1"/>
    <col min="42" max="42" width="12.85546875" style="32" customWidth="1"/>
    <col min="43" max="43" width="6.5703125" style="386" customWidth="1"/>
    <col min="45" max="46" width="9.140625" style="32"/>
  </cols>
  <sheetData>
    <row r="1" spans="1:46" ht="50.25" customHeight="1">
      <c r="C1" s="789"/>
      <c r="D1" s="789"/>
      <c r="E1" s="2111" t="s">
        <v>737</v>
      </c>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c r="AD1" s="2111"/>
      <c r="AE1" s="2111"/>
      <c r="AF1" s="2111"/>
      <c r="AG1" s="495"/>
      <c r="AH1" s="495"/>
      <c r="AI1" s="495"/>
      <c r="AJ1" s="495"/>
      <c r="AK1" s="495"/>
      <c r="AL1" s="495"/>
      <c r="AM1" s="495"/>
      <c r="AN1" s="495"/>
      <c r="AO1" s="495"/>
      <c r="AP1" s="495"/>
      <c r="AQ1" s="495"/>
      <c r="AR1" s="495"/>
      <c r="AS1" s="495"/>
      <c r="AT1" s="495"/>
    </row>
    <row r="2" spans="1:46" ht="39" customHeight="1" thickBot="1">
      <c r="A2" s="2"/>
      <c r="B2" s="2097" t="s">
        <v>67</v>
      </c>
      <c r="C2" s="2097"/>
      <c r="D2" s="2097"/>
      <c r="E2" s="2097"/>
      <c r="F2" s="2097"/>
      <c r="G2" s="2097"/>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P2" s="1416"/>
      <c r="AQ2" s="1097"/>
    </row>
    <row r="3" spans="1:46" s="494" customFormat="1" ht="18.75" customHeight="1">
      <c r="A3" s="2101" t="s">
        <v>1543</v>
      </c>
      <c r="B3" s="2099" t="s">
        <v>25</v>
      </c>
      <c r="C3" s="2098" t="s">
        <v>2</v>
      </c>
      <c r="D3" s="2098"/>
      <c r="E3" s="2098"/>
      <c r="F3" s="2098" t="s">
        <v>3</v>
      </c>
      <c r="G3" s="2098"/>
      <c r="H3" s="2098"/>
      <c r="I3" s="2098" t="s">
        <v>4</v>
      </c>
      <c r="J3" s="2098"/>
      <c r="K3" s="2098"/>
      <c r="L3" s="2098" t="s">
        <v>5</v>
      </c>
      <c r="M3" s="2098"/>
      <c r="N3" s="2098"/>
      <c r="O3" s="2098" t="s">
        <v>6</v>
      </c>
      <c r="P3" s="2098"/>
      <c r="Q3" s="2098"/>
      <c r="R3" s="2098" t="s">
        <v>7</v>
      </c>
      <c r="S3" s="2098"/>
      <c r="T3" s="2098"/>
      <c r="U3" s="2098" t="s">
        <v>8</v>
      </c>
      <c r="V3" s="2098"/>
      <c r="W3" s="2098"/>
      <c r="X3" s="2098" t="s">
        <v>9</v>
      </c>
      <c r="Y3" s="2098"/>
      <c r="Z3" s="2098"/>
      <c r="AA3" s="2098" t="s">
        <v>10</v>
      </c>
      <c r="AB3" s="2098"/>
      <c r="AC3" s="2098"/>
      <c r="AD3" s="2098" t="s">
        <v>11</v>
      </c>
      <c r="AE3" s="2098"/>
      <c r="AF3" s="2098"/>
      <c r="AG3" s="2098" t="s">
        <v>12</v>
      </c>
      <c r="AH3" s="2098"/>
      <c r="AI3" s="2098"/>
      <c r="AJ3" s="2098" t="s">
        <v>13</v>
      </c>
      <c r="AK3" s="2098"/>
      <c r="AL3" s="2098"/>
      <c r="AM3" s="2117" t="s">
        <v>56</v>
      </c>
      <c r="AN3" s="2118"/>
      <c r="AO3" s="2118"/>
      <c r="AP3" s="2125" t="s">
        <v>658</v>
      </c>
      <c r="AQ3" s="1338"/>
      <c r="AS3" s="1422"/>
      <c r="AT3" s="1422"/>
    </row>
    <row r="4" spans="1:46" s="494" customFormat="1" ht="19.5" customHeight="1" thickBot="1">
      <c r="A4" s="2102"/>
      <c r="B4" s="2100"/>
      <c r="C4" s="1417" t="s">
        <v>15</v>
      </c>
      <c r="D4" s="1418" t="s">
        <v>16</v>
      </c>
      <c r="E4" s="1419" t="s">
        <v>468</v>
      </c>
      <c r="F4" s="1417" t="s">
        <v>15</v>
      </c>
      <c r="G4" s="1418" t="s">
        <v>16</v>
      </c>
      <c r="H4" s="1419" t="s">
        <v>468</v>
      </c>
      <c r="I4" s="1417" t="s">
        <v>15</v>
      </c>
      <c r="J4" s="1418" t="s">
        <v>16</v>
      </c>
      <c r="K4" s="1419" t="s">
        <v>468</v>
      </c>
      <c r="L4" s="1417" t="s">
        <v>15</v>
      </c>
      <c r="M4" s="1418" t="s">
        <v>16</v>
      </c>
      <c r="N4" s="1419" t="s">
        <v>468</v>
      </c>
      <c r="O4" s="1417" t="s">
        <v>15</v>
      </c>
      <c r="P4" s="1418" t="s">
        <v>16</v>
      </c>
      <c r="Q4" s="1419" t="s">
        <v>468</v>
      </c>
      <c r="R4" s="1417" t="s">
        <v>15</v>
      </c>
      <c r="S4" s="1418" t="s">
        <v>16</v>
      </c>
      <c r="T4" s="1419" t="s">
        <v>468</v>
      </c>
      <c r="U4" s="1417" t="s">
        <v>15</v>
      </c>
      <c r="V4" s="1418" t="s">
        <v>16</v>
      </c>
      <c r="W4" s="1419" t="s">
        <v>468</v>
      </c>
      <c r="X4" s="1417" t="s">
        <v>15</v>
      </c>
      <c r="Y4" s="1418" t="s">
        <v>16</v>
      </c>
      <c r="Z4" s="1419" t="s">
        <v>468</v>
      </c>
      <c r="AA4" s="1417" t="s">
        <v>15</v>
      </c>
      <c r="AB4" s="1418" t="s">
        <v>16</v>
      </c>
      <c r="AC4" s="1419" t="s">
        <v>468</v>
      </c>
      <c r="AD4" s="1417" t="s">
        <v>15</v>
      </c>
      <c r="AE4" s="1418" t="s">
        <v>16</v>
      </c>
      <c r="AF4" s="1419" t="s">
        <v>468</v>
      </c>
      <c r="AG4" s="1417" t="s">
        <v>15</v>
      </c>
      <c r="AH4" s="1418" t="s">
        <v>16</v>
      </c>
      <c r="AI4" s="1419" t="s">
        <v>468</v>
      </c>
      <c r="AJ4" s="1417" t="s">
        <v>15</v>
      </c>
      <c r="AK4" s="1418" t="s">
        <v>16</v>
      </c>
      <c r="AL4" s="1419" t="s">
        <v>468</v>
      </c>
      <c r="AM4" s="1417" t="s">
        <v>15</v>
      </c>
      <c r="AN4" s="1418" t="s">
        <v>16</v>
      </c>
      <c r="AO4" s="1420" t="s">
        <v>120</v>
      </c>
      <c r="AP4" s="2126"/>
      <c r="AQ4" s="1421" t="s">
        <v>2</v>
      </c>
      <c r="AS4" s="1422"/>
      <c r="AT4" s="1422"/>
    </row>
    <row r="5" spans="1:46" ht="15.75">
      <c r="A5" s="146" t="s">
        <v>64</v>
      </c>
      <c r="B5" s="147" t="s">
        <v>65</v>
      </c>
      <c r="C5" s="148">
        <v>30</v>
      </c>
      <c r="D5" s="149">
        <v>113</v>
      </c>
      <c r="E5" s="1093">
        <f>SUM(C5:D5)</f>
        <v>143</v>
      </c>
      <c r="F5" s="148"/>
      <c r="G5" s="149"/>
      <c r="H5" s="1093"/>
      <c r="I5" s="148"/>
      <c r="J5" s="149"/>
      <c r="K5" s="1093"/>
      <c r="L5" s="148"/>
      <c r="M5" s="149"/>
      <c r="N5" s="1093"/>
      <c r="O5" s="148"/>
      <c r="P5" s="149"/>
      <c r="Q5" s="1093"/>
      <c r="R5" s="148"/>
      <c r="S5" s="149"/>
      <c r="T5" s="1093"/>
      <c r="U5" s="148"/>
      <c r="V5" s="149"/>
      <c r="W5" s="1093"/>
      <c r="X5" s="148"/>
      <c r="Y5" s="149"/>
      <c r="Z5" s="1093"/>
      <c r="AA5" s="148"/>
      <c r="AB5" s="149"/>
      <c r="AC5" s="1093"/>
      <c r="AD5" s="148"/>
      <c r="AE5" s="149"/>
      <c r="AF5" s="1093"/>
      <c r="AG5" s="148"/>
      <c r="AH5" s="149"/>
      <c r="AI5" s="1093"/>
      <c r="AJ5" s="148"/>
      <c r="AK5" s="149"/>
      <c r="AL5" s="1093"/>
      <c r="AM5" s="155">
        <f t="shared" ref="AM5:AN8" si="0">C5+F5+I5+L5+O5+R5+U5+X5+AA5+AD5+AG5+AJ5</f>
        <v>30</v>
      </c>
      <c r="AN5" s="85">
        <f t="shared" si="0"/>
        <v>113</v>
      </c>
      <c r="AO5" s="1410">
        <f>AM5+AN5</f>
        <v>143</v>
      </c>
      <c r="AP5" s="1414">
        <f>AVERAGE(E5,H5,K5,N5,Q5,T5,W5,Z5,AC5,AF5,AI5,AL5)</f>
        <v>143</v>
      </c>
      <c r="AQ5" s="1098" t="s">
        <v>3</v>
      </c>
    </row>
    <row r="6" spans="1:46" ht="15.75">
      <c r="A6" s="150" t="s">
        <v>64</v>
      </c>
      <c r="B6" s="112" t="s">
        <v>555</v>
      </c>
      <c r="C6" s="151">
        <v>79</v>
      </c>
      <c r="D6" s="141">
        <v>5</v>
      </c>
      <c r="E6" s="1094">
        <f>SUM(C6:D6)</f>
        <v>84</v>
      </c>
      <c r="F6" s="151"/>
      <c r="G6" s="141"/>
      <c r="H6" s="1094"/>
      <c r="I6" s="151"/>
      <c r="J6" s="141"/>
      <c r="K6" s="1094"/>
      <c r="L6" s="151"/>
      <c r="M6" s="141"/>
      <c r="N6" s="1094"/>
      <c r="O6" s="151"/>
      <c r="P6" s="141"/>
      <c r="Q6" s="1094"/>
      <c r="R6" s="151"/>
      <c r="S6" s="141"/>
      <c r="T6" s="1094"/>
      <c r="U6" s="151"/>
      <c r="V6" s="141"/>
      <c r="W6" s="1094"/>
      <c r="X6" s="151"/>
      <c r="Y6" s="141"/>
      <c r="Z6" s="1094"/>
      <c r="AA6" s="151"/>
      <c r="AB6" s="141"/>
      <c r="AC6" s="1094"/>
      <c r="AD6" s="151"/>
      <c r="AE6" s="141"/>
      <c r="AF6" s="1094"/>
      <c r="AG6" s="151"/>
      <c r="AH6" s="141"/>
      <c r="AI6" s="1094"/>
      <c r="AJ6" s="151"/>
      <c r="AK6" s="141"/>
      <c r="AL6" s="1094"/>
      <c r="AM6" s="156">
        <f t="shared" si="0"/>
        <v>79</v>
      </c>
      <c r="AN6" s="162">
        <f t="shared" si="0"/>
        <v>5</v>
      </c>
      <c r="AO6" s="1411">
        <f>AM6+AN6</f>
        <v>84</v>
      </c>
      <c r="AP6" s="1403">
        <f>AVERAGE(E6,H6,K6,N6,Q6,T6,W6,Z6,AC6,AF6,AI6,AL6)</f>
        <v>84</v>
      </c>
      <c r="AQ6" s="160" t="s">
        <v>4</v>
      </c>
    </row>
    <row r="7" spans="1:46" ht="15.75">
      <c r="A7" s="153" t="s">
        <v>64</v>
      </c>
      <c r="B7" s="113" t="s">
        <v>66</v>
      </c>
      <c r="C7" s="1099">
        <v>0</v>
      </c>
      <c r="D7" s="1160">
        <v>0</v>
      </c>
      <c r="E7" s="1095">
        <f>SUM(C7:D7)</f>
        <v>0</v>
      </c>
      <c r="F7" s="1099"/>
      <c r="G7" s="1160"/>
      <c r="H7" s="1095"/>
      <c r="I7" s="1099"/>
      <c r="J7" s="1160"/>
      <c r="K7" s="1095"/>
      <c r="L7" s="1099"/>
      <c r="M7" s="1160"/>
      <c r="N7" s="1095"/>
      <c r="O7" s="1099"/>
      <c r="P7" s="1160"/>
      <c r="Q7" s="1095"/>
      <c r="R7" s="1099"/>
      <c r="S7" s="1160"/>
      <c r="T7" s="1095"/>
      <c r="U7" s="1099"/>
      <c r="V7" s="1160"/>
      <c r="W7" s="1095"/>
      <c r="X7" s="1099"/>
      <c r="Y7" s="1160"/>
      <c r="Z7" s="1095"/>
      <c r="AA7" s="1099"/>
      <c r="AB7" s="1160"/>
      <c r="AC7" s="1095"/>
      <c r="AD7" s="1099"/>
      <c r="AE7" s="1160"/>
      <c r="AF7" s="1095"/>
      <c r="AG7" s="1099"/>
      <c r="AH7" s="1160"/>
      <c r="AI7" s="1095"/>
      <c r="AJ7" s="1099"/>
      <c r="AK7" s="1160"/>
      <c r="AL7" s="1095"/>
      <c r="AM7" s="142">
        <f t="shared" si="0"/>
        <v>0</v>
      </c>
      <c r="AN7" s="163">
        <f t="shared" si="0"/>
        <v>0</v>
      </c>
      <c r="AO7" s="1412">
        <f>AM7+AN7</f>
        <v>0</v>
      </c>
      <c r="AP7" s="1402">
        <f>AVERAGE(E7,H7,K7,N7,Q7,T7,W7,Z7,AC7,AF7,AI7,AL7)</f>
        <v>0</v>
      </c>
      <c r="AQ7" s="1098" t="s">
        <v>5</v>
      </c>
    </row>
    <row r="8" spans="1:46" ht="16.5" thickBot="1">
      <c r="A8" s="2103" t="s">
        <v>325</v>
      </c>
      <c r="B8" s="2104"/>
      <c r="C8" s="143">
        <f>(C5+C6+C7)</f>
        <v>109</v>
      </c>
      <c r="D8" s="144">
        <f>(D5+D6+D7)</f>
        <v>118</v>
      </c>
      <c r="E8" s="145">
        <f>C8+D8</f>
        <v>227</v>
      </c>
      <c r="F8" s="1381"/>
      <c r="G8" s="144"/>
      <c r="H8" s="145"/>
      <c r="I8" s="1396"/>
      <c r="J8" s="144"/>
      <c r="K8" s="145"/>
      <c r="L8" s="1436"/>
      <c r="M8" s="144"/>
      <c r="N8" s="145"/>
      <c r="O8" s="1518"/>
      <c r="P8" s="144"/>
      <c r="Q8" s="145"/>
      <c r="R8" s="1543"/>
      <c r="S8" s="144"/>
      <c r="T8" s="145"/>
      <c r="U8" s="1584"/>
      <c r="V8" s="144"/>
      <c r="W8" s="145"/>
      <c r="X8" s="1605"/>
      <c r="Y8" s="144"/>
      <c r="Z8" s="145"/>
      <c r="AA8" s="1623"/>
      <c r="AB8" s="144"/>
      <c r="AC8" s="145"/>
      <c r="AD8" s="1635"/>
      <c r="AE8" s="144"/>
      <c r="AF8" s="145"/>
      <c r="AG8" s="1646"/>
      <c r="AH8" s="144"/>
      <c r="AI8" s="145"/>
      <c r="AJ8" s="1656"/>
      <c r="AK8" s="144"/>
      <c r="AL8" s="145"/>
      <c r="AM8" s="157">
        <f t="shared" si="0"/>
        <v>109</v>
      </c>
      <c r="AN8" s="164">
        <f t="shared" si="0"/>
        <v>118</v>
      </c>
      <c r="AO8" s="1413">
        <f>AM8+AN8</f>
        <v>227</v>
      </c>
      <c r="AP8" s="1404">
        <f>AVERAGE(E8,H8,K8,N8,Q8,T8,W8,Z8,AC8,AF8,AI8,AL8)</f>
        <v>227</v>
      </c>
      <c r="AQ8" s="160" t="s">
        <v>6</v>
      </c>
    </row>
    <row r="9" spans="1:46" s="6" customFormat="1" ht="16.5" thickBot="1">
      <c r="A9" s="1967" t="s">
        <v>456</v>
      </c>
      <c r="B9" s="1919"/>
      <c r="C9" s="158">
        <f>C8/(C8+D8)</f>
        <v>0.48017621145374451</v>
      </c>
      <c r="D9" s="159">
        <f>D8/(C8+D8)</f>
        <v>0.51982378854625555</v>
      </c>
      <c r="E9" s="843">
        <f>C9+D9</f>
        <v>1</v>
      </c>
      <c r="F9" s="158"/>
      <c r="G9" s="159"/>
      <c r="H9" s="843"/>
      <c r="I9" s="158"/>
      <c r="J9" s="159"/>
      <c r="K9" s="843"/>
      <c r="L9" s="158"/>
      <c r="M9" s="159"/>
      <c r="N9" s="843"/>
      <c r="O9" s="158"/>
      <c r="P9" s="159"/>
      <c r="Q9" s="843"/>
      <c r="R9" s="158"/>
      <c r="S9" s="159"/>
      <c r="T9" s="843"/>
      <c r="U9" s="158"/>
      <c r="V9" s="159"/>
      <c r="W9" s="843"/>
      <c r="X9" s="158"/>
      <c r="Y9" s="159"/>
      <c r="Z9" s="843"/>
      <c r="AA9" s="158"/>
      <c r="AB9" s="159"/>
      <c r="AC9" s="843"/>
      <c r="AD9" s="158"/>
      <c r="AE9" s="159"/>
      <c r="AF9" s="843"/>
      <c r="AG9" s="158"/>
      <c r="AH9" s="159"/>
      <c r="AI9" s="843"/>
      <c r="AJ9" s="158"/>
      <c r="AK9" s="159"/>
      <c r="AL9" s="843"/>
      <c r="AM9" s="158">
        <f>AM8/(AM8+AN8)</f>
        <v>0.48017621145374451</v>
      </c>
      <c r="AN9" s="159">
        <f>AN8/(AM8+AN8)</f>
        <v>0.51982378854625555</v>
      </c>
      <c r="AO9" s="1096">
        <f>AM9+AN9</f>
        <v>1</v>
      </c>
      <c r="AP9" s="1415">
        <f>AVERAGE(E9,H9,K9,N9,Q9,T9,W9,Z9,AC9,AF9,AI9,AL9)</f>
        <v>1</v>
      </c>
      <c r="AQ9" s="1098" t="s">
        <v>7</v>
      </c>
      <c r="AS9" s="32"/>
      <c r="AT9" s="32"/>
    </row>
    <row r="10" spans="1:46" ht="15.75">
      <c r="AG10" s="1154"/>
      <c r="AH10" s="1154"/>
      <c r="AI10" s="1154"/>
      <c r="AQ10" s="160" t="s">
        <v>8</v>
      </c>
    </row>
    <row r="11" spans="1:46">
      <c r="AQ11" s="161" t="s">
        <v>9</v>
      </c>
    </row>
    <row r="12" spans="1:46" ht="15.75">
      <c r="AQ12" s="160" t="s">
        <v>10</v>
      </c>
    </row>
    <row r="13" spans="1:46">
      <c r="AQ13" s="161" t="s">
        <v>11</v>
      </c>
    </row>
    <row r="14" spans="1:46" ht="15.75">
      <c r="AQ14" s="160" t="s">
        <v>12</v>
      </c>
    </row>
    <row r="15" spans="1:46">
      <c r="AQ15" s="161" t="s">
        <v>13</v>
      </c>
    </row>
    <row r="23" spans="1:49">
      <c r="AO23" s="1154"/>
    </row>
    <row r="24" spans="1:49">
      <c r="AP24" s="386"/>
    </row>
    <row r="29" spans="1:49" ht="15.75" thickBot="1">
      <c r="AR29" s="1155"/>
    </row>
    <row r="30" spans="1:49" s="6" customFormat="1" ht="25.5" customHeight="1">
      <c r="A30" s="2108" t="s">
        <v>592</v>
      </c>
      <c r="B30" s="2109"/>
      <c r="C30" s="2098" t="s">
        <v>2</v>
      </c>
      <c r="D30" s="2098"/>
      <c r="E30" s="2098"/>
      <c r="F30" s="2098" t="s">
        <v>3</v>
      </c>
      <c r="G30" s="2098"/>
      <c r="H30" s="2098"/>
      <c r="I30" s="2098" t="s">
        <v>4</v>
      </c>
      <c r="J30" s="2098"/>
      <c r="K30" s="2098"/>
      <c r="L30" s="2098" t="s">
        <v>5</v>
      </c>
      <c r="M30" s="2098"/>
      <c r="N30" s="2098"/>
      <c r="O30" s="2098" t="s">
        <v>6</v>
      </c>
      <c r="P30" s="2098"/>
      <c r="Q30" s="2098"/>
      <c r="R30" s="2098" t="s">
        <v>7</v>
      </c>
      <c r="S30" s="2098"/>
      <c r="T30" s="2098"/>
      <c r="U30" s="2098" t="s">
        <v>8</v>
      </c>
      <c r="V30" s="2098"/>
      <c r="W30" s="2098"/>
      <c r="X30" s="2098" t="s">
        <v>9</v>
      </c>
      <c r="Y30" s="2098"/>
      <c r="Z30" s="2098"/>
      <c r="AA30" s="2098" t="s">
        <v>10</v>
      </c>
      <c r="AB30" s="2098"/>
      <c r="AC30" s="2098"/>
      <c r="AD30" s="2098" t="s">
        <v>11</v>
      </c>
      <c r="AE30" s="2098"/>
      <c r="AF30" s="2098"/>
      <c r="AG30" s="2098" t="s">
        <v>12</v>
      </c>
      <c r="AH30" s="2098"/>
      <c r="AI30" s="2098"/>
      <c r="AJ30" s="2098" t="s">
        <v>13</v>
      </c>
      <c r="AK30" s="2098"/>
      <c r="AL30" s="2098"/>
      <c r="AM30" s="2117" t="s">
        <v>56</v>
      </c>
      <c r="AN30" s="2118"/>
      <c r="AO30" s="2118"/>
      <c r="AP30" s="2118" t="s">
        <v>660</v>
      </c>
      <c r="AQ30" s="1889"/>
      <c r="AR30" s="712"/>
      <c r="AS30" s="421" t="s">
        <v>116</v>
      </c>
      <c r="AT30" s="421" t="s">
        <v>754</v>
      </c>
      <c r="AU30" s="421" t="s">
        <v>602</v>
      </c>
      <c r="AV30" s="32"/>
      <c r="AW30" s="32"/>
    </row>
    <row r="31" spans="1:49" s="6" customFormat="1" ht="15" customHeight="1">
      <c r="A31" s="1912" t="s">
        <v>754</v>
      </c>
      <c r="B31" s="2110"/>
      <c r="C31" s="2105">
        <f>'UNID GESTÃO AMBULATORIAL'!F21</f>
        <v>418</v>
      </c>
      <c r="D31" s="2106"/>
      <c r="E31" s="2107"/>
      <c r="F31" s="2105"/>
      <c r="G31" s="2106"/>
      <c r="H31" s="2107"/>
      <c r="I31" s="2105"/>
      <c r="J31" s="2106"/>
      <c r="K31" s="2107"/>
      <c r="L31" s="2105"/>
      <c r="M31" s="2106"/>
      <c r="N31" s="2107"/>
      <c r="O31" s="2105"/>
      <c r="P31" s="2106"/>
      <c r="Q31" s="2107"/>
      <c r="R31" s="2105"/>
      <c r="S31" s="2106"/>
      <c r="T31" s="2107"/>
      <c r="U31" s="2105"/>
      <c r="V31" s="2106"/>
      <c r="W31" s="2107"/>
      <c r="X31" s="2105"/>
      <c r="Y31" s="2106"/>
      <c r="Z31" s="2107"/>
      <c r="AA31" s="2105"/>
      <c r="AB31" s="2106"/>
      <c r="AC31" s="2107"/>
      <c r="AD31" s="2105"/>
      <c r="AE31" s="2106"/>
      <c r="AF31" s="2107"/>
      <c r="AG31" s="2105"/>
      <c r="AH31" s="2106"/>
      <c r="AI31" s="2107"/>
      <c r="AJ31" s="2105"/>
      <c r="AK31" s="2106"/>
      <c r="AL31" s="2107"/>
      <c r="AM31" s="2127">
        <f>SUM(C31:AJ31)</f>
        <v>418</v>
      </c>
      <c r="AN31" s="2128"/>
      <c r="AO31" s="2129"/>
      <c r="AP31" s="2127">
        <f>AVERAGE(C31:AL31)</f>
        <v>418</v>
      </c>
      <c r="AQ31" s="2128"/>
      <c r="AR31" s="712"/>
      <c r="AS31" s="421" t="str">
        <f>C30</f>
        <v>Janeiro</v>
      </c>
      <c r="AT31" s="1405">
        <f>C31</f>
        <v>418</v>
      </c>
      <c r="AU31" s="1405">
        <f>$AP$31</f>
        <v>418</v>
      </c>
      <c r="AV31" s="32"/>
      <c r="AW31" s="32"/>
    </row>
    <row r="32" spans="1:49" s="6" customFormat="1" ht="16.5" hidden="1" thickBot="1">
      <c r="A32" s="2112" t="s">
        <v>201</v>
      </c>
      <c r="B32" s="2113"/>
      <c r="C32" s="2114">
        <f>SUM(C31:C31)</f>
        <v>418</v>
      </c>
      <c r="D32" s="2115"/>
      <c r="E32" s="2116"/>
      <c r="F32" s="2114">
        <f>SUM(F31:F31)</f>
        <v>0</v>
      </c>
      <c r="G32" s="2115"/>
      <c r="H32" s="2116"/>
      <c r="I32" s="2114">
        <f>SUM(I31:I31)</f>
        <v>0</v>
      </c>
      <c r="J32" s="2115"/>
      <c r="K32" s="2116"/>
      <c r="L32" s="2114"/>
      <c r="M32" s="2115"/>
      <c r="N32" s="2116"/>
      <c r="O32" s="2114"/>
      <c r="P32" s="2115"/>
      <c r="Q32" s="2116"/>
      <c r="R32" s="2114"/>
      <c r="S32" s="2115"/>
      <c r="T32" s="2116"/>
      <c r="U32" s="2114"/>
      <c r="V32" s="2115"/>
      <c r="W32" s="2116"/>
      <c r="X32" s="2114"/>
      <c r="Y32" s="2115"/>
      <c r="Z32" s="2116"/>
      <c r="AA32" s="2114"/>
      <c r="AB32" s="2115"/>
      <c r="AC32" s="2116"/>
      <c r="AD32" s="2114"/>
      <c r="AE32" s="2115"/>
      <c r="AF32" s="2116"/>
      <c r="AG32" s="2114"/>
      <c r="AH32" s="2115"/>
      <c r="AI32" s="2116"/>
      <c r="AJ32" s="2114"/>
      <c r="AK32" s="2115"/>
      <c r="AL32" s="2116"/>
      <c r="AM32" s="2114">
        <f>SUM(AM31:AM31)</f>
        <v>418</v>
      </c>
      <c r="AN32" s="2115"/>
      <c r="AO32" s="2116"/>
      <c r="AP32" s="2114">
        <f>AVERAGE(C32:AL32)</f>
        <v>139.33333333333334</v>
      </c>
      <c r="AQ32" s="2115"/>
      <c r="AR32" s="712"/>
      <c r="AS32" s="421" t="str">
        <f>F30</f>
        <v>Fevereiro</v>
      </c>
      <c r="AT32" s="1405">
        <f>F31</f>
        <v>0</v>
      </c>
      <c r="AU32" s="1405">
        <f t="shared" ref="AU32:AU43" si="1">$AP$31</f>
        <v>418</v>
      </c>
      <c r="AV32" s="32"/>
      <c r="AW32" s="32"/>
    </row>
    <row r="33" spans="1:49">
      <c r="AM33" s="1267"/>
      <c r="AN33" s="1267"/>
      <c r="AO33" s="1267"/>
      <c r="AR33" s="712"/>
      <c r="AS33" s="421" t="str">
        <f>F30</f>
        <v>Fevereiro</v>
      </c>
      <c r="AT33" s="1405">
        <f>F31</f>
        <v>0</v>
      </c>
      <c r="AU33" s="1405">
        <f t="shared" si="1"/>
        <v>418</v>
      </c>
      <c r="AV33" s="32"/>
      <c r="AW33" s="32"/>
    </row>
    <row r="34" spans="1:49">
      <c r="AM34" s="1267"/>
      <c r="AN34" s="1267"/>
      <c r="AO34" s="1267"/>
      <c r="AR34" s="712"/>
      <c r="AS34" s="421" t="str">
        <f>I30</f>
        <v>Março</v>
      </c>
      <c r="AT34" s="1405">
        <f>I31</f>
        <v>0</v>
      </c>
      <c r="AU34" s="1405">
        <f t="shared" si="1"/>
        <v>418</v>
      </c>
      <c r="AV34" s="32"/>
      <c r="AW34" s="32"/>
    </row>
    <row r="35" spans="1:49" s="1267" customFormat="1">
      <c r="AP35" s="32"/>
      <c r="AQ35" s="386"/>
      <c r="AR35" s="712"/>
      <c r="AS35" s="421" t="str">
        <f>L30</f>
        <v>Abril</v>
      </c>
      <c r="AT35" s="1405">
        <f>L31</f>
        <v>0</v>
      </c>
      <c r="AU35" s="1405">
        <f t="shared" si="1"/>
        <v>418</v>
      </c>
      <c r="AV35" s="32"/>
      <c r="AW35" s="32"/>
    </row>
    <row r="36" spans="1:49" s="1267" customFormat="1">
      <c r="AP36" s="32"/>
      <c r="AQ36" s="386"/>
      <c r="AR36" s="712"/>
      <c r="AS36" s="421" t="str">
        <f>O30</f>
        <v>Maio</v>
      </c>
      <c r="AT36" s="1405">
        <f>O31</f>
        <v>0</v>
      </c>
      <c r="AU36" s="1405">
        <f t="shared" si="1"/>
        <v>418</v>
      </c>
      <c r="AV36" s="32"/>
      <c r="AW36" s="32"/>
    </row>
    <row r="37" spans="1:49" s="1267" customFormat="1">
      <c r="AP37" s="32"/>
      <c r="AQ37" s="386"/>
      <c r="AR37" s="712"/>
      <c r="AS37" s="421" t="str">
        <f>R30</f>
        <v>Junho</v>
      </c>
      <c r="AT37" s="1405">
        <f>R31</f>
        <v>0</v>
      </c>
      <c r="AU37" s="1405">
        <f t="shared" si="1"/>
        <v>418</v>
      </c>
      <c r="AV37" s="32"/>
      <c r="AW37" s="32"/>
    </row>
    <row r="38" spans="1:49" s="1267" customFormat="1">
      <c r="AP38" s="32"/>
      <c r="AQ38" s="386"/>
      <c r="AR38" s="712"/>
      <c r="AS38" s="421" t="str">
        <f>U30</f>
        <v>Julho</v>
      </c>
      <c r="AT38" s="1405">
        <f>U31</f>
        <v>0</v>
      </c>
      <c r="AU38" s="1405">
        <f t="shared" si="1"/>
        <v>418</v>
      </c>
      <c r="AV38" s="32"/>
      <c r="AW38" s="32"/>
    </row>
    <row r="39" spans="1:49" s="1267" customFormat="1">
      <c r="AP39" s="32"/>
      <c r="AQ39" s="386"/>
      <c r="AR39" s="712"/>
      <c r="AS39" s="421" t="str">
        <f>X30</f>
        <v>Agosto</v>
      </c>
      <c r="AT39" s="1405">
        <f>X31</f>
        <v>0</v>
      </c>
      <c r="AU39" s="1405">
        <f t="shared" si="1"/>
        <v>418</v>
      </c>
      <c r="AV39" s="32"/>
      <c r="AW39" s="32"/>
    </row>
    <row r="40" spans="1:49" s="1267" customFormat="1">
      <c r="AP40" s="32"/>
      <c r="AQ40" s="386"/>
      <c r="AR40" s="712"/>
      <c r="AS40" s="421" t="str">
        <f>AA30</f>
        <v>Setembro</v>
      </c>
      <c r="AT40" s="1405">
        <f>AA31</f>
        <v>0</v>
      </c>
      <c r="AU40" s="1405">
        <f t="shared" si="1"/>
        <v>418</v>
      </c>
      <c r="AV40" s="32"/>
      <c r="AW40" s="32"/>
    </row>
    <row r="41" spans="1:49" s="1267" customFormat="1">
      <c r="AP41" s="32"/>
      <c r="AQ41" s="386"/>
      <c r="AR41" s="712"/>
      <c r="AS41" s="421" t="str">
        <f>AD30</f>
        <v>Outubro</v>
      </c>
      <c r="AT41" s="1405">
        <f>AD31</f>
        <v>0</v>
      </c>
      <c r="AU41" s="1405">
        <f t="shared" si="1"/>
        <v>418</v>
      </c>
      <c r="AV41" s="32"/>
      <c r="AW41" s="32"/>
    </row>
    <row r="42" spans="1:49" s="1267" customFormat="1">
      <c r="AP42" s="32"/>
      <c r="AQ42" s="386"/>
      <c r="AR42" s="712"/>
      <c r="AS42" s="421" t="str">
        <f>AG30</f>
        <v>Novembro</v>
      </c>
      <c r="AT42" s="1405">
        <f>AG31</f>
        <v>0</v>
      </c>
      <c r="AU42" s="1405">
        <f t="shared" si="1"/>
        <v>418</v>
      </c>
      <c r="AV42" s="32"/>
      <c r="AW42" s="32"/>
    </row>
    <row r="43" spans="1:49" s="1267" customFormat="1" ht="40.5" customHeight="1" thickBot="1">
      <c r="AP43" s="32"/>
      <c r="AQ43" s="386"/>
      <c r="AR43" s="712"/>
      <c r="AS43" s="421" t="str">
        <f>AJ30</f>
        <v>Dezembro</v>
      </c>
      <c r="AT43" s="1405">
        <f>AJ31</f>
        <v>0</v>
      </c>
      <c r="AU43" s="1405">
        <f t="shared" si="1"/>
        <v>418</v>
      </c>
      <c r="AV43" s="32"/>
      <c r="AW43" s="32"/>
    </row>
    <row r="44" spans="1:49" ht="31.5" customHeight="1">
      <c r="A44" s="2009" t="s">
        <v>753</v>
      </c>
      <c r="B44" s="2010"/>
      <c r="C44" s="2009" t="s">
        <v>2</v>
      </c>
      <c r="D44" s="2010"/>
      <c r="E44" s="2011"/>
      <c r="F44" s="2009" t="s">
        <v>3</v>
      </c>
      <c r="G44" s="2010"/>
      <c r="H44" s="2011"/>
      <c r="I44" s="2009" t="s">
        <v>4</v>
      </c>
      <c r="J44" s="2010"/>
      <c r="K44" s="2011"/>
      <c r="L44" s="2009" t="s">
        <v>5</v>
      </c>
      <c r="M44" s="2010"/>
      <c r="N44" s="2011"/>
      <c r="O44" s="2009" t="s">
        <v>6</v>
      </c>
      <c r="P44" s="2010"/>
      <c r="Q44" s="2011"/>
      <c r="R44" s="2009" t="s">
        <v>7</v>
      </c>
      <c r="S44" s="2010"/>
      <c r="T44" s="2011"/>
      <c r="U44" s="2009" t="s">
        <v>8</v>
      </c>
      <c r="V44" s="2010"/>
      <c r="W44" s="2011"/>
      <c r="X44" s="2009" t="s">
        <v>9</v>
      </c>
      <c r="Y44" s="2010"/>
      <c r="Z44" s="2011"/>
      <c r="AA44" s="2009" t="s">
        <v>10</v>
      </c>
      <c r="AB44" s="2010"/>
      <c r="AC44" s="2011"/>
      <c r="AD44" s="2009" t="s">
        <v>11</v>
      </c>
      <c r="AE44" s="2010"/>
      <c r="AF44" s="2011"/>
      <c r="AG44" s="2009" t="s">
        <v>12</v>
      </c>
      <c r="AH44" s="2010"/>
      <c r="AI44" s="2011"/>
      <c r="AJ44" s="2009" t="s">
        <v>13</v>
      </c>
      <c r="AK44" s="2010"/>
      <c r="AL44" s="2011"/>
      <c r="AM44" s="1954" t="s">
        <v>659</v>
      </c>
      <c r="AN44" s="1989"/>
      <c r="AO44" s="1989"/>
      <c r="AP44" s="712"/>
      <c r="AR44" s="32"/>
      <c r="AS44" s="421"/>
      <c r="AT44" s="421"/>
      <c r="AU44" s="421"/>
      <c r="AV44" s="32"/>
      <c r="AW44" s="32"/>
    </row>
    <row r="45" spans="1:49" s="1267" customFormat="1" ht="17.25" customHeight="1">
      <c r="A45" s="2119" t="s">
        <v>1468</v>
      </c>
      <c r="B45" s="2120"/>
      <c r="C45" s="2069">
        <v>24</v>
      </c>
      <c r="D45" s="2070"/>
      <c r="E45" s="2071"/>
      <c r="F45" s="2069"/>
      <c r="G45" s="2070"/>
      <c r="H45" s="2071"/>
      <c r="I45" s="2069"/>
      <c r="J45" s="2070"/>
      <c r="K45" s="2071"/>
      <c r="L45" s="2069"/>
      <c r="M45" s="2070"/>
      <c r="N45" s="2071"/>
      <c r="O45" s="2069"/>
      <c r="P45" s="2070"/>
      <c r="Q45" s="2071"/>
      <c r="R45" s="2069"/>
      <c r="S45" s="2070"/>
      <c r="T45" s="2071"/>
      <c r="U45" s="2069"/>
      <c r="V45" s="2070"/>
      <c r="W45" s="2071"/>
      <c r="X45" s="2069"/>
      <c r="Y45" s="2070"/>
      <c r="Z45" s="2071"/>
      <c r="AA45" s="2069"/>
      <c r="AB45" s="2070"/>
      <c r="AC45" s="2071"/>
      <c r="AD45" s="2069"/>
      <c r="AE45" s="2070"/>
      <c r="AF45" s="2071"/>
      <c r="AG45" s="2069"/>
      <c r="AH45" s="2070"/>
      <c r="AI45" s="2071"/>
      <c r="AJ45" s="2069"/>
      <c r="AK45" s="2070"/>
      <c r="AL45" s="2071"/>
      <c r="AM45" s="2131">
        <f>AVERAGE(C45:AL45)</f>
        <v>24</v>
      </c>
      <c r="AN45" s="2132"/>
      <c r="AO45" s="2132"/>
      <c r="AP45" s="712"/>
      <c r="AQ45" s="386"/>
      <c r="AR45" s="32"/>
      <c r="AS45" s="32"/>
      <c r="AT45" s="32"/>
      <c r="AU45" s="32"/>
      <c r="AV45" s="32"/>
      <c r="AW45" s="32"/>
    </row>
    <row r="46" spans="1:49" s="1267" customFormat="1" ht="17.25" customHeight="1">
      <c r="A46" s="2123" t="s">
        <v>1469</v>
      </c>
      <c r="B46" s="2124"/>
      <c r="C46" s="2072">
        <f>C45-C47</f>
        <v>24</v>
      </c>
      <c r="D46" s="2073"/>
      <c r="E46" s="2074"/>
      <c r="F46" s="2072"/>
      <c r="G46" s="2073"/>
      <c r="H46" s="2074"/>
      <c r="I46" s="2072"/>
      <c r="J46" s="2073"/>
      <c r="K46" s="2074"/>
      <c r="L46" s="2072"/>
      <c r="M46" s="2073"/>
      <c r="N46" s="2074"/>
      <c r="O46" s="2059"/>
      <c r="P46" s="2060"/>
      <c r="Q46" s="2061"/>
      <c r="R46" s="2059"/>
      <c r="S46" s="2060"/>
      <c r="T46" s="2061"/>
      <c r="U46" s="2059"/>
      <c r="V46" s="2060"/>
      <c r="W46" s="2061"/>
      <c r="X46" s="2059"/>
      <c r="Y46" s="2060"/>
      <c r="Z46" s="2061"/>
      <c r="AA46" s="2059"/>
      <c r="AB46" s="2060"/>
      <c r="AC46" s="2061"/>
      <c r="AD46" s="2059"/>
      <c r="AE46" s="2060"/>
      <c r="AF46" s="2061"/>
      <c r="AG46" s="2059"/>
      <c r="AH46" s="2060"/>
      <c r="AI46" s="2061"/>
      <c r="AJ46" s="2059"/>
      <c r="AK46" s="2060"/>
      <c r="AL46" s="2061"/>
      <c r="AM46" s="2133">
        <f t="shared" ref="AM46:AM47" si="2">AVERAGE(C46:AL46)</f>
        <v>24</v>
      </c>
      <c r="AN46" s="2134"/>
      <c r="AO46" s="2134"/>
      <c r="AP46" s="712"/>
      <c r="AQ46" s="386"/>
      <c r="AR46" s="32"/>
      <c r="AS46" s="32"/>
      <c r="AT46" s="32"/>
      <c r="AU46" s="32"/>
      <c r="AV46" s="32"/>
      <c r="AW46" s="32"/>
    </row>
    <row r="47" spans="1:49" s="1267" customFormat="1" ht="17.25" customHeight="1">
      <c r="A47" s="2123" t="s">
        <v>1550</v>
      </c>
      <c r="B47" s="2124"/>
      <c r="C47" s="2072"/>
      <c r="D47" s="2073"/>
      <c r="E47" s="2074"/>
      <c r="F47" s="2072"/>
      <c r="G47" s="2073"/>
      <c r="H47" s="2074"/>
      <c r="I47" s="2072"/>
      <c r="J47" s="2073"/>
      <c r="K47" s="2074"/>
      <c r="L47" s="2072"/>
      <c r="M47" s="2073"/>
      <c r="N47" s="2074"/>
      <c r="O47" s="2059"/>
      <c r="P47" s="2060"/>
      <c r="Q47" s="2061"/>
      <c r="R47" s="2059"/>
      <c r="S47" s="2060"/>
      <c r="T47" s="2061"/>
      <c r="U47" s="2059"/>
      <c r="V47" s="2060"/>
      <c r="W47" s="2061"/>
      <c r="X47" s="2059"/>
      <c r="Y47" s="2060"/>
      <c r="Z47" s="2061"/>
      <c r="AA47" s="2059"/>
      <c r="AB47" s="2060"/>
      <c r="AC47" s="2061"/>
      <c r="AD47" s="2059"/>
      <c r="AE47" s="2060"/>
      <c r="AF47" s="2061"/>
      <c r="AG47" s="2059"/>
      <c r="AH47" s="2060"/>
      <c r="AI47" s="2061"/>
      <c r="AJ47" s="2059"/>
      <c r="AK47" s="2060"/>
      <c r="AL47" s="2061"/>
      <c r="AM47" s="2133" t="e">
        <f t="shared" si="2"/>
        <v>#DIV/0!</v>
      </c>
      <c r="AN47" s="2134"/>
      <c r="AO47" s="2134"/>
      <c r="AP47" s="712"/>
      <c r="AQ47" s="386"/>
      <c r="AR47" s="32"/>
      <c r="AS47" s="32"/>
      <c r="AT47" s="32"/>
      <c r="AU47" s="32"/>
      <c r="AV47" s="32"/>
      <c r="AW47" s="32"/>
    </row>
    <row r="48" spans="1:49" s="1267" customFormat="1" ht="17.25" customHeight="1">
      <c r="A48" s="2121" t="s">
        <v>1549</v>
      </c>
      <c r="B48" s="2122"/>
      <c r="C48" s="2075">
        <v>31</v>
      </c>
      <c r="D48" s="2076"/>
      <c r="E48" s="2077"/>
      <c r="F48" s="2075"/>
      <c r="G48" s="2076"/>
      <c r="H48" s="2077"/>
      <c r="I48" s="2075"/>
      <c r="J48" s="2076"/>
      <c r="K48" s="2077"/>
      <c r="L48" s="2075"/>
      <c r="M48" s="2076"/>
      <c r="N48" s="2077"/>
      <c r="O48" s="2075"/>
      <c r="P48" s="2076"/>
      <c r="Q48" s="2077"/>
      <c r="R48" s="2075"/>
      <c r="S48" s="2076"/>
      <c r="T48" s="2077"/>
      <c r="U48" s="2075"/>
      <c r="V48" s="2076"/>
      <c r="W48" s="2077"/>
      <c r="X48" s="2075"/>
      <c r="Y48" s="2076"/>
      <c r="Z48" s="2077"/>
      <c r="AA48" s="2075"/>
      <c r="AB48" s="2076"/>
      <c r="AC48" s="2077"/>
      <c r="AD48" s="2075"/>
      <c r="AE48" s="2076"/>
      <c r="AF48" s="2077"/>
      <c r="AG48" s="2075"/>
      <c r="AH48" s="2076"/>
      <c r="AI48" s="2077"/>
      <c r="AJ48" s="2075"/>
      <c r="AK48" s="2076"/>
      <c r="AL48" s="2077"/>
      <c r="AM48" s="2135">
        <f>AVERAGE(C48:AL48)</f>
        <v>31</v>
      </c>
      <c r="AN48" s="2136"/>
      <c r="AO48" s="2136"/>
      <c r="AP48" s="712"/>
      <c r="AQ48" s="386"/>
      <c r="AR48" s="32"/>
      <c r="AS48" s="32"/>
      <c r="AT48" s="32"/>
      <c r="AU48" s="32"/>
      <c r="AV48" s="32"/>
      <c r="AW48" s="32"/>
    </row>
    <row r="49" spans="1:49" ht="15.75" customHeight="1">
      <c r="A49" s="1912" t="s">
        <v>679</v>
      </c>
      <c r="B49" s="2110"/>
      <c r="C49" s="1864"/>
      <c r="D49" s="1865"/>
      <c r="E49" s="1899"/>
      <c r="F49" s="1864"/>
      <c r="G49" s="1865"/>
      <c r="H49" s="1899"/>
      <c r="I49" s="1864"/>
      <c r="J49" s="1865"/>
      <c r="K49" s="1899"/>
      <c r="L49" s="1864"/>
      <c r="M49" s="1865"/>
      <c r="N49" s="1899"/>
      <c r="O49" s="1864"/>
      <c r="P49" s="1865"/>
      <c r="Q49" s="1899"/>
      <c r="R49" s="1864"/>
      <c r="S49" s="1865"/>
      <c r="T49" s="1899"/>
      <c r="U49" s="1864"/>
      <c r="V49" s="1865"/>
      <c r="W49" s="1899"/>
      <c r="X49" s="1864"/>
      <c r="Y49" s="1865"/>
      <c r="Z49" s="1899"/>
      <c r="AA49" s="1864"/>
      <c r="AB49" s="1865"/>
      <c r="AC49" s="1899"/>
      <c r="AD49" s="1864"/>
      <c r="AE49" s="1865"/>
      <c r="AF49" s="1899"/>
      <c r="AG49" s="1864"/>
      <c r="AH49" s="1865"/>
      <c r="AI49" s="1899"/>
      <c r="AJ49" s="1864"/>
      <c r="AK49" s="1865"/>
      <c r="AL49" s="1899"/>
      <c r="AM49" s="1862" t="e">
        <f t="shared" ref="AM49:AM56" si="3">AVERAGE(C49:AL49)</f>
        <v>#DIV/0!</v>
      </c>
      <c r="AN49" s="1863"/>
      <c r="AO49" s="1863"/>
      <c r="AP49" s="712"/>
      <c r="AR49" s="32"/>
      <c r="AU49" s="32"/>
      <c r="AV49" s="32"/>
      <c r="AW49" s="32"/>
    </row>
    <row r="50" spans="1:49" s="6" customFormat="1" ht="15.75" customHeight="1">
      <c r="A50" s="813" t="s">
        <v>760</v>
      </c>
      <c r="B50" s="814"/>
      <c r="C50" s="1839"/>
      <c r="D50" s="1840"/>
      <c r="E50" s="1841"/>
      <c r="F50" s="1839"/>
      <c r="G50" s="1840"/>
      <c r="H50" s="1841"/>
      <c r="I50" s="1839"/>
      <c r="J50" s="1840"/>
      <c r="K50" s="1841"/>
      <c r="L50" s="1839"/>
      <c r="M50" s="1840"/>
      <c r="N50" s="1841"/>
      <c r="O50" s="1839"/>
      <c r="P50" s="1840"/>
      <c r="Q50" s="1841"/>
      <c r="R50" s="1839"/>
      <c r="S50" s="1840"/>
      <c r="T50" s="1841"/>
      <c r="U50" s="1839"/>
      <c r="V50" s="1840"/>
      <c r="W50" s="1841"/>
      <c r="X50" s="1839"/>
      <c r="Y50" s="1840"/>
      <c r="Z50" s="1841"/>
      <c r="AA50" s="1839"/>
      <c r="AB50" s="1840"/>
      <c r="AC50" s="1841"/>
      <c r="AD50" s="1839"/>
      <c r="AE50" s="1840"/>
      <c r="AF50" s="1841"/>
      <c r="AG50" s="1839"/>
      <c r="AH50" s="1840"/>
      <c r="AI50" s="1841"/>
      <c r="AJ50" s="1839"/>
      <c r="AK50" s="1840"/>
      <c r="AL50" s="1841"/>
      <c r="AM50" s="1871" t="e">
        <f t="shared" si="3"/>
        <v>#DIV/0!</v>
      </c>
      <c r="AN50" s="1872"/>
      <c r="AO50" s="1872"/>
      <c r="AP50" s="712"/>
      <c r="AQ50" s="386"/>
      <c r="AR50" s="32"/>
      <c r="AS50" s="32"/>
      <c r="AT50" s="32"/>
      <c r="AU50" s="32"/>
      <c r="AV50" s="32"/>
      <c r="AW50" s="32"/>
    </row>
    <row r="51" spans="1:49" s="6" customFormat="1" ht="15.75" customHeight="1">
      <c r="A51" s="813" t="s">
        <v>1548</v>
      </c>
      <c r="B51" s="814"/>
      <c r="C51" s="1839"/>
      <c r="D51" s="1840"/>
      <c r="E51" s="1841"/>
      <c r="F51" s="1839"/>
      <c r="G51" s="1840"/>
      <c r="H51" s="1841"/>
      <c r="I51" s="1839"/>
      <c r="J51" s="1840"/>
      <c r="K51" s="1841"/>
      <c r="L51" s="1839"/>
      <c r="M51" s="1840"/>
      <c r="N51" s="1841"/>
      <c r="O51" s="1839"/>
      <c r="P51" s="1840"/>
      <c r="Q51" s="1841"/>
      <c r="R51" s="1839"/>
      <c r="S51" s="1840"/>
      <c r="T51" s="1841"/>
      <c r="U51" s="1839"/>
      <c r="V51" s="1840"/>
      <c r="W51" s="1841"/>
      <c r="X51" s="1839"/>
      <c r="Y51" s="1840"/>
      <c r="Z51" s="1841"/>
      <c r="AA51" s="1839"/>
      <c r="AB51" s="1840"/>
      <c r="AC51" s="1841"/>
      <c r="AD51" s="1839"/>
      <c r="AE51" s="1840"/>
      <c r="AF51" s="1841"/>
      <c r="AG51" s="1839"/>
      <c r="AH51" s="1840"/>
      <c r="AI51" s="1841"/>
      <c r="AJ51" s="1839"/>
      <c r="AK51" s="1840"/>
      <c r="AL51" s="1841"/>
      <c r="AM51" s="1871" t="e">
        <f t="shared" si="3"/>
        <v>#DIV/0!</v>
      </c>
      <c r="AN51" s="1872"/>
      <c r="AO51" s="1872"/>
      <c r="AP51" s="712"/>
      <c r="AQ51" s="386"/>
      <c r="AR51" s="32"/>
      <c r="AS51" s="32"/>
      <c r="AT51" s="32"/>
      <c r="AU51" s="32"/>
      <c r="AV51" s="32"/>
      <c r="AW51" s="32"/>
    </row>
    <row r="52" spans="1:49" s="6" customFormat="1" ht="15.75" customHeight="1">
      <c r="A52" s="815" t="s">
        <v>579</v>
      </c>
      <c r="B52" s="816"/>
      <c r="C52" s="1850">
        <v>2</v>
      </c>
      <c r="D52" s="1851"/>
      <c r="E52" s="1852"/>
      <c r="F52" s="1850"/>
      <c r="G52" s="1851"/>
      <c r="H52" s="1852"/>
      <c r="I52" s="1850"/>
      <c r="J52" s="1851"/>
      <c r="K52" s="1852"/>
      <c r="L52" s="1850"/>
      <c r="M52" s="1851"/>
      <c r="N52" s="1852"/>
      <c r="O52" s="1850"/>
      <c r="P52" s="1851"/>
      <c r="Q52" s="1852"/>
      <c r="R52" s="1850"/>
      <c r="S52" s="1851"/>
      <c r="T52" s="1852"/>
      <c r="U52" s="1850"/>
      <c r="V52" s="1851"/>
      <c r="W52" s="1852"/>
      <c r="X52" s="1850"/>
      <c r="Y52" s="1851"/>
      <c r="Z52" s="1852"/>
      <c r="AA52" s="1850"/>
      <c r="AB52" s="1851"/>
      <c r="AC52" s="1852"/>
      <c r="AD52" s="1850"/>
      <c r="AE52" s="1851"/>
      <c r="AF52" s="1852"/>
      <c r="AG52" s="1850"/>
      <c r="AH52" s="1851"/>
      <c r="AI52" s="1852"/>
      <c r="AJ52" s="1850"/>
      <c r="AK52" s="1851"/>
      <c r="AL52" s="1852"/>
      <c r="AM52" s="1890">
        <f t="shared" si="3"/>
        <v>2</v>
      </c>
      <c r="AN52" s="1891"/>
      <c r="AO52" s="1891"/>
      <c r="AP52" s="712"/>
      <c r="AQ52" s="386"/>
      <c r="AR52" s="32"/>
      <c r="AS52" s="32"/>
      <c r="AT52" s="32"/>
      <c r="AU52" s="32"/>
      <c r="AV52" s="32"/>
      <c r="AW52" s="32"/>
    </row>
    <row r="53" spans="1:49" s="6" customFormat="1" ht="15.75" customHeight="1">
      <c r="A53" s="813" t="s">
        <v>671</v>
      </c>
      <c r="B53" s="814"/>
      <c r="C53" s="1853">
        <f>C49/(C45*C48)</f>
        <v>0</v>
      </c>
      <c r="D53" s="1854"/>
      <c r="E53" s="1855"/>
      <c r="F53" s="1853"/>
      <c r="G53" s="1854"/>
      <c r="H53" s="1855"/>
      <c r="I53" s="1853"/>
      <c r="J53" s="1854"/>
      <c r="K53" s="1855"/>
      <c r="L53" s="1853"/>
      <c r="M53" s="1854"/>
      <c r="N53" s="1855"/>
      <c r="O53" s="1853"/>
      <c r="P53" s="1854"/>
      <c r="Q53" s="1855"/>
      <c r="R53" s="1853"/>
      <c r="S53" s="1854"/>
      <c r="T53" s="1855"/>
      <c r="U53" s="1853"/>
      <c r="V53" s="1854"/>
      <c r="W53" s="1855"/>
      <c r="X53" s="1853"/>
      <c r="Y53" s="1854"/>
      <c r="Z53" s="1855"/>
      <c r="AA53" s="1853"/>
      <c r="AB53" s="1854"/>
      <c r="AC53" s="1855"/>
      <c r="AD53" s="1853"/>
      <c r="AE53" s="1854"/>
      <c r="AF53" s="1855"/>
      <c r="AG53" s="1853"/>
      <c r="AH53" s="1854"/>
      <c r="AI53" s="1855"/>
      <c r="AJ53" s="1853"/>
      <c r="AK53" s="1854"/>
      <c r="AL53" s="1855"/>
      <c r="AM53" s="1878">
        <f t="shared" si="3"/>
        <v>0</v>
      </c>
      <c r="AN53" s="1879"/>
      <c r="AO53" s="1879"/>
      <c r="AP53" s="712"/>
      <c r="AQ53" s="386"/>
      <c r="AS53" s="32"/>
      <c r="AT53" s="32"/>
      <c r="AU53" s="32"/>
    </row>
    <row r="54" spans="1:49" s="6" customFormat="1" ht="30.75" customHeight="1">
      <c r="A54" s="1907" t="s">
        <v>1187</v>
      </c>
      <c r="B54" s="2130"/>
      <c r="C54" s="2066">
        <f>C49/(C46*C48)</f>
        <v>0</v>
      </c>
      <c r="D54" s="2067"/>
      <c r="E54" s="2068"/>
      <c r="F54" s="2066"/>
      <c r="G54" s="2067"/>
      <c r="H54" s="2068"/>
      <c r="I54" s="2066"/>
      <c r="J54" s="2067"/>
      <c r="K54" s="2068"/>
      <c r="L54" s="2066"/>
      <c r="M54" s="2067"/>
      <c r="N54" s="2068"/>
      <c r="O54" s="2066"/>
      <c r="P54" s="2067"/>
      <c r="Q54" s="2068"/>
      <c r="R54" s="2066"/>
      <c r="S54" s="2067"/>
      <c r="T54" s="2068"/>
      <c r="U54" s="2066"/>
      <c r="V54" s="2067"/>
      <c r="W54" s="2068"/>
      <c r="X54" s="2066"/>
      <c r="Y54" s="2067"/>
      <c r="Z54" s="2068"/>
      <c r="AA54" s="2066"/>
      <c r="AB54" s="2067"/>
      <c r="AC54" s="2068"/>
      <c r="AD54" s="2066"/>
      <c r="AE54" s="2067"/>
      <c r="AF54" s="2068"/>
      <c r="AG54" s="2066"/>
      <c r="AH54" s="2067"/>
      <c r="AI54" s="2068"/>
      <c r="AJ54" s="2066"/>
      <c r="AK54" s="2067"/>
      <c r="AL54" s="2068"/>
      <c r="AM54" s="1885">
        <f>AVERAGE(C54:AL54)</f>
        <v>0</v>
      </c>
      <c r="AN54" s="1886"/>
      <c r="AO54" s="1886"/>
      <c r="AP54" s="712"/>
      <c r="AQ54" s="386"/>
      <c r="AS54" s="32"/>
      <c r="AT54" s="32"/>
    </row>
    <row r="55" spans="1:49" ht="15.75" customHeight="1">
      <c r="A55" s="1909" t="s">
        <v>672</v>
      </c>
      <c r="B55" s="2137"/>
      <c r="C55" s="2063">
        <f>C49/(C51+C52)</f>
        <v>0</v>
      </c>
      <c r="D55" s="2064"/>
      <c r="E55" s="2065"/>
      <c r="F55" s="2063"/>
      <c r="G55" s="2064"/>
      <c r="H55" s="2065"/>
      <c r="I55" s="2063"/>
      <c r="J55" s="2064"/>
      <c r="K55" s="2065"/>
      <c r="L55" s="2063"/>
      <c r="M55" s="2064"/>
      <c r="N55" s="2065"/>
      <c r="O55" s="2063"/>
      <c r="P55" s="2064"/>
      <c r="Q55" s="2065"/>
      <c r="R55" s="2063"/>
      <c r="S55" s="2064"/>
      <c r="T55" s="2065"/>
      <c r="U55" s="2063"/>
      <c r="V55" s="2064"/>
      <c r="W55" s="2065"/>
      <c r="X55" s="2063"/>
      <c r="Y55" s="2064"/>
      <c r="Z55" s="2065"/>
      <c r="AA55" s="2063"/>
      <c r="AB55" s="2064"/>
      <c r="AC55" s="2065"/>
      <c r="AD55" s="2063"/>
      <c r="AE55" s="2064"/>
      <c r="AF55" s="2065"/>
      <c r="AG55" s="2063"/>
      <c r="AH55" s="2064"/>
      <c r="AI55" s="2065"/>
      <c r="AJ55" s="2063"/>
      <c r="AK55" s="2064"/>
      <c r="AL55" s="2065"/>
      <c r="AM55" s="1869">
        <f t="shared" si="3"/>
        <v>0</v>
      </c>
      <c r="AN55" s="1870"/>
      <c r="AO55" s="1870"/>
      <c r="AP55" s="712"/>
      <c r="AQ55" s="1173"/>
      <c r="AU55" s="6"/>
    </row>
    <row r="56" spans="1:49" ht="15.75" customHeight="1">
      <c r="A56" s="1910" t="s">
        <v>673</v>
      </c>
      <c r="B56" s="2138"/>
      <c r="C56" s="1845">
        <f>C52/(C52+C51)</f>
        <v>1</v>
      </c>
      <c r="D56" s="1846"/>
      <c r="E56" s="1847"/>
      <c r="F56" s="1845"/>
      <c r="G56" s="1846"/>
      <c r="H56" s="1847"/>
      <c r="I56" s="1845"/>
      <c r="J56" s="1846"/>
      <c r="K56" s="1847"/>
      <c r="L56" s="1845"/>
      <c r="M56" s="1846"/>
      <c r="N56" s="1847"/>
      <c r="O56" s="1845"/>
      <c r="P56" s="1846"/>
      <c r="Q56" s="1847"/>
      <c r="R56" s="1845"/>
      <c r="S56" s="1846"/>
      <c r="T56" s="1847"/>
      <c r="U56" s="1845"/>
      <c r="V56" s="1846"/>
      <c r="W56" s="1847"/>
      <c r="X56" s="1845"/>
      <c r="Y56" s="1846"/>
      <c r="Z56" s="1847"/>
      <c r="AA56" s="1845"/>
      <c r="AB56" s="1846"/>
      <c r="AC56" s="1847"/>
      <c r="AD56" s="1845"/>
      <c r="AE56" s="1846"/>
      <c r="AF56" s="1847"/>
      <c r="AG56" s="1845"/>
      <c r="AH56" s="1846"/>
      <c r="AI56" s="1847"/>
      <c r="AJ56" s="1845"/>
      <c r="AK56" s="1846"/>
      <c r="AL56" s="1847"/>
      <c r="AM56" s="1900">
        <f t="shared" si="3"/>
        <v>1</v>
      </c>
      <c r="AN56" s="1901"/>
      <c r="AO56" s="1901"/>
      <c r="AP56" s="712"/>
    </row>
    <row r="57" spans="1:49" s="42" customFormat="1" ht="15.75" customHeight="1">
      <c r="A57" s="811" t="s">
        <v>1216</v>
      </c>
      <c r="B57" s="1105"/>
      <c r="C57" s="1882" t="e">
        <f>((100%-C54)*C55)/C54</f>
        <v>#DIV/0!</v>
      </c>
      <c r="D57" s="1883"/>
      <c r="E57" s="1884"/>
      <c r="F57" s="1882"/>
      <c r="G57" s="1883"/>
      <c r="H57" s="1884"/>
      <c r="I57" s="1882"/>
      <c r="J57" s="1883"/>
      <c r="K57" s="1884"/>
      <c r="L57" s="1882"/>
      <c r="M57" s="1883"/>
      <c r="N57" s="1884"/>
      <c r="O57" s="1882"/>
      <c r="P57" s="1883"/>
      <c r="Q57" s="1884"/>
      <c r="R57" s="1882"/>
      <c r="S57" s="1883"/>
      <c r="T57" s="1884"/>
      <c r="U57" s="1882"/>
      <c r="V57" s="1883"/>
      <c r="W57" s="1884"/>
      <c r="X57" s="1882"/>
      <c r="Y57" s="1883"/>
      <c r="Z57" s="1884"/>
      <c r="AA57" s="1882"/>
      <c r="AB57" s="1883"/>
      <c r="AC57" s="1884"/>
      <c r="AD57" s="1882"/>
      <c r="AE57" s="1883"/>
      <c r="AF57" s="1884"/>
      <c r="AG57" s="1882"/>
      <c r="AH57" s="1883"/>
      <c r="AI57" s="1884"/>
      <c r="AJ57" s="1882"/>
      <c r="AK57" s="1883"/>
      <c r="AL57" s="1884"/>
      <c r="AM57" s="2146" t="e">
        <f>AVERAGE(C57:AL57)</f>
        <v>#DIV/0!</v>
      </c>
      <c r="AN57" s="2147"/>
      <c r="AO57" s="2147"/>
      <c r="AP57" s="1323"/>
      <c r="AQ57" s="1324"/>
      <c r="AS57" s="32"/>
      <c r="AT57" s="32"/>
      <c r="AU57"/>
    </row>
    <row r="58" spans="1:49" s="42" customFormat="1" ht="15.75" customHeight="1">
      <c r="A58" s="1084" t="s">
        <v>1217</v>
      </c>
      <c r="B58" s="1085"/>
      <c r="C58" s="1859">
        <f>(C51+C52)/(C46)</f>
        <v>8.3333333333333329E-2</v>
      </c>
      <c r="D58" s="1860"/>
      <c r="E58" s="1861"/>
      <c r="F58" s="1859"/>
      <c r="G58" s="1860"/>
      <c r="H58" s="1861"/>
      <c r="I58" s="1859"/>
      <c r="J58" s="1860"/>
      <c r="K58" s="1861"/>
      <c r="L58" s="1859"/>
      <c r="M58" s="1860"/>
      <c r="N58" s="1861"/>
      <c r="O58" s="1859"/>
      <c r="P58" s="1860"/>
      <c r="Q58" s="1861"/>
      <c r="R58" s="1859"/>
      <c r="S58" s="1860"/>
      <c r="T58" s="1861"/>
      <c r="U58" s="1859"/>
      <c r="V58" s="1860"/>
      <c r="W58" s="1861"/>
      <c r="X58" s="1859"/>
      <c r="Y58" s="1860"/>
      <c r="Z58" s="1861"/>
      <c r="AA58" s="1859"/>
      <c r="AB58" s="1860"/>
      <c r="AC58" s="1861"/>
      <c r="AD58" s="1859"/>
      <c r="AE58" s="1860"/>
      <c r="AF58" s="1861"/>
      <c r="AG58" s="1859"/>
      <c r="AH58" s="1860"/>
      <c r="AI58" s="1861"/>
      <c r="AJ58" s="1859"/>
      <c r="AK58" s="1860"/>
      <c r="AL58" s="1861"/>
      <c r="AM58" s="1876">
        <f>AVERAGE(C58:AL58)</f>
        <v>8.3333333333333329E-2</v>
      </c>
      <c r="AN58" s="1877"/>
      <c r="AO58" s="1877"/>
      <c r="AP58" s="1323"/>
      <c r="AQ58" s="1324"/>
      <c r="AS58" s="32"/>
      <c r="AT58" s="32"/>
    </row>
    <row r="59" spans="1:49" ht="15.75" customHeight="1">
      <c r="A59" s="766" t="s">
        <v>691</v>
      </c>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1324"/>
      <c r="AN59" s="1324"/>
      <c r="AO59" s="1324"/>
      <c r="AP59" s="712"/>
      <c r="AU59" s="42"/>
    </row>
    <row r="60" spans="1:49" ht="16.5" customHeight="1" thickBo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1324"/>
      <c r="AN60" s="1324"/>
      <c r="AO60" s="1324"/>
    </row>
    <row r="61" spans="1:49" s="6" customFormat="1" ht="31.5" customHeight="1">
      <c r="A61" s="2009" t="s">
        <v>752</v>
      </c>
      <c r="B61" s="2010"/>
      <c r="C61" s="2009" t="s">
        <v>2</v>
      </c>
      <c r="D61" s="2010"/>
      <c r="E61" s="2011"/>
      <c r="F61" s="2009" t="s">
        <v>3</v>
      </c>
      <c r="G61" s="2010"/>
      <c r="H61" s="2011"/>
      <c r="I61" s="2009" t="s">
        <v>4</v>
      </c>
      <c r="J61" s="2010"/>
      <c r="K61" s="2011"/>
      <c r="L61" s="2009" t="s">
        <v>5</v>
      </c>
      <c r="M61" s="2010"/>
      <c r="N61" s="2011"/>
      <c r="O61" s="2009" t="s">
        <v>6</v>
      </c>
      <c r="P61" s="2010"/>
      <c r="Q61" s="2011"/>
      <c r="R61" s="2009" t="s">
        <v>7</v>
      </c>
      <c r="S61" s="2010"/>
      <c r="T61" s="2011"/>
      <c r="U61" s="2009" t="s">
        <v>8</v>
      </c>
      <c r="V61" s="2010"/>
      <c r="W61" s="2011"/>
      <c r="X61" s="2009" t="s">
        <v>9</v>
      </c>
      <c r="Y61" s="2010"/>
      <c r="Z61" s="2011"/>
      <c r="AA61" s="2009" t="s">
        <v>10</v>
      </c>
      <c r="AB61" s="2010"/>
      <c r="AC61" s="2011"/>
      <c r="AD61" s="2009" t="s">
        <v>11</v>
      </c>
      <c r="AE61" s="2010"/>
      <c r="AF61" s="2011"/>
      <c r="AG61" s="2009" t="s">
        <v>12</v>
      </c>
      <c r="AH61" s="2010"/>
      <c r="AI61" s="2011"/>
      <c r="AJ61" s="2009" t="s">
        <v>13</v>
      </c>
      <c r="AK61" s="2010"/>
      <c r="AL61" s="2011"/>
      <c r="AM61" s="1954" t="s">
        <v>659</v>
      </c>
      <c r="AN61" s="1989"/>
      <c r="AO61" s="1989"/>
      <c r="AP61" s="712"/>
      <c r="AQ61" s="386"/>
      <c r="AS61" s="32"/>
      <c r="AT61" s="32"/>
      <c r="AU61"/>
    </row>
    <row r="62" spans="1:49" s="1267" customFormat="1" ht="17.25" customHeight="1">
      <c r="A62" s="2119" t="s">
        <v>1468</v>
      </c>
      <c r="B62" s="2120"/>
      <c r="C62" s="2069">
        <v>39</v>
      </c>
      <c r="D62" s="2070"/>
      <c r="E62" s="2071"/>
      <c r="F62" s="2069"/>
      <c r="G62" s="2070"/>
      <c r="H62" s="2071"/>
      <c r="I62" s="2069"/>
      <c r="J62" s="2070"/>
      <c r="K62" s="2071"/>
      <c r="L62" s="2069"/>
      <c r="M62" s="2070"/>
      <c r="N62" s="2071"/>
      <c r="O62" s="2069"/>
      <c r="P62" s="2070"/>
      <c r="Q62" s="2071"/>
      <c r="R62" s="2069"/>
      <c r="S62" s="2070"/>
      <c r="T62" s="2071"/>
      <c r="U62" s="2069"/>
      <c r="V62" s="2070"/>
      <c r="W62" s="2071"/>
      <c r="X62" s="2069"/>
      <c r="Y62" s="2070"/>
      <c r="Z62" s="2071"/>
      <c r="AA62" s="2069"/>
      <c r="AB62" s="2070"/>
      <c r="AC62" s="2071"/>
      <c r="AD62" s="2069"/>
      <c r="AE62" s="2070"/>
      <c r="AF62" s="2071"/>
      <c r="AG62" s="2069"/>
      <c r="AH62" s="2070"/>
      <c r="AI62" s="2071"/>
      <c r="AJ62" s="2069"/>
      <c r="AK62" s="2070"/>
      <c r="AL62" s="2071"/>
      <c r="AM62" s="2152">
        <f>AVERAGE(C62:AL62)</f>
        <v>39</v>
      </c>
      <c r="AN62" s="2153"/>
      <c r="AO62" s="2153"/>
      <c r="AP62" s="712"/>
      <c r="AQ62" s="386"/>
      <c r="AR62" s="32"/>
      <c r="AS62" s="32"/>
      <c r="AT62" s="32"/>
      <c r="AU62" s="32"/>
      <c r="AV62" s="32"/>
      <c r="AW62" s="32"/>
    </row>
    <row r="63" spans="1:49" s="1267" customFormat="1" ht="17.25" customHeight="1">
      <c r="A63" s="2123" t="s">
        <v>1469</v>
      </c>
      <c r="B63" s="2124"/>
      <c r="C63" s="2072">
        <f>C62-C64</f>
        <v>39</v>
      </c>
      <c r="D63" s="2073"/>
      <c r="E63" s="2074"/>
      <c r="F63" s="2072"/>
      <c r="G63" s="2073"/>
      <c r="H63" s="2074"/>
      <c r="I63" s="2072"/>
      <c r="J63" s="2073"/>
      <c r="K63" s="2074"/>
      <c r="L63" s="2072"/>
      <c r="M63" s="2073"/>
      <c r="N63" s="2074"/>
      <c r="O63" s="2072"/>
      <c r="P63" s="2073"/>
      <c r="Q63" s="2074"/>
      <c r="R63" s="2059"/>
      <c r="S63" s="2060"/>
      <c r="T63" s="2061"/>
      <c r="U63" s="2059"/>
      <c r="V63" s="2060"/>
      <c r="W63" s="2061"/>
      <c r="X63" s="2059"/>
      <c r="Y63" s="2060"/>
      <c r="Z63" s="2061"/>
      <c r="AA63" s="2059"/>
      <c r="AB63" s="2060"/>
      <c r="AC63" s="2061"/>
      <c r="AD63" s="2059"/>
      <c r="AE63" s="2060"/>
      <c r="AF63" s="2061"/>
      <c r="AG63" s="2059"/>
      <c r="AH63" s="2060"/>
      <c r="AI63" s="2061"/>
      <c r="AJ63" s="2059"/>
      <c r="AK63" s="2060"/>
      <c r="AL63" s="2061"/>
      <c r="AM63" s="2133">
        <f t="shared" ref="AM63" si="4">AVERAGE(C63:AL63)</f>
        <v>39</v>
      </c>
      <c r="AN63" s="2134"/>
      <c r="AO63" s="2134"/>
      <c r="AP63" s="712"/>
      <c r="AQ63" s="386"/>
      <c r="AR63" s="32"/>
      <c r="AS63" s="32"/>
      <c r="AT63" s="32"/>
      <c r="AU63" s="32"/>
      <c r="AV63" s="32"/>
      <c r="AW63" s="32"/>
    </row>
    <row r="64" spans="1:49" s="1267" customFormat="1" ht="17.25" customHeight="1">
      <c r="A64" s="2123" t="s">
        <v>1550</v>
      </c>
      <c r="B64" s="2124"/>
      <c r="C64" s="2072"/>
      <c r="D64" s="2073"/>
      <c r="E64" s="2074"/>
      <c r="F64" s="2072"/>
      <c r="G64" s="2073"/>
      <c r="H64" s="2074"/>
      <c r="I64" s="2072"/>
      <c r="J64" s="2073"/>
      <c r="K64" s="2074"/>
      <c r="L64" s="2072"/>
      <c r="M64" s="2073"/>
      <c r="N64" s="2074"/>
      <c r="O64" s="2072"/>
      <c r="P64" s="2073"/>
      <c r="Q64" s="2074"/>
      <c r="R64" s="2059"/>
      <c r="S64" s="2060"/>
      <c r="T64" s="2061"/>
      <c r="U64" s="2059"/>
      <c r="V64" s="2060"/>
      <c r="W64" s="2061"/>
      <c r="X64" s="2059"/>
      <c r="Y64" s="2060"/>
      <c r="Z64" s="2061"/>
      <c r="AA64" s="2059"/>
      <c r="AB64" s="2060"/>
      <c r="AC64" s="2061"/>
      <c r="AD64" s="2059"/>
      <c r="AE64" s="2060"/>
      <c r="AF64" s="2061"/>
      <c r="AG64" s="2059"/>
      <c r="AH64" s="2060"/>
      <c r="AI64" s="2061"/>
      <c r="AJ64" s="2059"/>
      <c r="AK64" s="2060"/>
      <c r="AL64" s="2061"/>
      <c r="AM64" s="2133" t="e">
        <f t="shared" ref="AM64" si="5">AVERAGE(C64:AL64)</f>
        <v>#DIV/0!</v>
      </c>
      <c r="AN64" s="2134"/>
      <c r="AO64" s="2134"/>
      <c r="AP64" s="712"/>
      <c r="AQ64" s="386"/>
      <c r="AR64" s="32"/>
      <c r="AS64" s="32"/>
      <c r="AT64" s="32"/>
      <c r="AU64" s="32"/>
      <c r="AV64" s="32"/>
      <c r="AW64" s="32"/>
    </row>
    <row r="65" spans="1:49" s="1267" customFormat="1" ht="17.25" customHeight="1">
      <c r="A65" s="2121" t="s">
        <v>1549</v>
      </c>
      <c r="B65" s="2122"/>
      <c r="C65" s="2075">
        <v>31</v>
      </c>
      <c r="D65" s="2076"/>
      <c r="E65" s="2077"/>
      <c r="F65" s="2075"/>
      <c r="G65" s="2076"/>
      <c r="H65" s="2077"/>
      <c r="I65" s="2075"/>
      <c r="J65" s="2076"/>
      <c r="K65" s="2077"/>
      <c r="L65" s="2075"/>
      <c r="M65" s="2076"/>
      <c r="N65" s="2077"/>
      <c r="O65" s="2075"/>
      <c r="P65" s="2076"/>
      <c r="Q65" s="2077"/>
      <c r="R65" s="2075"/>
      <c r="S65" s="2076"/>
      <c r="T65" s="2077"/>
      <c r="U65" s="2075"/>
      <c r="V65" s="2076"/>
      <c r="W65" s="2077"/>
      <c r="X65" s="2075"/>
      <c r="Y65" s="2076"/>
      <c r="Z65" s="2077"/>
      <c r="AA65" s="2075"/>
      <c r="AB65" s="2076"/>
      <c r="AC65" s="2077"/>
      <c r="AD65" s="2075"/>
      <c r="AE65" s="2076"/>
      <c r="AF65" s="2077"/>
      <c r="AG65" s="2075"/>
      <c r="AH65" s="2076"/>
      <c r="AI65" s="2077"/>
      <c r="AJ65" s="2075"/>
      <c r="AK65" s="2076"/>
      <c r="AL65" s="2077"/>
      <c r="AM65" s="2135">
        <f>AVERAGE(C65:AL65)</f>
        <v>31</v>
      </c>
      <c r="AN65" s="2136"/>
      <c r="AO65" s="2136"/>
      <c r="AP65" s="712"/>
      <c r="AQ65" s="386"/>
      <c r="AR65" s="32"/>
      <c r="AS65" s="32"/>
      <c r="AT65" s="32"/>
      <c r="AU65" s="32"/>
      <c r="AV65" s="32"/>
      <c r="AW65" s="32"/>
    </row>
    <row r="66" spans="1:49" s="6" customFormat="1" ht="15.75" customHeight="1">
      <c r="A66" s="1912" t="s">
        <v>679</v>
      </c>
      <c r="B66" s="2110"/>
      <c r="C66" s="1864"/>
      <c r="D66" s="1865"/>
      <c r="E66" s="1899"/>
      <c r="F66" s="1864"/>
      <c r="G66" s="1865"/>
      <c r="H66" s="1899"/>
      <c r="I66" s="1864"/>
      <c r="J66" s="1865"/>
      <c r="K66" s="1899"/>
      <c r="L66" s="1864"/>
      <c r="M66" s="1865"/>
      <c r="N66" s="1899"/>
      <c r="O66" s="1864"/>
      <c r="P66" s="1865"/>
      <c r="Q66" s="1899"/>
      <c r="R66" s="1864"/>
      <c r="S66" s="1865"/>
      <c r="T66" s="1899"/>
      <c r="U66" s="1864"/>
      <c r="V66" s="1865"/>
      <c r="W66" s="1899"/>
      <c r="X66" s="1864"/>
      <c r="Y66" s="1865"/>
      <c r="Z66" s="1899"/>
      <c r="AA66" s="1864"/>
      <c r="AB66" s="1865"/>
      <c r="AC66" s="1899"/>
      <c r="AD66" s="1864"/>
      <c r="AE66" s="1865"/>
      <c r="AF66" s="1899"/>
      <c r="AG66" s="1864"/>
      <c r="AH66" s="1865"/>
      <c r="AI66" s="1899"/>
      <c r="AJ66" s="1864"/>
      <c r="AK66" s="1865"/>
      <c r="AL66" s="1899"/>
      <c r="AM66" s="1862" t="e">
        <f t="shared" ref="AM66:AM75" si="6">AVERAGE(C66:AL66)</f>
        <v>#DIV/0!</v>
      </c>
      <c r="AN66" s="1863"/>
      <c r="AO66" s="1863"/>
      <c r="AP66" s="712"/>
      <c r="AQ66" s="386"/>
      <c r="AS66" s="32"/>
      <c r="AT66" s="32"/>
      <c r="AU66" s="1267"/>
    </row>
    <row r="67" spans="1:49" s="6" customFormat="1" ht="15.75" customHeight="1">
      <c r="A67" s="813" t="s">
        <v>760</v>
      </c>
      <c r="B67" s="814"/>
      <c r="C67" s="1839"/>
      <c r="D67" s="1840"/>
      <c r="E67" s="1841"/>
      <c r="F67" s="1839"/>
      <c r="G67" s="1840"/>
      <c r="H67" s="1841"/>
      <c r="I67" s="1839"/>
      <c r="J67" s="1840"/>
      <c r="K67" s="1841"/>
      <c r="L67" s="1839"/>
      <c r="M67" s="1840"/>
      <c r="N67" s="1841"/>
      <c r="O67" s="1839"/>
      <c r="P67" s="1840"/>
      <c r="Q67" s="1841"/>
      <c r="R67" s="1839"/>
      <c r="S67" s="1840"/>
      <c r="T67" s="1841"/>
      <c r="U67" s="1839"/>
      <c r="V67" s="1840"/>
      <c r="W67" s="1841"/>
      <c r="X67" s="1839"/>
      <c r="Y67" s="1840"/>
      <c r="Z67" s="1841"/>
      <c r="AA67" s="1839"/>
      <c r="AB67" s="1840"/>
      <c r="AC67" s="1841"/>
      <c r="AD67" s="1839"/>
      <c r="AE67" s="1840"/>
      <c r="AF67" s="1841"/>
      <c r="AG67" s="1839"/>
      <c r="AH67" s="1840"/>
      <c r="AI67" s="1841"/>
      <c r="AJ67" s="1839"/>
      <c r="AK67" s="1840"/>
      <c r="AL67" s="1841"/>
      <c r="AM67" s="1871" t="e">
        <f t="shared" si="6"/>
        <v>#DIV/0!</v>
      </c>
      <c r="AN67" s="1872"/>
      <c r="AO67" s="1872"/>
      <c r="AP67" s="712"/>
      <c r="AQ67" s="386"/>
      <c r="AS67" s="32"/>
      <c r="AT67" s="32"/>
    </row>
    <row r="68" spans="1:49" s="6" customFormat="1" ht="15.75" customHeight="1">
      <c r="A68" s="813" t="s">
        <v>1548</v>
      </c>
      <c r="B68" s="814"/>
      <c r="C68" s="1839"/>
      <c r="D68" s="1840"/>
      <c r="E68" s="1841"/>
      <c r="F68" s="1839"/>
      <c r="G68" s="1840"/>
      <c r="H68" s="1841"/>
      <c r="I68" s="1839"/>
      <c r="J68" s="1840"/>
      <c r="K68" s="1841"/>
      <c r="L68" s="1839"/>
      <c r="M68" s="1840"/>
      <c r="N68" s="1841"/>
      <c r="O68" s="1839"/>
      <c r="P68" s="1840"/>
      <c r="Q68" s="1841"/>
      <c r="R68" s="1839"/>
      <c r="S68" s="1840"/>
      <c r="T68" s="1841"/>
      <c r="U68" s="1839"/>
      <c r="V68" s="1840"/>
      <c r="W68" s="1841"/>
      <c r="X68" s="1839"/>
      <c r="Y68" s="1840"/>
      <c r="Z68" s="1841"/>
      <c r="AA68" s="1839"/>
      <c r="AB68" s="1840"/>
      <c r="AC68" s="1841"/>
      <c r="AD68" s="1839"/>
      <c r="AE68" s="1840"/>
      <c r="AF68" s="1841"/>
      <c r="AG68" s="1839"/>
      <c r="AH68" s="1840"/>
      <c r="AI68" s="1841"/>
      <c r="AJ68" s="1839"/>
      <c r="AK68" s="1840"/>
      <c r="AL68" s="1841"/>
      <c r="AM68" s="1871" t="e">
        <f t="shared" si="6"/>
        <v>#DIV/0!</v>
      </c>
      <c r="AN68" s="1872"/>
      <c r="AO68" s="1872"/>
      <c r="AP68" s="712"/>
      <c r="AQ68" s="386"/>
      <c r="AS68" s="32"/>
      <c r="AT68" s="32"/>
    </row>
    <row r="69" spans="1:49" s="6" customFormat="1" ht="15.75" customHeight="1">
      <c r="A69" s="815" t="s">
        <v>579</v>
      </c>
      <c r="B69" s="816"/>
      <c r="C69" s="1850">
        <v>11</v>
      </c>
      <c r="D69" s="1851"/>
      <c r="E69" s="1852"/>
      <c r="F69" s="1850"/>
      <c r="G69" s="1851"/>
      <c r="H69" s="1852"/>
      <c r="I69" s="1850"/>
      <c r="J69" s="1851"/>
      <c r="K69" s="1852"/>
      <c r="L69" s="1850"/>
      <c r="M69" s="1851"/>
      <c r="N69" s="1852"/>
      <c r="O69" s="1850"/>
      <c r="P69" s="1851"/>
      <c r="Q69" s="1852"/>
      <c r="R69" s="1850"/>
      <c r="S69" s="1851"/>
      <c r="T69" s="1852"/>
      <c r="U69" s="1850"/>
      <c r="V69" s="1851"/>
      <c r="W69" s="1852"/>
      <c r="X69" s="1850"/>
      <c r="Y69" s="1851"/>
      <c r="Z69" s="1852"/>
      <c r="AA69" s="1850"/>
      <c r="AB69" s="1851"/>
      <c r="AC69" s="1852"/>
      <c r="AD69" s="1850"/>
      <c r="AE69" s="1851"/>
      <c r="AF69" s="1852"/>
      <c r="AG69" s="1850"/>
      <c r="AH69" s="1851"/>
      <c r="AI69" s="1852"/>
      <c r="AJ69" s="1850"/>
      <c r="AK69" s="1851"/>
      <c r="AL69" s="1852"/>
      <c r="AM69" s="1890">
        <f t="shared" si="6"/>
        <v>11</v>
      </c>
      <c r="AN69" s="1891"/>
      <c r="AO69" s="1891"/>
      <c r="AP69" s="712"/>
      <c r="AQ69" s="386"/>
      <c r="AS69" s="32"/>
      <c r="AT69" s="32"/>
    </row>
    <row r="70" spans="1:49" s="6" customFormat="1" ht="15.75" customHeight="1">
      <c r="A70" s="813" t="s">
        <v>671</v>
      </c>
      <c r="B70" s="814"/>
      <c r="C70" s="1853">
        <f>C66/(C62*C65)</f>
        <v>0</v>
      </c>
      <c r="D70" s="1854"/>
      <c r="E70" s="1855"/>
      <c r="F70" s="1853"/>
      <c r="G70" s="1854"/>
      <c r="H70" s="1855"/>
      <c r="I70" s="1853"/>
      <c r="J70" s="1854"/>
      <c r="K70" s="1855"/>
      <c r="L70" s="1853"/>
      <c r="M70" s="1854"/>
      <c r="N70" s="1855"/>
      <c r="O70" s="1853"/>
      <c r="P70" s="1854"/>
      <c r="Q70" s="1855"/>
      <c r="R70" s="1853"/>
      <c r="S70" s="1854"/>
      <c r="T70" s="1855"/>
      <c r="U70" s="1853"/>
      <c r="V70" s="1854"/>
      <c r="W70" s="1855"/>
      <c r="X70" s="1853"/>
      <c r="Y70" s="1854"/>
      <c r="Z70" s="1855"/>
      <c r="AA70" s="1853"/>
      <c r="AB70" s="1854"/>
      <c r="AC70" s="1855"/>
      <c r="AD70" s="1853"/>
      <c r="AE70" s="1854"/>
      <c r="AF70" s="1855"/>
      <c r="AG70" s="1853"/>
      <c r="AH70" s="1854"/>
      <c r="AI70" s="1855"/>
      <c r="AJ70" s="1853"/>
      <c r="AK70" s="1854"/>
      <c r="AL70" s="1855"/>
      <c r="AM70" s="1878">
        <f t="shared" si="6"/>
        <v>0</v>
      </c>
      <c r="AN70" s="1879"/>
      <c r="AO70" s="1879"/>
      <c r="AP70" s="712"/>
      <c r="AQ70" s="386"/>
      <c r="AS70" s="32"/>
      <c r="AT70" s="32"/>
    </row>
    <row r="71" spans="1:49" s="6" customFormat="1" ht="30.75" customHeight="1">
      <c r="A71" s="1907" t="s">
        <v>1187</v>
      </c>
      <c r="B71" s="2130"/>
      <c r="C71" s="2066">
        <f>C66/(C63*C65)</f>
        <v>0</v>
      </c>
      <c r="D71" s="2067"/>
      <c r="E71" s="2068"/>
      <c r="F71" s="2066"/>
      <c r="G71" s="2067"/>
      <c r="H71" s="2068"/>
      <c r="I71" s="2066"/>
      <c r="J71" s="2067"/>
      <c r="K71" s="2068"/>
      <c r="L71" s="2066"/>
      <c r="M71" s="2067"/>
      <c r="N71" s="2068"/>
      <c r="O71" s="2066"/>
      <c r="P71" s="2067"/>
      <c r="Q71" s="2068"/>
      <c r="R71" s="2066"/>
      <c r="S71" s="2067"/>
      <c r="T71" s="2068"/>
      <c r="U71" s="2066"/>
      <c r="V71" s="2067"/>
      <c r="W71" s="2068"/>
      <c r="X71" s="2066"/>
      <c r="Y71" s="2067"/>
      <c r="Z71" s="2068"/>
      <c r="AA71" s="2066"/>
      <c r="AB71" s="2067"/>
      <c r="AC71" s="2068"/>
      <c r="AD71" s="2066"/>
      <c r="AE71" s="2067"/>
      <c r="AF71" s="2068"/>
      <c r="AG71" s="2066"/>
      <c r="AH71" s="2067"/>
      <c r="AI71" s="2068"/>
      <c r="AJ71" s="2066"/>
      <c r="AK71" s="2067"/>
      <c r="AL71" s="2068"/>
      <c r="AM71" s="1885">
        <f>AVERAGE(C71:AL71)</f>
        <v>0</v>
      </c>
      <c r="AN71" s="1886"/>
      <c r="AO71" s="1886"/>
      <c r="AP71" s="712"/>
      <c r="AQ71" s="386"/>
      <c r="AS71" s="32"/>
      <c r="AT71" s="32"/>
    </row>
    <row r="72" spans="1:49" s="6" customFormat="1" ht="15.75" customHeight="1">
      <c r="A72" s="1909" t="s">
        <v>672</v>
      </c>
      <c r="B72" s="2137"/>
      <c r="C72" s="2063">
        <f>C66/(C68+C69)</f>
        <v>0</v>
      </c>
      <c r="D72" s="2064"/>
      <c r="E72" s="2065"/>
      <c r="F72" s="2063"/>
      <c r="G72" s="2064"/>
      <c r="H72" s="2065"/>
      <c r="I72" s="2063"/>
      <c r="J72" s="2064"/>
      <c r="K72" s="2065"/>
      <c r="L72" s="2063"/>
      <c r="M72" s="2064"/>
      <c r="N72" s="2065"/>
      <c r="O72" s="2063"/>
      <c r="P72" s="2064"/>
      <c r="Q72" s="2065"/>
      <c r="R72" s="2063"/>
      <c r="S72" s="2064"/>
      <c r="T72" s="2065"/>
      <c r="U72" s="2063"/>
      <c r="V72" s="2064"/>
      <c r="W72" s="2065"/>
      <c r="X72" s="2063"/>
      <c r="Y72" s="2064"/>
      <c r="Z72" s="2065"/>
      <c r="AA72" s="2063"/>
      <c r="AB72" s="2064"/>
      <c r="AC72" s="2065"/>
      <c r="AD72" s="2063"/>
      <c r="AE72" s="2064"/>
      <c r="AF72" s="2065"/>
      <c r="AG72" s="2063"/>
      <c r="AH72" s="2064"/>
      <c r="AI72" s="2065"/>
      <c r="AJ72" s="2063"/>
      <c r="AK72" s="2064"/>
      <c r="AL72" s="2065"/>
      <c r="AM72" s="1869">
        <f t="shared" si="6"/>
        <v>0</v>
      </c>
      <c r="AN72" s="1870"/>
      <c r="AO72" s="1870"/>
      <c r="AP72" s="712"/>
      <c r="AQ72" s="386"/>
      <c r="AS72" s="32"/>
      <c r="AT72" s="32"/>
    </row>
    <row r="73" spans="1:49" s="6" customFormat="1" ht="15.75" customHeight="1">
      <c r="A73" s="1910" t="s">
        <v>673</v>
      </c>
      <c r="B73" s="2138"/>
      <c r="C73" s="1845">
        <f>C69/(C69+C68)</f>
        <v>1</v>
      </c>
      <c r="D73" s="1846"/>
      <c r="E73" s="1847"/>
      <c r="F73" s="1845"/>
      <c r="G73" s="1846"/>
      <c r="H73" s="1847"/>
      <c r="I73" s="1845"/>
      <c r="J73" s="1846"/>
      <c r="K73" s="1847"/>
      <c r="L73" s="1845"/>
      <c r="M73" s="1846"/>
      <c r="N73" s="1847"/>
      <c r="O73" s="1845"/>
      <c r="P73" s="1846"/>
      <c r="Q73" s="1847"/>
      <c r="R73" s="1845"/>
      <c r="S73" s="1846"/>
      <c r="T73" s="1847"/>
      <c r="U73" s="1845"/>
      <c r="V73" s="1846"/>
      <c r="W73" s="1847"/>
      <c r="X73" s="1845"/>
      <c r="Y73" s="1846"/>
      <c r="Z73" s="1847"/>
      <c r="AA73" s="1845"/>
      <c r="AB73" s="1846"/>
      <c r="AC73" s="1847"/>
      <c r="AD73" s="1845"/>
      <c r="AE73" s="1846"/>
      <c r="AF73" s="1847"/>
      <c r="AG73" s="1845"/>
      <c r="AH73" s="1846"/>
      <c r="AI73" s="1847"/>
      <c r="AJ73" s="1845"/>
      <c r="AK73" s="1846"/>
      <c r="AL73" s="1847"/>
      <c r="AM73" s="1900">
        <f t="shared" si="6"/>
        <v>1</v>
      </c>
      <c r="AN73" s="1901"/>
      <c r="AO73" s="1901"/>
      <c r="AP73" s="712"/>
      <c r="AQ73" s="386"/>
      <c r="AS73" s="32"/>
      <c r="AT73" s="32"/>
    </row>
    <row r="74" spans="1:49" s="42" customFormat="1" ht="15.75" customHeight="1">
      <c r="A74" s="811" t="s">
        <v>1216</v>
      </c>
      <c r="B74" s="1105"/>
      <c r="C74" s="1882" t="e">
        <f>((100%-C71)*C72)/C71</f>
        <v>#DIV/0!</v>
      </c>
      <c r="D74" s="1883"/>
      <c r="E74" s="1884"/>
      <c r="F74" s="1882"/>
      <c r="G74" s="1883"/>
      <c r="H74" s="1884"/>
      <c r="I74" s="1882"/>
      <c r="J74" s="1883"/>
      <c r="K74" s="1884"/>
      <c r="L74" s="1882"/>
      <c r="M74" s="1883"/>
      <c r="N74" s="1884"/>
      <c r="O74" s="1882"/>
      <c r="P74" s="1883"/>
      <c r="Q74" s="1884"/>
      <c r="R74" s="1882"/>
      <c r="S74" s="1883"/>
      <c r="T74" s="1884"/>
      <c r="U74" s="1882"/>
      <c r="V74" s="1883"/>
      <c r="W74" s="1884"/>
      <c r="X74" s="1882"/>
      <c r="Y74" s="1883"/>
      <c r="Z74" s="1884"/>
      <c r="AA74" s="1882"/>
      <c r="AB74" s="1883"/>
      <c r="AC74" s="1884"/>
      <c r="AD74" s="1882"/>
      <c r="AE74" s="1883"/>
      <c r="AF74" s="1884"/>
      <c r="AG74" s="1882"/>
      <c r="AH74" s="1883"/>
      <c r="AI74" s="1884"/>
      <c r="AJ74" s="1882"/>
      <c r="AK74" s="1883"/>
      <c r="AL74" s="1884"/>
      <c r="AM74" s="2146" t="e">
        <f t="shared" si="6"/>
        <v>#DIV/0!</v>
      </c>
      <c r="AN74" s="2147"/>
      <c r="AO74" s="2147"/>
      <c r="AP74" s="1323"/>
      <c r="AQ74" s="1324"/>
      <c r="AS74" s="32"/>
      <c r="AT74" s="32"/>
      <c r="AU74" s="6"/>
    </row>
    <row r="75" spans="1:49" s="42" customFormat="1" ht="15.75" customHeight="1">
      <c r="A75" s="1084" t="s">
        <v>1217</v>
      </c>
      <c r="B75" s="1085"/>
      <c r="C75" s="1859">
        <f>(C68+C69)/(C63)</f>
        <v>0.28205128205128205</v>
      </c>
      <c r="D75" s="1860"/>
      <c r="E75" s="1861"/>
      <c r="F75" s="1859"/>
      <c r="G75" s="1860"/>
      <c r="H75" s="1861"/>
      <c r="I75" s="1859"/>
      <c r="J75" s="1860"/>
      <c r="K75" s="1861"/>
      <c r="L75" s="1859"/>
      <c r="M75" s="1860"/>
      <c r="N75" s="1861"/>
      <c r="O75" s="1859"/>
      <c r="P75" s="1860"/>
      <c r="Q75" s="1861"/>
      <c r="R75" s="1859"/>
      <c r="S75" s="1860"/>
      <c r="T75" s="1861"/>
      <c r="U75" s="1859"/>
      <c r="V75" s="1860"/>
      <c r="W75" s="1861"/>
      <c r="X75" s="1859"/>
      <c r="Y75" s="1860"/>
      <c r="Z75" s="1861"/>
      <c r="AA75" s="1859"/>
      <c r="AB75" s="1860"/>
      <c r="AC75" s="1861"/>
      <c r="AD75" s="1859"/>
      <c r="AE75" s="1860"/>
      <c r="AF75" s="1861"/>
      <c r="AG75" s="1859"/>
      <c r="AH75" s="1860"/>
      <c r="AI75" s="1861"/>
      <c r="AJ75" s="1859"/>
      <c r="AK75" s="1860"/>
      <c r="AL75" s="1861"/>
      <c r="AM75" s="1876">
        <f t="shared" si="6"/>
        <v>0.28205128205128205</v>
      </c>
      <c r="AN75" s="1877"/>
      <c r="AO75" s="1877"/>
      <c r="AP75" s="1323"/>
      <c r="AQ75" s="1324"/>
      <c r="AS75" s="32"/>
      <c r="AT75" s="32"/>
    </row>
    <row r="76" spans="1:49" ht="15.75" customHeight="1">
      <c r="A76" s="766" t="s">
        <v>691</v>
      </c>
      <c r="B76" s="42"/>
      <c r="C76" s="42"/>
      <c r="D76" s="42"/>
      <c r="E76" s="42"/>
      <c r="F76" s="42"/>
      <c r="G76" s="42"/>
      <c r="H76" s="42"/>
      <c r="I76" s="42"/>
      <c r="J76" s="42"/>
      <c r="K76" s="42"/>
      <c r="L76" s="42"/>
      <c r="M76" s="42"/>
      <c r="N76" s="42"/>
      <c r="O76" s="42"/>
      <c r="P76" s="42"/>
      <c r="Q76" s="42"/>
      <c r="R76" s="1324"/>
      <c r="S76" s="1324"/>
      <c r="T76" s="1324"/>
      <c r="U76" s="1324"/>
      <c r="V76" s="1324"/>
      <c r="W76" s="1324"/>
      <c r="X76" s="42"/>
      <c r="Y76" s="42"/>
      <c r="Z76" s="42"/>
      <c r="AA76" s="42"/>
      <c r="AB76" s="42"/>
      <c r="AC76" s="42"/>
      <c r="AD76" s="42"/>
      <c r="AE76" s="42"/>
      <c r="AF76" s="42"/>
      <c r="AG76" s="42"/>
      <c r="AH76" s="42"/>
      <c r="AI76" s="42"/>
      <c r="AJ76" s="42"/>
      <c r="AK76" s="42"/>
      <c r="AL76" s="42"/>
      <c r="AM76" s="1324"/>
      <c r="AN76" s="1324"/>
      <c r="AO76" s="1324"/>
      <c r="AU76" s="42"/>
    </row>
    <row r="77" spans="1:49"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1324"/>
      <c r="AN77" s="1324"/>
      <c r="AO77" s="1324"/>
    </row>
    <row r="78" spans="1:49" s="6" customFormat="1" ht="16.5" customHeight="1" thickBo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1324"/>
      <c r="AN78" s="1324"/>
      <c r="AO78" s="1324"/>
      <c r="AP78" s="32"/>
      <c r="AQ78" s="386"/>
      <c r="AS78" s="32"/>
      <c r="AT78" s="32"/>
      <c r="AU78"/>
    </row>
    <row r="79" spans="1:49" s="6" customFormat="1" ht="31.5" customHeight="1">
      <c r="A79" s="2150" t="s">
        <v>1351</v>
      </c>
      <c r="B79" s="2151"/>
      <c r="C79" s="2009" t="s">
        <v>2</v>
      </c>
      <c r="D79" s="2010"/>
      <c r="E79" s="2011"/>
      <c r="F79" s="2009" t="s">
        <v>3</v>
      </c>
      <c r="G79" s="2010"/>
      <c r="H79" s="2011"/>
      <c r="I79" s="2009" t="s">
        <v>4</v>
      </c>
      <c r="J79" s="2010"/>
      <c r="K79" s="2011"/>
      <c r="L79" s="2009" t="s">
        <v>5</v>
      </c>
      <c r="M79" s="2010"/>
      <c r="N79" s="2011"/>
      <c r="O79" s="2009" t="s">
        <v>6</v>
      </c>
      <c r="P79" s="2010"/>
      <c r="Q79" s="2011"/>
      <c r="R79" s="2009" t="s">
        <v>7</v>
      </c>
      <c r="S79" s="2010"/>
      <c r="T79" s="2011"/>
      <c r="U79" s="2009" t="s">
        <v>8</v>
      </c>
      <c r="V79" s="2010"/>
      <c r="W79" s="2011"/>
      <c r="X79" s="2009" t="s">
        <v>9</v>
      </c>
      <c r="Y79" s="2010"/>
      <c r="Z79" s="2011"/>
      <c r="AA79" s="2009" t="s">
        <v>10</v>
      </c>
      <c r="AB79" s="2010"/>
      <c r="AC79" s="2011"/>
      <c r="AD79" s="2009" t="s">
        <v>11</v>
      </c>
      <c r="AE79" s="2010"/>
      <c r="AF79" s="2011"/>
      <c r="AG79" s="2009" t="s">
        <v>12</v>
      </c>
      <c r="AH79" s="2010"/>
      <c r="AI79" s="2011"/>
      <c r="AJ79" s="2009" t="s">
        <v>13</v>
      </c>
      <c r="AK79" s="2010"/>
      <c r="AL79" s="2011"/>
      <c r="AM79" s="1954" t="s">
        <v>659</v>
      </c>
      <c r="AN79" s="1989"/>
      <c r="AO79" s="1989"/>
      <c r="AP79" s="712"/>
      <c r="AQ79" s="386"/>
      <c r="AS79" s="32"/>
      <c r="AT79" s="32"/>
    </row>
    <row r="80" spans="1:49" s="1267" customFormat="1" ht="17.25" customHeight="1">
      <c r="A80" s="2119" t="s">
        <v>1468</v>
      </c>
      <c r="B80" s="2120"/>
      <c r="C80" s="2069">
        <v>19</v>
      </c>
      <c r="D80" s="2070"/>
      <c r="E80" s="2071"/>
      <c r="F80" s="2069"/>
      <c r="G80" s="2070"/>
      <c r="H80" s="2071"/>
      <c r="I80" s="2069"/>
      <c r="J80" s="2070"/>
      <c r="K80" s="2071"/>
      <c r="L80" s="2069"/>
      <c r="M80" s="2070"/>
      <c r="N80" s="2071"/>
      <c r="O80" s="2069"/>
      <c r="P80" s="2070"/>
      <c r="Q80" s="2071"/>
      <c r="R80" s="2069"/>
      <c r="S80" s="2070"/>
      <c r="T80" s="2071"/>
      <c r="U80" s="2069"/>
      <c r="V80" s="2070"/>
      <c r="W80" s="2071"/>
      <c r="X80" s="2069"/>
      <c r="Y80" s="2070"/>
      <c r="Z80" s="2071"/>
      <c r="AA80" s="2069"/>
      <c r="AB80" s="2070"/>
      <c r="AC80" s="2071"/>
      <c r="AD80" s="2069"/>
      <c r="AE80" s="2070"/>
      <c r="AF80" s="2071"/>
      <c r="AG80" s="2069"/>
      <c r="AH80" s="2070"/>
      <c r="AI80" s="2071"/>
      <c r="AJ80" s="2069"/>
      <c r="AK80" s="2070"/>
      <c r="AL80" s="2071"/>
      <c r="AM80" s="2131">
        <f>AVERAGE(C80:AL80)</f>
        <v>19</v>
      </c>
      <c r="AN80" s="2132"/>
      <c r="AO80" s="2132"/>
      <c r="AP80" s="712"/>
      <c r="AQ80" s="386"/>
      <c r="AR80" s="32"/>
      <c r="AS80" s="32"/>
      <c r="AT80" s="32"/>
      <c r="AU80" s="32"/>
      <c r="AV80" s="32"/>
      <c r="AW80" s="32"/>
    </row>
    <row r="81" spans="1:49" s="1267" customFormat="1" ht="17.25" customHeight="1">
      <c r="A81" s="2123" t="s">
        <v>1469</v>
      </c>
      <c r="B81" s="2124"/>
      <c r="C81" s="2059">
        <f>C80-C82</f>
        <v>19</v>
      </c>
      <c r="D81" s="2060"/>
      <c r="E81" s="2061"/>
      <c r="F81" s="2072"/>
      <c r="G81" s="2073"/>
      <c r="H81" s="2074"/>
      <c r="I81" s="2072"/>
      <c r="J81" s="2073"/>
      <c r="K81" s="2074"/>
      <c r="L81" s="2072"/>
      <c r="M81" s="2073"/>
      <c r="N81" s="2074"/>
      <c r="O81" s="2072"/>
      <c r="P81" s="2073"/>
      <c r="Q81" s="2074"/>
      <c r="R81" s="2072"/>
      <c r="S81" s="2073"/>
      <c r="T81" s="2074"/>
      <c r="U81" s="2072"/>
      <c r="V81" s="2073"/>
      <c r="W81" s="2074"/>
      <c r="X81" s="2072"/>
      <c r="Y81" s="2073"/>
      <c r="Z81" s="2074"/>
      <c r="AA81" s="2072"/>
      <c r="AB81" s="2073"/>
      <c r="AC81" s="2074"/>
      <c r="AD81" s="2072"/>
      <c r="AE81" s="2073"/>
      <c r="AF81" s="2074"/>
      <c r="AG81" s="2072"/>
      <c r="AH81" s="2073"/>
      <c r="AI81" s="2074"/>
      <c r="AJ81" s="2072"/>
      <c r="AK81" s="2073"/>
      <c r="AL81" s="2074"/>
      <c r="AM81" s="2133">
        <f t="shared" ref="AM81" si="7">AVERAGE(C81:AL81)</f>
        <v>19</v>
      </c>
      <c r="AN81" s="2134"/>
      <c r="AO81" s="2134"/>
      <c r="AP81" s="712"/>
      <c r="AQ81" s="386"/>
      <c r="AR81" s="32"/>
      <c r="AS81" s="32"/>
      <c r="AT81" s="32"/>
      <c r="AU81" s="32"/>
      <c r="AV81" s="32"/>
      <c r="AW81" s="32"/>
    </row>
    <row r="82" spans="1:49" s="1267" customFormat="1" ht="17.25" customHeight="1">
      <c r="A82" s="2123" t="s">
        <v>1550</v>
      </c>
      <c r="B82" s="2124"/>
      <c r="C82" s="2059"/>
      <c r="D82" s="2060"/>
      <c r="E82" s="2061"/>
      <c r="F82" s="2072"/>
      <c r="G82" s="2073"/>
      <c r="H82" s="2074"/>
      <c r="I82" s="2072"/>
      <c r="J82" s="2073"/>
      <c r="K82" s="2074"/>
      <c r="L82" s="2072"/>
      <c r="M82" s="2073"/>
      <c r="N82" s="2074"/>
      <c r="O82" s="2072"/>
      <c r="P82" s="2073"/>
      <c r="Q82" s="2074"/>
      <c r="R82" s="2072"/>
      <c r="S82" s="2073"/>
      <c r="T82" s="2074"/>
      <c r="U82" s="2072"/>
      <c r="V82" s="2073"/>
      <c r="W82" s="2074"/>
      <c r="X82" s="2072"/>
      <c r="Y82" s="2073"/>
      <c r="Z82" s="2074"/>
      <c r="AA82" s="2072"/>
      <c r="AB82" s="2073"/>
      <c r="AC82" s="2074"/>
      <c r="AD82" s="2072"/>
      <c r="AE82" s="2073"/>
      <c r="AF82" s="2074"/>
      <c r="AG82" s="2072"/>
      <c r="AH82" s="2073"/>
      <c r="AI82" s="2074"/>
      <c r="AJ82" s="2072"/>
      <c r="AK82" s="2073"/>
      <c r="AL82" s="2074"/>
      <c r="AM82" s="2133" t="e">
        <f t="shared" ref="AM82" si="8">AVERAGE(C82:AL82)</f>
        <v>#DIV/0!</v>
      </c>
      <c r="AN82" s="2134"/>
      <c r="AO82" s="2134"/>
      <c r="AP82" s="712"/>
      <c r="AQ82" s="386"/>
      <c r="AR82" s="32"/>
      <c r="AS82" s="32"/>
      <c r="AT82" s="32"/>
      <c r="AU82" s="32"/>
      <c r="AV82" s="32"/>
      <c r="AW82" s="32"/>
    </row>
    <row r="83" spans="1:49" s="1267" customFormat="1" ht="17.25" customHeight="1">
      <c r="A83" s="2121" t="s">
        <v>1549</v>
      </c>
      <c r="B83" s="2122"/>
      <c r="C83" s="2075">
        <v>31</v>
      </c>
      <c r="D83" s="2076"/>
      <c r="E83" s="2077"/>
      <c r="F83" s="2075"/>
      <c r="G83" s="2076"/>
      <c r="H83" s="2077"/>
      <c r="I83" s="2075"/>
      <c r="J83" s="2076"/>
      <c r="K83" s="2077"/>
      <c r="L83" s="2075"/>
      <c r="M83" s="2076"/>
      <c r="N83" s="2077"/>
      <c r="O83" s="2075"/>
      <c r="P83" s="2076"/>
      <c r="Q83" s="2077"/>
      <c r="R83" s="2075"/>
      <c r="S83" s="2076"/>
      <c r="T83" s="2077"/>
      <c r="U83" s="2075"/>
      <c r="V83" s="2076"/>
      <c r="W83" s="2077"/>
      <c r="X83" s="2075"/>
      <c r="Y83" s="2076"/>
      <c r="Z83" s="2077"/>
      <c r="AA83" s="2075"/>
      <c r="AB83" s="2076"/>
      <c r="AC83" s="2077"/>
      <c r="AD83" s="2075"/>
      <c r="AE83" s="2076"/>
      <c r="AF83" s="2077"/>
      <c r="AG83" s="2075"/>
      <c r="AH83" s="2076"/>
      <c r="AI83" s="2077"/>
      <c r="AJ83" s="2075"/>
      <c r="AK83" s="2076"/>
      <c r="AL83" s="2077"/>
      <c r="AM83" s="2135">
        <f>AVERAGE(C83:AL83)</f>
        <v>31</v>
      </c>
      <c r="AN83" s="2136"/>
      <c r="AO83" s="2136"/>
      <c r="AP83" s="712"/>
      <c r="AQ83" s="386"/>
      <c r="AR83" s="32"/>
      <c r="AS83" s="32"/>
      <c r="AT83" s="32"/>
      <c r="AU83" s="32"/>
      <c r="AV83" s="32"/>
      <c r="AW83" s="32"/>
    </row>
    <row r="84" spans="1:49" s="6" customFormat="1" ht="15.75" customHeight="1">
      <c r="A84" s="1912" t="s">
        <v>679</v>
      </c>
      <c r="B84" s="2110"/>
      <c r="C84" s="1864"/>
      <c r="D84" s="1865"/>
      <c r="E84" s="1899"/>
      <c r="F84" s="1864"/>
      <c r="G84" s="1865"/>
      <c r="H84" s="1899"/>
      <c r="I84" s="1864"/>
      <c r="J84" s="1865"/>
      <c r="K84" s="1899"/>
      <c r="L84" s="1864"/>
      <c r="M84" s="1865"/>
      <c r="N84" s="1899"/>
      <c r="O84" s="1864"/>
      <c r="P84" s="1865"/>
      <c r="Q84" s="1899"/>
      <c r="R84" s="1864"/>
      <c r="S84" s="1865"/>
      <c r="T84" s="1899"/>
      <c r="U84" s="1864"/>
      <c r="V84" s="1865"/>
      <c r="W84" s="1899"/>
      <c r="X84" s="1864"/>
      <c r="Y84" s="1865"/>
      <c r="Z84" s="1899"/>
      <c r="AA84" s="1864"/>
      <c r="AB84" s="1865"/>
      <c r="AC84" s="1899"/>
      <c r="AD84" s="1864"/>
      <c r="AE84" s="1865"/>
      <c r="AF84" s="1899"/>
      <c r="AG84" s="1864"/>
      <c r="AH84" s="1865"/>
      <c r="AI84" s="1899"/>
      <c r="AJ84" s="1864"/>
      <c r="AK84" s="1865"/>
      <c r="AL84" s="1899"/>
      <c r="AM84" s="1862" t="e">
        <f t="shared" ref="AM84:AM93" si="9">AVERAGE(C84:AL84)</f>
        <v>#DIV/0!</v>
      </c>
      <c r="AN84" s="1863"/>
      <c r="AO84" s="1863"/>
      <c r="AP84" s="712"/>
      <c r="AQ84" s="386"/>
      <c r="AS84" s="32"/>
      <c r="AT84" s="32"/>
      <c r="AU84" s="1267"/>
    </row>
    <row r="85" spans="1:49" s="6" customFormat="1" ht="15.75" customHeight="1">
      <c r="A85" s="813" t="s">
        <v>760</v>
      </c>
      <c r="B85" s="814"/>
      <c r="C85" s="1839"/>
      <c r="D85" s="1840"/>
      <c r="E85" s="1841"/>
      <c r="F85" s="1839"/>
      <c r="G85" s="1840"/>
      <c r="H85" s="1841"/>
      <c r="I85" s="1839"/>
      <c r="J85" s="1840"/>
      <c r="K85" s="1841"/>
      <c r="L85" s="1839"/>
      <c r="M85" s="1840"/>
      <c r="N85" s="1841"/>
      <c r="O85" s="1839"/>
      <c r="P85" s="1840"/>
      <c r="Q85" s="1841"/>
      <c r="R85" s="1839"/>
      <c r="S85" s="1840"/>
      <c r="T85" s="1841"/>
      <c r="U85" s="1839"/>
      <c r="V85" s="1840"/>
      <c r="W85" s="1841"/>
      <c r="X85" s="1839"/>
      <c r="Y85" s="1840"/>
      <c r="Z85" s="1841"/>
      <c r="AA85" s="1839"/>
      <c r="AB85" s="1840"/>
      <c r="AC85" s="1841"/>
      <c r="AD85" s="1839"/>
      <c r="AE85" s="1840"/>
      <c r="AF85" s="1841"/>
      <c r="AG85" s="1839"/>
      <c r="AH85" s="1840"/>
      <c r="AI85" s="1841"/>
      <c r="AJ85" s="1839"/>
      <c r="AK85" s="1840"/>
      <c r="AL85" s="1841"/>
      <c r="AM85" s="1871" t="e">
        <f t="shared" si="9"/>
        <v>#DIV/0!</v>
      </c>
      <c r="AN85" s="1872"/>
      <c r="AO85" s="1872"/>
      <c r="AP85" s="712"/>
      <c r="AQ85" s="386"/>
      <c r="AS85" s="32"/>
      <c r="AT85" s="32"/>
    </row>
    <row r="86" spans="1:49" s="6" customFormat="1" ht="15.75" customHeight="1">
      <c r="A86" s="813" t="s">
        <v>1548</v>
      </c>
      <c r="B86" s="814"/>
      <c r="C86" s="1839"/>
      <c r="D86" s="1840"/>
      <c r="E86" s="1841"/>
      <c r="F86" s="1839"/>
      <c r="G86" s="1840"/>
      <c r="H86" s="1841"/>
      <c r="I86" s="1839"/>
      <c r="J86" s="1840"/>
      <c r="K86" s="1841"/>
      <c r="L86" s="1839"/>
      <c r="M86" s="1840"/>
      <c r="N86" s="1841"/>
      <c r="O86" s="1839"/>
      <c r="P86" s="1840"/>
      <c r="Q86" s="1841"/>
      <c r="R86" s="1839"/>
      <c r="S86" s="1840"/>
      <c r="T86" s="1841"/>
      <c r="U86" s="1839"/>
      <c r="V86" s="1840"/>
      <c r="W86" s="1841"/>
      <c r="X86" s="1839"/>
      <c r="Y86" s="1840"/>
      <c r="Z86" s="1841"/>
      <c r="AA86" s="1839"/>
      <c r="AB86" s="1840"/>
      <c r="AC86" s="1841"/>
      <c r="AD86" s="1839"/>
      <c r="AE86" s="1840"/>
      <c r="AF86" s="1841"/>
      <c r="AG86" s="1839"/>
      <c r="AH86" s="1840"/>
      <c r="AI86" s="1841"/>
      <c r="AJ86" s="1839"/>
      <c r="AK86" s="1840"/>
      <c r="AL86" s="1841"/>
      <c r="AM86" s="1871" t="e">
        <f t="shared" si="9"/>
        <v>#DIV/0!</v>
      </c>
      <c r="AN86" s="1872"/>
      <c r="AO86" s="1872"/>
      <c r="AP86" s="712"/>
      <c r="AQ86" s="386"/>
      <c r="AS86" s="32"/>
      <c r="AT86" s="32"/>
    </row>
    <row r="87" spans="1:49" s="6" customFormat="1" ht="15.75" customHeight="1">
      <c r="A87" s="815" t="s">
        <v>579</v>
      </c>
      <c r="B87" s="816"/>
      <c r="C87" s="1850">
        <v>2</v>
      </c>
      <c r="D87" s="1851"/>
      <c r="E87" s="1852"/>
      <c r="F87" s="1850"/>
      <c r="G87" s="1851"/>
      <c r="H87" s="1852"/>
      <c r="I87" s="1850"/>
      <c r="J87" s="1851"/>
      <c r="K87" s="1852"/>
      <c r="L87" s="1850"/>
      <c r="M87" s="1851"/>
      <c r="N87" s="1852"/>
      <c r="O87" s="1850"/>
      <c r="P87" s="1851"/>
      <c r="Q87" s="1852"/>
      <c r="R87" s="1850"/>
      <c r="S87" s="1851"/>
      <c r="T87" s="1852"/>
      <c r="U87" s="1850"/>
      <c r="V87" s="1851"/>
      <c r="W87" s="1852"/>
      <c r="X87" s="1850"/>
      <c r="Y87" s="1851"/>
      <c r="Z87" s="1852"/>
      <c r="AA87" s="1850"/>
      <c r="AB87" s="1851"/>
      <c r="AC87" s="1852"/>
      <c r="AD87" s="1850"/>
      <c r="AE87" s="1851"/>
      <c r="AF87" s="1852"/>
      <c r="AG87" s="1850"/>
      <c r="AH87" s="1851"/>
      <c r="AI87" s="1852"/>
      <c r="AJ87" s="1850"/>
      <c r="AK87" s="1851"/>
      <c r="AL87" s="1852"/>
      <c r="AM87" s="1890">
        <f t="shared" si="9"/>
        <v>2</v>
      </c>
      <c r="AN87" s="1891"/>
      <c r="AO87" s="1891"/>
      <c r="AP87" s="712"/>
      <c r="AQ87" s="386"/>
      <c r="AS87" s="32"/>
      <c r="AT87" s="32"/>
    </row>
    <row r="88" spans="1:49" s="6" customFormat="1" ht="15.75" customHeight="1">
      <c r="A88" s="813" t="s">
        <v>671</v>
      </c>
      <c r="B88" s="814"/>
      <c r="C88" s="1853">
        <f>C84/(C80*C83)</f>
        <v>0</v>
      </c>
      <c r="D88" s="1854"/>
      <c r="E88" s="1855"/>
      <c r="F88" s="1853"/>
      <c r="G88" s="1854"/>
      <c r="H88" s="1855"/>
      <c r="I88" s="1853"/>
      <c r="J88" s="1854"/>
      <c r="K88" s="1855"/>
      <c r="L88" s="1853"/>
      <c r="M88" s="1854"/>
      <c r="N88" s="1855"/>
      <c r="O88" s="1853"/>
      <c r="P88" s="1854"/>
      <c r="Q88" s="1855"/>
      <c r="R88" s="1853"/>
      <c r="S88" s="1854"/>
      <c r="T88" s="1855"/>
      <c r="U88" s="1853"/>
      <c r="V88" s="1854"/>
      <c r="W88" s="1855"/>
      <c r="X88" s="1853"/>
      <c r="Y88" s="1854"/>
      <c r="Z88" s="1855"/>
      <c r="AA88" s="1853"/>
      <c r="AB88" s="1854"/>
      <c r="AC88" s="1855"/>
      <c r="AD88" s="1853"/>
      <c r="AE88" s="1854"/>
      <c r="AF88" s="1855"/>
      <c r="AG88" s="1853"/>
      <c r="AH88" s="1854"/>
      <c r="AI88" s="1855"/>
      <c r="AJ88" s="1853"/>
      <c r="AK88" s="1854"/>
      <c r="AL88" s="1855"/>
      <c r="AM88" s="1878">
        <f t="shared" si="9"/>
        <v>0</v>
      </c>
      <c r="AN88" s="1879"/>
      <c r="AO88" s="1879"/>
      <c r="AP88" s="712"/>
      <c r="AQ88" s="386"/>
      <c r="AS88" s="32"/>
      <c r="AT88" s="32"/>
    </row>
    <row r="89" spans="1:49" s="6" customFormat="1" ht="32.25" customHeight="1">
      <c r="A89" s="1907" t="s">
        <v>1187</v>
      </c>
      <c r="B89" s="2130"/>
      <c r="C89" s="2066">
        <f>C84/(C81*C83)</f>
        <v>0</v>
      </c>
      <c r="D89" s="2067"/>
      <c r="E89" s="2068"/>
      <c r="F89" s="2066"/>
      <c r="G89" s="2067"/>
      <c r="H89" s="2068"/>
      <c r="I89" s="2066"/>
      <c r="J89" s="2067"/>
      <c r="K89" s="2068"/>
      <c r="L89" s="2066"/>
      <c r="M89" s="2067"/>
      <c r="N89" s="2068"/>
      <c r="O89" s="2066"/>
      <c r="P89" s="2067"/>
      <c r="Q89" s="2068"/>
      <c r="R89" s="2066"/>
      <c r="S89" s="2067"/>
      <c r="T89" s="2068"/>
      <c r="U89" s="2066"/>
      <c r="V89" s="2067"/>
      <c r="W89" s="2068"/>
      <c r="X89" s="2066"/>
      <c r="Y89" s="2067"/>
      <c r="Z89" s="2068"/>
      <c r="AA89" s="2066"/>
      <c r="AB89" s="2067"/>
      <c r="AC89" s="2068"/>
      <c r="AD89" s="2066"/>
      <c r="AE89" s="2067"/>
      <c r="AF89" s="2068"/>
      <c r="AG89" s="2066"/>
      <c r="AH89" s="2067"/>
      <c r="AI89" s="2068"/>
      <c r="AJ89" s="2066"/>
      <c r="AK89" s="2067"/>
      <c r="AL89" s="2068"/>
      <c r="AM89" s="1885">
        <f t="shared" si="9"/>
        <v>0</v>
      </c>
      <c r="AN89" s="1886"/>
      <c r="AO89" s="1886"/>
      <c r="AP89" s="712"/>
      <c r="AQ89" s="386"/>
      <c r="AS89" s="32"/>
      <c r="AT89" s="32"/>
    </row>
    <row r="90" spans="1:49" s="6" customFormat="1" ht="15.75" customHeight="1">
      <c r="A90" s="1909" t="s">
        <v>672</v>
      </c>
      <c r="B90" s="2137"/>
      <c r="C90" s="2063">
        <f>C84/(C86+C87)</f>
        <v>0</v>
      </c>
      <c r="D90" s="2064"/>
      <c r="E90" s="2065"/>
      <c r="F90" s="2063"/>
      <c r="G90" s="2064"/>
      <c r="H90" s="2065"/>
      <c r="I90" s="2063"/>
      <c r="J90" s="2064"/>
      <c r="K90" s="2065"/>
      <c r="L90" s="2063"/>
      <c r="M90" s="2064"/>
      <c r="N90" s="2065"/>
      <c r="O90" s="2063"/>
      <c r="P90" s="2064"/>
      <c r="Q90" s="2065"/>
      <c r="R90" s="2063"/>
      <c r="S90" s="2064"/>
      <c r="T90" s="2065"/>
      <c r="U90" s="2063"/>
      <c r="V90" s="2064"/>
      <c r="W90" s="2065"/>
      <c r="X90" s="2063"/>
      <c r="Y90" s="2064"/>
      <c r="Z90" s="2065"/>
      <c r="AA90" s="2063"/>
      <c r="AB90" s="2064"/>
      <c r="AC90" s="2065"/>
      <c r="AD90" s="2063"/>
      <c r="AE90" s="2064"/>
      <c r="AF90" s="2065"/>
      <c r="AG90" s="2063"/>
      <c r="AH90" s="2064"/>
      <c r="AI90" s="2065"/>
      <c r="AJ90" s="2063"/>
      <c r="AK90" s="2064"/>
      <c r="AL90" s="2065"/>
      <c r="AM90" s="1869">
        <f t="shared" si="9"/>
        <v>0</v>
      </c>
      <c r="AN90" s="1870"/>
      <c r="AO90" s="1870"/>
      <c r="AP90" s="712"/>
      <c r="AQ90" s="386"/>
      <c r="AS90" s="32"/>
      <c r="AT90" s="32"/>
    </row>
    <row r="91" spans="1:49" s="6" customFormat="1" ht="15.75" customHeight="1">
      <c r="A91" s="1910" t="s">
        <v>673</v>
      </c>
      <c r="B91" s="2138"/>
      <c r="C91" s="1845">
        <f>C87/(C87+C86)</f>
        <v>1</v>
      </c>
      <c r="D91" s="1846"/>
      <c r="E91" s="1847"/>
      <c r="F91" s="1845"/>
      <c r="G91" s="1846"/>
      <c r="H91" s="1847"/>
      <c r="I91" s="1845"/>
      <c r="J91" s="1846"/>
      <c r="K91" s="1847"/>
      <c r="L91" s="1845"/>
      <c r="M91" s="1846"/>
      <c r="N91" s="1847"/>
      <c r="O91" s="1845"/>
      <c r="P91" s="1846"/>
      <c r="Q91" s="1847"/>
      <c r="R91" s="1845"/>
      <c r="S91" s="1846"/>
      <c r="T91" s="1847"/>
      <c r="U91" s="1845"/>
      <c r="V91" s="1846"/>
      <c r="W91" s="1847"/>
      <c r="X91" s="1845"/>
      <c r="Y91" s="1846"/>
      <c r="Z91" s="1847"/>
      <c r="AA91" s="1845"/>
      <c r="AB91" s="1846"/>
      <c r="AC91" s="1847"/>
      <c r="AD91" s="1845"/>
      <c r="AE91" s="1846"/>
      <c r="AF91" s="1847"/>
      <c r="AG91" s="1845"/>
      <c r="AH91" s="1846"/>
      <c r="AI91" s="1847"/>
      <c r="AJ91" s="1845"/>
      <c r="AK91" s="1846"/>
      <c r="AL91" s="1847"/>
      <c r="AM91" s="1900">
        <f t="shared" si="9"/>
        <v>1</v>
      </c>
      <c r="AN91" s="1901"/>
      <c r="AO91" s="1901"/>
      <c r="AP91" s="712"/>
      <c r="AQ91" s="386"/>
      <c r="AS91" s="32"/>
      <c r="AT91" s="32"/>
    </row>
    <row r="92" spans="1:49" s="42" customFormat="1" ht="15.75" customHeight="1">
      <c r="A92" s="811" t="s">
        <v>1216</v>
      </c>
      <c r="B92" s="1105"/>
      <c r="C92" s="1882" t="e">
        <f>((100%-C89)*C90)/C89</f>
        <v>#DIV/0!</v>
      </c>
      <c r="D92" s="1883"/>
      <c r="E92" s="1884"/>
      <c r="F92" s="1882"/>
      <c r="G92" s="1883"/>
      <c r="H92" s="1884"/>
      <c r="I92" s="1882"/>
      <c r="J92" s="1883"/>
      <c r="K92" s="1884"/>
      <c r="L92" s="1882"/>
      <c r="M92" s="1883"/>
      <c r="N92" s="1884"/>
      <c r="O92" s="1882"/>
      <c r="P92" s="1883"/>
      <c r="Q92" s="1884"/>
      <c r="R92" s="1882"/>
      <c r="S92" s="1883"/>
      <c r="T92" s="1884"/>
      <c r="U92" s="1882"/>
      <c r="V92" s="1883"/>
      <c r="W92" s="1884"/>
      <c r="X92" s="1882"/>
      <c r="Y92" s="1883"/>
      <c r="Z92" s="1884"/>
      <c r="AA92" s="1882"/>
      <c r="AB92" s="1883"/>
      <c r="AC92" s="1884"/>
      <c r="AD92" s="1882"/>
      <c r="AE92" s="1883"/>
      <c r="AF92" s="1884"/>
      <c r="AG92" s="1882"/>
      <c r="AH92" s="1883"/>
      <c r="AI92" s="1884"/>
      <c r="AJ92" s="1882"/>
      <c r="AK92" s="1883"/>
      <c r="AL92" s="1884"/>
      <c r="AM92" s="2146" t="e">
        <f t="shared" si="9"/>
        <v>#DIV/0!</v>
      </c>
      <c r="AN92" s="2147"/>
      <c r="AO92" s="2147"/>
      <c r="AP92" s="1323"/>
      <c r="AQ92" s="1324"/>
      <c r="AS92" s="32"/>
      <c r="AT92" s="32"/>
      <c r="AU92" s="6"/>
    </row>
    <row r="93" spans="1:49" s="42" customFormat="1" ht="15.75" customHeight="1">
      <c r="A93" s="1084" t="s">
        <v>1217</v>
      </c>
      <c r="B93" s="1085"/>
      <c r="C93" s="1859">
        <f>(C86+C87)/(C81)</f>
        <v>0.10526315789473684</v>
      </c>
      <c r="D93" s="1860"/>
      <c r="E93" s="1861"/>
      <c r="F93" s="1859"/>
      <c r="G93" s="1860"/>
      <c r="H93" s="1861"/>
      <c r="I93" s="1859"/>
      <c r="J93" s="1860"/>
      <c r="K93" s="1861"/>
      <c r="L93" s="1859"/>
      <c r="M93" s="1860"/>
      <c r="N93" s="1861"/>
      <c r="O93" s="1859"/>
      <c r="P93" s="1860"/>
      <c r="Q93" s="1861"/>
      <c r="R93" s="1859"/>
      <c r="S93" s="1860"/>
      <c r="T93" s="1861"/>
      <c r="U93" s="1859"/>
      <c r="V93" s="1860"/>
      <c r="W93" s="1861"/>
      <c r="X93" s="1859"/>
      <c r="Y93" s="1860"/>
      <c r="Z93" s="1861"/>
      <c r="AA93" s="1859"/>
      <c r="AB93" s="1860"/>
      <c r="AC93" s="1861"/>
      <c r="AD93" s="1859"/>
      <c r="AE93" s="1860"/>
      <c r="AF93" s="1861"/>
      <c r="AG93" s="1859"/>
      <c r="AH93" s="1860"/>
      <c r="AI93" s="1861"/>
      <c r="AJ93" s="1859"/>
      <c r="AK93" s="1860"/>
      <c r="AL93" s="1861"/>
      <c r="AM93" s="1876">
        <f t="shared" si="9"/>
        <v>0.10526315789473684</v>
      </c>
      <c r="AN93" s="1877"/>
      <c r="AO93" s="1877"/>
      <c r="AP93" s="1323"/>
      <c r="AQ93" s="1324"/>
      <c r="AS93" s="32"/>
      <c r="AT93" s="32"/>
    </row>
    <row r="94" spans="1:49" s="6" customFormat="1" ht="15.75" customHeight="1">
      <c r="A94" s="766" t="s">
        <v>691</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1324"/>
      <c r="AN94" s="1324"/>
      <c r="AO94" s="1324"/>
      <c r="AP94" s="32"/>
      <c r="AQ94" s="386"/>
      <c r="AS94" s="32"/>
      <c r="AT94" s="32"/>
      <c r="AU94" s="42"/>
    </row>
    <row r="95" spans="1:49" s="6" customFormat="1" ht="15.75" customHeight="1">
      <c r="A95" s="766"/>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1324"/>
      <c r="AN95" s="1324"/>
      <c r="AO95" s="1324"/>
      <c r="AP95" s="32"/>
      <c r="AQ95" s="386"/>
      <c r="AS95" s="32"/>
      <c r="AT95" s="32"/>
    </row>
    <row r="96" spans="1:49" s="6" customFormat="1" ht="16.5" customHeight="1" thickBo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1324"/>
      <c r="AN96" s="1324"/>
      <c r="AO96" s="1324"/>
      <c r="AP96" s="32"/>
      <c r="AQ96" s="386"/>
      <c r="AS96" s="32"/>
      <c r="AT96" s="32"/>
    </row>
    <row r="97" spans="1:49" s="494" customFormat="1" ht="31.5" customHeight="1">
      <c r="A97" s="2150" t="s">
        <v>1352</v>
      </c>
      <c r="B97" s="2151"/>
      <c r="C97" s="2009" t="s">
        <v>2</v>
      </c>
      <c r="D97" s="2010"/>
      <c r="E97" s="2011"/>
      <c r="F97" s="2009" t="s">
        <v>3</v>
      </c>
      <c r="G97" s="2010"/>
      <c r="H97" s="2011"/>
      <c r="I97" s="2009" t="s">
        <v>4</v>
      </c>
      <c r="J97" s="2010"/>
      <c r="K97" s="2011"/>
      <c r="L97" s="2009" t="s">
        <v>5</v>
      </c>
      <c r="M97" s="2010"/>
      <c r="N97" s="2011"/>
      <c r="O97" s="2009" t="s">
        <v>6</v>
      </c>
      <c r="P97" s="2010"/>
      <c r="Q97" s="2011"/>
      <c r="R97" s="2009" t="s">
        <v>7</v>
      </c>
      <c r="S97" s="2010"/>
      <c r="T97" s="2011"/>
      <c r="U97" s="2009" t="s">
        <v>8</v>
      </c>
      <c r="V97" s="2010"/>
      <c r="W97" s="2011"/>
      <c r="X97" s="2009" t="s">
        <v>9</v>
      </c>
      <c r="Y97" s="2010"/>
      <c r="Z97" s="2011"/>
      <c r="AA97" s="1918" t="s">
        <v>10</v>
      </c>
      <c r="AB97" s="1918"/>
      <c r="AC97" s="1918"/>
      <c r="AD97" s="2098" t="s">
        <v>11</v>
      </c>
      <c r="AE97" s="2098"/>
      <c r="AF97" s="2098"/>
      <c r="AG97" s="2009" t="s">
        <v>12</v>
      </c>
      <c r="AH97" s="2010"/>
      <c r="AI97" s="2011"/>
      <c r="AJ97" s="2009" t="s">
        <v>13</v>
      </c>
      <c r="AK97" s="2010"/>
      <c r="AL97" s="2011"/>
      <c r="AM97" s="1954" t="s">
        <v>659</v>
      </c>
      <c r="AN97" s="1989"/>
      <c r="AO97" s="1989"/>
      <c r="AP97" s="1339"/>
      <c r="AQ97" s="1340"/>
      <c r="AS97" s="32"/>
      <c r="AT97" s="32"/>
      <c r="AU97" s="6"/>
    </row>
    <row r="98" spans="1:49" s="1267" customFormat="1" ht="17.25" customHeight="1">
      <c r="A98" s="2119" t="s">
        <v>1468</v>
      </c>
      <c r="B98" s="2120"/>
      <c r="C98" s="2069">
        <v>19</v>
      </c>
      <c r="D98" s="2070"/>
      <c r="E98" s="2071"/>
      <c r="F98" s="2069"/>
      <c r="G98" s="2070"/>
      <c r="H98" s="2071"/>
      <c r="I98" s="2069"/>
      <c r="J98" s="2070"/>
      <c r="K98" s="2071"/>
      <c r="L98" s="2069"/>
      <c r="M98" s="2070"/>
      <c r="N98" s="2071"/>
      <c r="O98" s="2069"/>
      <c r="P98" s="2070"/>
      <c r="Q98" s="2071"/>
      <c r="R98" s="2069"/>
      <c r="S98" s="2070"/>
      <c r="T98" s="2071"/>
      <c r="U98" s="2069"/>
      <c r="V98" s="2070"/>
      <c r="W98" s="2071"/>
      <c r="X98" s="2069"/>
      <c r="Y98" s="2070"/>
      <c r="Z98" s="2071"/>
      <c r="AA98" s="2069"/>
      <c r="AB98" s="2070"/>
      <c r="AC98" s="2071"/>
      <c r="AD98" s="2069"/>
      <c r="AE98" s="2070"/>
      <c r="AF98" s="2071"/>
      <c r="AG98" s="2069"/>
      <c r="AH98" s="2070"/>
      <c r="AI98" s="2071"/>
      <c r="AJ98" s="2069"/>
      <c r="AK98" s="2070"/>
      <c r="AL98" s="2071"/>
      <c r="AM98" s="2131">
        <f>AVERAGE(C98:AL98)</f>
        <v>19</v>
      </c>
      <c r="AN98" s="2132"/>
      <c r="AO98" s="2132"/>
      <c r="AP98" s="712"/>
      <c r="AQ98" s="386"/>
      <c r="AR98" s="32"/>
      <c r="AS98" s="32"/>
      <c r="AT98" s="32"/>
      <c r="AU98" s="32"/>
      <c r="AV98" s="32"/>
      <c r="AW98" s="32"/>
    </row>
    <row r="99" spans="1:49" s="1267" customFormat="1" ht="17.25" customHeight="1">
      <c r="A99" s="2123" t="s">
        <v>1469</v>
      </c>
      <c r="B99" s="2124"/>
      <c r="C99" s="2072">
        <f>C98-C100</f>
        <v>19</v>
      </c>
      <c r="D99" s="2073"/>
      <c r="E99" s="2074"/>
      <c r="F99" s="2072"/>
      <c r="G99" s="2073"/>
      <c r="H99" s="2074"/>
      <c r="I99" s="2072"/>
      <c r="J99" s="2073"/>
      <c r="K99" s="2074"/>
      <c r="L99" s="2072"/>
      <c r="M99" s="2073"/>
      <c r="N99" s="2074"/>
      <c r="O99" s="2072"/>
      <c r="P99" s="2073"/>
      <c r="Q99" s="2074"/>
      <c r="R99" s="2072"/>
      <c r="S99" s="2073"/>
      <c r="T99" s="2074"/>
      <c r="U99" s="2072"/>
      <c r="V99" s="2073"/>
      <c r="W99" s="2074"/>
      <c r="X99" s="2072"/>
      <c r="Y99" s="2073"/>
      <c r="Z99" s="2074"/>
      <c r="AA99" s="2072"/>
      <c r="AB99" s="2073"/>
      <c r="AC99" s="2074"/>
      <c r="AD99" s="2072"/>
      <c r="AE99" s="2073"/>
      <c r="AF99" s="2074"/>
      <c r="AG99" s="2059"/>
      <c r="AH99" s="2060"/>
      <c r="AI99" s="2061"/>
      <c r="AJ99" s="2059"/>
      <c r="AK99" s="2060"/>
      <c r="AL99" s="2061"/>
      <c r="AM99" s="2133">
        <f t="shared" ref="AM99" si="10">AVERAGE(C99:AL99)</f>
        <v>19</v>
      </c>
      <c r="AN99" s="2134"/>
      <c r="AO99" s="2134"/>
      <c r="AP99" s="712"/>
      <c r="AQ99" s="386"/>
      <c r="AR99" s="32"/>
      <c r="AS99" s="32"/>
      <c r="AT99" s="32"/>
      <c r="AU99" s="32"/>
      <c r="AV99" s="32"/>
      <c r="AW99" s="32"/>
    </row>
    <row r="100" spans="1:49" s="1267" customFormat="1" ht="17.25" customHeight="1">
      <c r="A100" s="2123" t="s">
        <v>1550</v>
      </c>
      <c r="B100" s="2124"/>
      <c r="C100" s="2072"/>
      <c r="D100" s="2073"/>
      <c r="E100" s="2074"/>
      <c r="F100" s="2072"/>
      <c r="G100" s="2073"/>
      <c r="H100" s="2074"/>
      <c r="I100" s="2072"/>
      <c r="J100" s="2073"/>
      <c r="K100" s="2074"/>
      <c r="L100" s="2072"/>
      <c r="M100" s="2073"/>
      <c r="N100" s="2074"/>
      <c r="O100" s="2072"/>
      <c r="P100" s="2073"/>
      <c r="Q100" s="2074"/>
      <c r="R100" s="2072"/>
      <c r="S100" s="2073"/>
      <c r="T100" s="2074"/>
      <c r="U100" s="2072"/>
      <c r="V100" s="2073"/>
      <c r="W100" s="2074"/>
      <c r="X100" s="2072"/>
      <c r="Y100" s="2073"/>
      <c r="Z100" s="2074"/>
      <c r="AA100" s="2072"/>
      <c r="AB100" s="2073"/>
      <c r="AC100" s="2074"/>
      <c r="AD100" s="2072"/>
      <c r="AE100" s="2073"/>
      <c r="AF100" s="2074"/>
      <c r="AG100" s="2059"/>
      <c r="AH100" s="2060"/>
      <c r="AI100" s="2061"/>
      <c r="AJ100" s="2059"/>
      <c r="AK100" s="2060"/>
      <c r="AL100" s="2061"/>
      <c r="AM100" s="2133" t="e">
        <f t="shared" ref="AM100" si="11">AVERAGE(C100:AL100)</f>
        <v>#DIV/0!</v>
      </c>
      <c r="AN100" s="2134"/>
      <c r="AO100" s="2134"/>
      <c r="AP100" s="712"/>
      <c r="AQ100" s="386"/>
      <c r="AR100" s="32"/>
      <c r="AS100" s="32"/>
      <c r="AT100" s="32"/>
      <c r="AU100" s="32"/>
      <c r="AV100" s="32"/>
      <c r="AW100" s="32"/>
    </row>
    <row r="101" spans="1:49" s="1267" customFormat="1" ht="17.25" customHeight="1">
      <c r="A101" s="2121" t="s">
        <v>1549</v>
      </c>
      <c r="B101" s="2122"/>
      <c r="C101" s="2075">
        <v>31</v>
      </c>
      <c r="D101" s="2076"/>
      <c r="E101" s="2077"/>
      <c r="F101" s="2075"/>
      <c r="G101" s="2076"/>
      <c r="H101" s="2077"/>
      <c r="I101" s="2075"/>
      <c r="J101" s="2076"/>
      <c r="K101" s="2077"/>
      <c r="L101" s="2075"/>
      <c r="M101" s="2076"/>
      <c r="N101" s="2077"/>
      <c r="O101" s="2075"/>
      <c r="P101" s="2076"/>
      <c r="Q101" s="2077"/>
      <c r="R101" s="2075"/>
      <c r="S101" s="2076"/>
      <c r="T101" s="2077"/>
      <c r="U101" s="2075"/>
      <c r="V101" s="2076"/>
      <c r="W101" s="2077"/>
      <c r="X101" s="2075"/>
      <c r="Y101" s="2076"/>
      <c r="Z101" s="2077"/>
      <c r="AA101" s="2075"/>
      <c r="AB101" s="2076"/>
      <c r="AC101" s="2077"/>
      <c r="AD101" s="2075"/>
      <c r="AE101" s="2076"/>
      <c r="AF101" s="2077"/>
      <c r="AG101" s="2075"/>
      <c r="AH101" s="2076"/>
      <c r="AI101" s="2077"/>
      <c r="AJ101" s="2075"/>
      <c r="AK101" s="2076"/>
      <c r="AL101" s="2077"/>
      <c r="AM101" s="2135">
        <f>AVERAGE(C101:AL101)</f>
        <v>31</v>
      </c>
      <c r="AN101" s="2136"/>
      <c r="AO101" s="2136"/>
      <c r="AP101" s="712"/>
      <c r="AQ101" s="386"/>
      <c r="AR101" s="32"/>
      <c r="AS101" s="32"/>
      <c r="AT101" s="32"/>
      <c r="AU101" s="32"/>
      <c r="AV101" s="32"/>
      <c r="AW101" s="32"/>
    </row>
    <row r="102" spans="1:49" s="6" customFormat="1" ht="15.75" customHeight="1">
      <c r="A102" s="1912" t="s">
        <v>679</v>
      </c>
      <c r="B102" s="2110"/>
      <c r="C102" s="1864"/>
      <c r="D102" s="1865"/>
      <c r="E102" s="1899"/>
      <c r="F102" s="1864"/>
      <c r="G102" s="1865"/>
      <c r="H102" s="1899"/>
      <c r="I102" s="1864"/>
      <c r="J102" s="1865"/>
      <c r="K102" s="1899"/>
      <c r="L102" s="1864"/>
      <c r="M102" s="1865"/>
      <c r="N102" s="1899"/>
      <c r="O102" s="1864"/>
      <c r="P102" s="1865"/>
      <c r="Q102" s="1899"/>
      <c r="R102" s="1864"/>
      <c r="S102" s="1865"/>
      <c r="T102" s="1899"/>
      <c r="U102" s="1864"/>
      <c r="V102" s="1865"/>
      <c r="W102" s="1899"/>
      <c r="X102" s="1864"/>
      <c r="Y102" s="1865"/>
      <c r="Z102" s="1899"/>
      <c r="AA102" s="1864"/>
      <c r="AB102" s="1865"/>
      <c r="AC102" s="1899"/>
      <c r="AD102" s="1864"/>
      <c r="AE102" s="1865"/>
      <c r="AF102" s="1899"/>
      <c r="AG102" s="1864"/>
      <c r="AH102" s="1865"/>
      <c r="AI102" s="1899"/>
      <c r="AJ102" s="1864"/>
      <c r="AK102" s="1865"/>
      <c r="AL102" s="1899"/>
      <c r="AM102" s="1862" t="e">
        <f t="shared" ref="AM102:AM111" si="12">AVERAGE(C102:AL102)</f>
        <v>#DIV/0!</v>
      </c>
      <c r="AN102" s="1863"/>
      <c r="AO102" s="1863"/>
      <c r="AP102" s="712"/>
      <c r="AQ102" s="386"/>
      <c r="AS102" s="32"/>
      <c r="AT102" s="32"/>
      <c r="AU102" s="1267"/>
    </row>
    <row r="103" spans="1:49" s="6" customFormat="1" ht="15.75" customHeight="1">
      <c r="A103" s="813" t="s">
        <v>760</v>
      </c>
      <c r="B103" s="814"/>
      <c r="C103" s="1839"/>
      <c r="D103" s="1840"/>
      <c r="E103" s="1841"/>
      <c r="F103" s="1839"/>
      <c r="G103" s="1840"/>
      <c r="H103" s="1841"/>
      <c r="I103" s="1839"/>
      <c r="J103" s="1840"/>
      <c r="K103" s="1841"/>
      <c r="L103" s="1839"/>
      <c r="M103" s="1840"/>
      <c r="N103" s="1841"/>
      <c r="O103" s="1839"/>
      <c r="P103" s="1840"/>
      <c r="Q103" s="1841"/>
      <c r="R103" s="1839"/>
      <c r="S103" s="1840"/>
      <c r="T103" s="1841"/>
      <c r="U103" s="1839"/>
      <c r="V103" s="1840"/>
      <c r="W103" s="1841"/>
      <c r="X103" s="1839"/>
      <c r="Y103" s="1840"/>
      <c r="Z103" s="1841"/>
      <c r="AA103" s="1839"/>
      <c r="AB103" s="1840"/>
      <c r="AC103" s="1841"/>
      <c r="AD103" s="1839"/>
      <c r="AE103" s="1840"/>
      <c r="AF103" s="1841"/>
      <c r="AG103" s="1839"/>
      <c r="AH103" s="1840"/>
      <c r="AI103" s="1841"/>
      <c r="AJ103" s="1839"/>
      <c r="AK103" s="1840"/>
      <c r="AL103" s="1841"/>
      <c r="AM103" s="1871" t="e">
        <f t="shared" si="12"/>
        <v>#DIV/0!</v>
      </c>
      <c r="AN103" s="1872"/>
      <c r="AO103" s="1872"/>
      <c r="AP103" s="712"/>
      <c r="AQ103" s="386"/>
      <c r="AS103" s="32"/>
      <c r="AT103" s="32"/>
    </row>
    <row r="104" spans="1:49" s="6" customFormat="1" ht="15.75" customHeight="1">
      <c r="A104" s="813" t="s">
        <v>1548</v>
      </c>
      <c r="B104" s="814"/>
      <c r="C104" s="1839"/>
      <c r="D104" s="1840"/>
      <c r="E104" s="1841"/>
      <c r="F104" s="1839"/>
      <c r="G104" s="1840"/>
      <c r="H104" s="1841"/>
      <c r="I104" s="1839"/>
      <c r="J104" s="1840"/>
      <c r="K104" s="1841"/>
      <c r="L104" s="1839"/>
      <c r="M104" s="1840"/>
      <c r="N104" s="1841"/>
      <c r="O104" s="1839"/>
      <c r="P104" s="1840"/>
      <c r="Q104" s="1841"/>
      <c r="R104" s="1839"/>
      <c r="S104" s="1840"/>
      <c r="T104" s="1841"/>
      <c r="U104" s="1839"/>
      <c r="V104" s="1840"/>
      <c r="W104" s="1841"/>
      <c r="X104" s="1839"/>
      <c r="Y104" s="1840"/>
      <c r="Z104" s="1841"/>
      <c r="AA104" s="1839"/>
      <c r="AB104" s="1840"/>
      <c r="AC104" s="1841"/>
      <c r="AD104" s="1839"/>
      <c r="AE104" s="1840"/>
      <c r="AF104" s="1841"/>
      <c r="AG104" s="1839"/>
      <c r="AH104" s="1840"/>
      <c r="AI104" s="1841"/>
      <c r="AJ104" s="1839"/>
      <c r="AK104" s="1840"/>
      <c r="AL104" s="1841"/>
      <c r="AM104" s="1871" t="e">
        <f t="shared" si="12"/>
        <v>#DIV/0!</v>
      </c>
      <c r="AN104" s="1872"/>
      <c r="AO104" s="1872"/>
      <c r="AP104" s="712"/>
      <c r="AQ104" s="386"/>
      <c r="AS104" s="32"/>
      <c r="AT104" s="32"/>
    </row>
    <row r="105" spans="1:49" s="6" customFormat="1" ht="15.75" customHeight="1">
      <c r="A105" s="815" t="s">
        <v>579</v>
      </c>
      <c r="B105" s="816"/>
      <c r="C105" s="1850">
        <v>1</v>
      </c>
      <c r="D105" s="1851"/>
      <c r="E105" s="1852"/>
      <c r="F105" s="1850"/>
      <c r="G105" s="1851"/>
      <c r="H105" s="1852"/>
      <c r="I105" s="1850"/>
      <c r="J105" s="1851"/>
      <c r="K105" s="1852"/>
      <c r="L105" s="1850"/>
      <c r="M105" s="1851"/>
      <c r="N105" s="1852"/>
      <c r="O105" s="1850"/>
      <c r="P105" s="1851"/>
      <c r="Q105" s="1852"/>
      <c r="R105" s="1850"/>
      <c r="S105" s="1851"/>
      <c r="T105" s="1852"/>
      <c r="U105" s="1850"/>
      <c r="V105" s="1851"/>
      <c r="W105" s="1852"/>
      <c r="X105" s="1850"/>
      <c r="Y105" s="1851"/>
      <c r="Z105" s="1852"/>
      <c r="AA105" s="1850"/>
      <c r="AB105" s="1851"/>
      <c r="AC105" s="1852"/>
      <c r="AD105" s="1850"/>
      <c r="AE105" s="1851"/>
      <c r="AF105" s="1852"/>
      <c r="AG105" s="1850"/>
      <c r="AH105" s="1851"/>
      <c r="AI105" s="1852"/>
      <c r="AJ105" s="1850"/>
      <c r="AK105" s="1851"/>
      <c r="AL105" s="1852"/>
      <c r="AM105" s="1890">
        <f t="shared" si="12"/>
        <v>1</v>
      </c>
      <c r="AN105" s="1891"/>
      <c r="AO105" s="1891"/>
      <c r="AP105" s="712"/>
      <c r="AQ105" s="386"/>
      <c r="AS105" s="32"/>
      <c r="AT105" s="32"/>
    </row>
    <row r="106" spans="1:49" s="6" customFormat="1" ht="15.75" customHeight="1">
      <c r="A106" s="813" t="s">
        <v>671</v>
      </c>
      <c r="B106" s="814"/>
      <c r="C106" s="1853">
        <f t="shared" ref="C106" si="13">C102/(C98*C101)</f>
        <v>0</v>
      </c>
      <c r="D106" s="1854"/>
      <c r="E106" s="1855"/>
      <c r="F106" s="1853"/>
      <c r="G106" s="1854"/>
      <c r="H106" s="1855"/>
      <c r="I106" s="1853"/>
      <c r="J106" s="1854"/>
      <c r="K106" s="1855"/>
      <c r="L106" s="1853"/>
      <c r="M106" s="1854"/>
      <c r="N106" s="1855"/>
      <c r="O106" s="1853"/>
      <c r="P106" s="1854"/>
      <c r="Q106" s="1855"/>
      <c r="R106" s="1853"/>
      <c r="S106" s="1854"/>
      <c r="T106" s="1855"/>
      <c r="U106" s="1853"/>
      <c r="V106" s="1854"/>
      <c r="W106" s="1855"/>
      <c r="X106" s="1853"/>
      <c r="Y106" s="1854"/>
      <c r="Z106" s="1855"/>
      <c r="AA106" s="1853"/>
      <c r="AB106" s="1854"/>
      <c r="AC106" s="1855"/>
      <c r="AD106" s="1853"/>
      <c r="AE106" s="1854"/>
      <c r="AF106" s="1855"/>
      <c r="AG106" s="1853"/>
      <c r="AH106" s="1854"/>
      <c r="AI106" s="1855"/>
      <c r="AJ106" s="1853"/>
      <c r="AK106" s="1854"/>
      <c r="AL106" s="1855"/>
      <c r="AM106" s="1878">
        <f t="shared" si="12"/>
        <v>0</v>
      </c>
      <c r="AN106" s="1879"/>
      <c r="AO106" s="1879"/>
      <c r="AP106" s="712"/>
      <c r="AQ106" s="386"/>
      <c r="AS106" s="32"/>
      <c r="AT106" s="32"/>
    </row>
    <row r="107" spans="1:49" s="6" customFormat="1" ht="32.25" customHeight="1">
      <c r="A107" s="1907" t="s">
        <v>1187</v>
      </c>
      <c r="B107" s="2130"/>
      <c r="C107" s="2066">
        <f t="shared" ref="C107" si="14">C102/(C99*C101)</f>
        <v>0</v>
      </c>
      <c r="D107" s="2067"/>
      <c r="E107" s="2068"/>
      <c r="F107" s="2066"/>
      <c r="G107" s="2067"/>
      <c r="H107" s="2068"/>
      <c r="I107" s="2066"/>
      <c r="J107" s="2067"/>
      <c r="K107" s="2068"/>
      <c r="L107" s="2066"/>
      <c r="M107" s="2067"/>
      <c r="N107" s="2068"/>
      <c r="O107" s="2066"/>
      <c r="P107" s="2067"/>
      <c r="Q107" s="2068"/>
      <c r="R107" s="2066"/>
      <c r="S107" s="2067"/>
      <c r="T107" s="2068"/>
      <c r="U107" s="2066"/>
      <c r="V107" s="2067"/>
      <c r="W107" s="2068"/>
      <c r="X107" s="2066"/>
      <c r="Y107" s="2067"/>
      <c r="Z107" s="2068"/>
      <c r="AA107" s="2066"/>
      <c r="AB107" s="2067"/>
      <c r="AC107" s="2068"/>
      <c r="AD107" s="2066"/>
      <c r="AE107" s="2067"/>
      <c r="AF107" s="2068"/>
      <c r="AG107" s="2066"/>
      <c r="AH107" s="2067"/>
      <c r="AI107" s="2068"/>
      <c r="AJ107" s="2066"/>
      <c r="AK107" s="2067"/>
      <c r="AL107" s="2068"/>
      <c r="AM107" s="1885">
        <f t="shared" si="12"/>
        <v>0</v>
      </c>
      <c r="AN107" s="1886"/>
      <c r="AO107" s="1886"/>
      <c r="AP107" s="712"/>
      <c r="AQ107" s="386"/>
      <c r="AS107" s="32"/>
      <c r="AT107" s="32"/>
    </row>
    <row r="108" spans="1:49" s="6" customFormat="1" ht="15.75" customHeight="1">
      <c r="A108" s="1909" t="s">
        <v>672</v>
      </c>
      <c r="B108" s="2137"/>
      <c r="C108" s="2063">
        <f t="shared" ref="C108" si="15">C102/(C104+C105)</f>
        <v>0</v>
      </c>
      <c r="D108" s="2064"/>
      <c r="E108" s="2065"/>
      <c r="F108" s="2063"/>
      <c r="G108" s="2064"/>
      <c r="H108" s="2065"/>
      <c r="I108" s="2063"/>
      <c r="J108" s="2064"/>
      <c r="K108" s="2065"/>
      <c r="L108" s="2063"/>
      <c r="M108" s="2064"/>
      <c r="N108" s="2065"/>
      <c r="O108" s="2063"/>
      <c r="P108" s="2064"/>
      <c r="Q108" s="2065"/>
      <c r="R108" s="2063"/>
      <c r="S108" s="2064"/>
      <c r="T108" s="2065"/>
      <c r="U108" s="2063"/>
      <c r="V108" s="2064"/>
      <c r="W108" s="2065"/>
      <c r="X108" s="2063"/>
      <c r="Y108" s="2064"/>
      <c r="Z108" s="2065"/>
      <c r="AA108" s="2063"/>
      <c r="AB108" s="2064"/>
      <c r="AC108" s="2065"/>
      <c r="AD108" s="2063"/>
      <c r="AE108" s="2064"/>
      <c r="AF108" s="2065"/>
      <c r="AG108" s="2063"/>
      <c r="AH108" s="2064"/>
      <c r="AI108" s="2065"/>
      <c r="AJ108" s="2063"/>
      <c r="AK108" s="2064"/>
      <c r="AL108" s="2065"/>
      <c r="AM108" s="1869">
        <f t="shared" si="12"/>
        <v>0</v>
      </c>
      <c r="AN108" s="1870"/>
      <c r="AO108" s="1870"/>
      <c r="AP108" s="712"/>
      <c r="AQ108" s="386"/>
      <c r="AS108" s="32"/>
      <c r="AT108" s="32"/>
    </row>
    <row r="109" spans="1:49" s="6" customFormat="1" ht="15.75" customHeight="1">
      <c r="A109" s="1910" t="s">
        <v>673</v>
      </c>
      <c r="B109" s="2138"/>
      <c r="C109" s="1845">
        <f t="shared" ref="C109" si="16">C105/(C105+C104)</f>
        <v>1</v>
      </c>
      <c r="D109" s="1846"/>
      <c r="E109" s="1847"/>
      <c r="F109" s="1845"/>
      <c r="G109" s="1846"/>
      <c r="H109" s="1847"/>
      <c r="I109" s="1845"/>
      <c r="J109" s="1846"/>
      <c r="K109" s="1847"/>
      <c r="L109" s="1845"/>
      <c r="M109" s="1846"/>
      <c r="N109" s="1847"/>
      <c r="O109" s="1845"/>
      <c r="P109" s="1846"/>
      <c r="Q109" s="1847"/>
      <c r="R109" s="1845"/>
      <c r="S109" s="1846"/>
      <c r="T109" s="1847"/>
      <c r="U109" s="1845"/>
      <c r="V109" s="1846"/>
      <c r="W109" s="1847"/>
      <c r="X109" s="1845"/>
      <c r="Y109" s="1846"/>
      <c r="Z109" s="1847"/>
      <c r="AA109" s="1845"/>
      <c r="AB109" s="1846"/>
      <c r="AC109" s="1847"/>
      <c r="AD109" s="1845"/>
      <c r="AE109" s="1846"/>
      <c r="AF109" s="1847"/>
      <c r="AG109" s="1845"/>
      <c r="AH109" s="1846"/>
      <c r="AI109" s="1847"/>
      <c r="AJ109" s="1845"/>
      <c r="AK109" s="1846"/>
      <c r="AL109" s="1847"/>
      <c r="AM109" s="1900">
        <f t="shared" si="12"/>
        <v>1</v>
      </c>
      <c r="AN109" s="1901"/>
      <c r="AO109" s="1901"/>
      <c r="AP109" s="712"/>
      <c r="AQ109" s="386"/>
      <c r="AS109" s="32"/>
      <c r="AT109" s="32"/>
    </row>
    <row r="110" spans="1:49" s="42" customFormat="1" ht="15.75" customHeight="1">
      <c r="A110" s="811" t="s">
        <v>1216</v>
      </c>
      <c r="B110" s="1105"/>
      <c r="C110" s="1882" t="e">
        <f t="shared" ref="C110" si="17">((100%-C107)*C108)/C107</f>
        <v>#DIV/0!</v>
      </c>
      <c r="D110" s="1883"/>
      <c r="E110" s="1884"/>
      <c r="F110" s="1882"/>
      <c r="G110" s="1883"/>
      <c r="H110" s="1884"/>
      <c r="I110" s="1882"/>
      <c r="J110" s="1883"/>
      <c r="K110" s="1884"/>
      <c r="L110" s="1882"/>
      <c r="M110" s="1883"/>
      <c r="N110" s="1884"/>
      <c r="O110" s="1882"/>
      <c r="P110" s="1883"/>
      <c r="Q110" s="1884"/>
      <c r="R110" s="1882"/>
      <c r="S110" s="1883"/>
      <c r="T110" s="1884"/>
      <c r="U110" s="1882"/>
      <c r="V110" s="1883"/>
      <c r="W110" s="1884"/>
      <c r="X110" s="1882"/>
      <c r="Y110" s="1883"/>
      <c r="Z110" s="1884"/>
      <c r="AA110" s="1882"/>
      <c r="AB110" s="1883"/>
      <c r="AC110" s="1884"/>
      <c r="AD110" s="1882"/>
      <c r="AE110" s="1883"/>
      <c r="AF110" s="1884"/>
      <c r="AG110" s="1882"/>
      <c r="AH110" s="1883"/>
      <c r="AI110" s="1884"/>
      <c r="AJ110" s="1882"/>
      <c r="AK110" s="1883"/>
      <c r="AL110" s="1884"/>
      <c r="AM110" s="2146" t="e">
        <f t="shared" si="12"/>
        <v>#DIV/0!</v>
      </c>
      <c r="AN110" s="2147"/>
      <c r="AO110" s="2147"/>
      <c r="AP110" s="1323"/>
      <c r="AQ110" s="1324"/>
      <c r="AS110" s="32"/>
      <c r="AT110" s="32"/>
      <c r="AU110" s="6"/>
    </row>
    <row r="111" spans="1:49" s="42" customFormat="1" ht="15.75" customHeight="1">
      <c r="A111" s="1084" t="s">
        <v>1217</v>
      </c>
      <c r="B111" s="1085"/>
      <c r="C111" s="1859">
        <f t="shared" ref="C111" si="18">(C104+C105)/(C99)</f>
        <v>5.2631578947368418E-2</v>
      </c>
      <c r="D111" s="1860"/>
      <c r="E111" s="1861"/>
      <c r="F111" s="1859"/>
      <c r="G111" s="1860"/>
      <c r="H111" s="1861"/>
      <c r="I111" s="1859"/>
      <c r="J111" s="1860"/>
      <c r="K111" s="1861"/>
      <c r="L111" s="1859"/>
      <c r="M111" s="1860"/>
      <c r="N111" s="1861"/>
      <c r="O111" s="1859"/>
      <c r="P111" s="1860"/>
      <c r="Q111" s="1861"/>
      <c r="R111" s="1859"/>
      <c r="S111" s="1860"/>
      <c r="T111" s="1861"/>
      <c r="U111" s="1859"/>
      <c r="V111" s="1860"/>
      <c r="W111" s="1861"/>
      <c r="X111" s="1859"/>
      <c r="Y111" s="1860"/>
      <c r="Z111" s="1861"/>
      <c r="AA111" s="1859"/>
      <c r="AB111" s="1860"/>
      <c r="AC111" s="1861"/>
      <c r="AD111" s="1859"/>
      <c r="AE111" s="1860"/>
      <c r="AF111" s="1861"/>
      <c r="AG111" s="1859"/>
      <c r="AH111" s="1860"/>
      <c r="AI111" s="1861"/>
      <c r="AJ111" s="1859"/>
      <c r="AK111" s="1860"/>
      <c r="AL111" s="1861"/>
      <c r="AM111" s="1876">
        <f t="shared" si="12"/>
        <v>5.2631578947368418E-2</v>
      </c>
      <c r="AN111" s="1877"/>
      <c r="AO111" s="1877"/>
      <c r="AP111" s="1323"/>
      <c r="AQ111" s="1324"/>
      <c r="AS111" s="32"/>
      <c r="AT111" s="32"/>
    </row>
    <row r="112" spans="1:49" s="6" customFormat="1" ht="15.75" customHeight="1">
      <c r="A112" s="766" t="s">
        <v>691</v>
      </c>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1324"/>
      <c r="AN112" s="1324"/>
      <c r="AO112" s="1324"/>
      <c r="AP112" s="32"/>
      <c r="AQ112" s="386"/>
      <c r="AS112" s="32"/>
      <c r="AT112" s="32"/>
      <c r="AU112" s="42"/>
    </row>
    <row r="113" spans="1:49" s="6" customFormat="1" ht="15.75" customHeight="1">
      <c r="A113" s="766"/>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t="s">
        <v>1369</v>
      </c>
      <c r="AE113" s="42"/>
      <c r="AF113" s="42"/>
      <c r="AG113" s="42"/>
      <c r="AH113" s="42"/>
      <c r="AI113" s="42"/>
      <c r="AJ113" s="42"/>
      <c r="AK113" s="42"/>
      <c r="AL113" s="42"/>
      <c r="AM113" s="1324"/>
      <c r="AN113" s="1324"/>
      <c r="AO113" s="1324"/>
      <c r="AP113" s="32"/>
      <c r="AQ113" s="386"/>
      <c r="AS113" s="32"/>
      <c r="AT113" s="32"/>
    </row>
    <row r="114" spans="1:49" s="6" customFormat="1" ht="15.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1324"/>
      <c r="AN114" s="1324"/>
      <c r="AO114" s="1324"/>
      <c r="AP114" s="32"/>
      <c r="AQ114" s="386"/>
      <c r="AS114" s="32"/>
      <c r="AT114" s="32"/>
    </row>
    <row r="115" spans="1:49" s="6" customFormat="1" ht="16.5" customHeight="1" thickBo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1324"/>
      <c r="AN115" s="1324"/>
      <c r="AO115" s="1324"/>
      <c r="AP115" s="32"/>
      <c r="AQ115" s="386"/>
      <c r="AS115" s="32"/>
      <c r="AT115" s="32"/>
    </row>
    <row r="116" spans="1:49" s="6" customFormat="1" ht="31.5" customHeight="1">
      <c r="A116" s="2009" t="s">
        <v>751</v>
      </c>
      <c r="B116" s="2010"/>
      <c r="C116" s="2009" t="s">
        <v>2</v>
      </c>
      <c r="D116" s="2010"/>
      <c r="E116" s="2011"/>
      <c r="F116" s="2009" t="s">
        <v>3</v>
      </c>
      <c r="G116" s="2010"/>
      <c r="H116" s="2011"/>
      <c r="I116" s="2009" t="s">
        <v>4</v>
      </c>
      <c r="J116" s="2010"/>
      <c r="K116" s="2011"/>
      <c r="L116" s="2009" t="s">
        <v>5</v>
      </c>
      <c r="M116" s="2010"/>
      <c r="N116" s="2011"/>
      <c r="O116" s="2009" t="s">
        <v>6</v>
      </c>
      <c r="P116" s="2010"/>
      <c r="Q116" s="2011"/>
      <c r="R116" s="2009" t="s">
        <v>7</v>
      </c>
      <c r="S116" s="2010"/>
      <c r="T116" s="2011"/>
      <c r="U116" s="2009" t="s">
        <v>8</v>
      </c>
      <c r="V116" s="2010"/>
      <c r="W116" s="2011"/>
      <c r="X116" s="2009" t="s">
        <v>9</v>
      </c>
      <c r="Y116" s="2010"/>
      <c r="Z116" s="2011"/>
      <c r="AA116" s="2009" t="s">
        <v>10</v>
      </c>
      <c r="AB116" s="2010"/>
      <c r="AC116" s="2011"/>
      <c r="AD116" s="2009" t="s">
        <v>11</v>
      </c>
      <c r="AE116" s="2010"/>
      <c r="AF116" s="2011"/>
      <c r="AG116" s="2009" t="s">
        <v>12</v>
      </c>
      <c r="AH116" s="2010"/>
      <c r="AI116" s="2011"/>
      <c r="AJ116" s="2009" t="s">
        <v>13</v>
      </c>
      <c r="AK116" s="2010"/>
      <c r="AL116" s="2011"/>
      <c r="AM116" s="1954" t="s">
        <v>659</v>
      </c>
      <c r="AN116" s="1989"/>
      <c r="AO116" s="1989"/>
      <c r="AP116" s="712"/>
      <c r="AQ116" s="386"/>
      <c r="AS116" s="32"/>
      <c r="AT116" s="32"/>
    </row>
    <row r="117" spans="1:49" s="1267" customFormat="1" ht="17.25" customHeight="1">
      <c r="A117" s="2119" t="s">
        <v>1468</v>
      </c>
      <c r="B117" s="2120"/>
      <c r="C117" s="2069">
        <f>C98+C80+C62+C45</f>
        <v>101</v>
      </c>
      <c r="D117" s="2070"/>
      <c r="E117" s="2071"/>
      <c r="F117" s="2069"/>
      <c r="G117" s="2070"/>
      <c r="H117" s="2071"/>
      <c r="I117" s="2069"/>
      <c r="J117" s="2070"/>
      <c r="K117" s="2071"/>
      <c r="L117" s="2069"/>
      <c r="M117" s="2070"/>
      <c r="N117" s="2071"/>
      <c r="O117" s="2069"/>
      <c r="P117" s="2070"/>
      <c r="Q117" s="2071"/>
      <c r="R117" s="2069"/>
      <c r="S117" s="2070"/>
      <c r="T117" s="2071"/>
      <c r="U117" s="2069"/>
      <c r="V117" s="2070"/>
      <c r="W117" s="2071"/>
      <c r="X117" s="2069"/>
      <c r="Y117" s="2070"/>
      <c r="Z117" s="2071"/>
      <c r="AA117" s="2069"/>
      <c r="AB117" s="2070"/>
      <c r="AC117" s="2071"/>
      <c r="AD117" s="2069"/>
      <c r="AE117" s="2070"/>
      <c r="AF117" s="2071"/>
      <c r="AG117" s="2069"/>
      <c r="AH117" s="2070"/>
      <c r="AI117" s="2071"/>
      <c r="AJ117" s="2069"/>
      <c r="AK117" s="2070"/>
      <c r="AL117" s="2071"/>
      <c r="AM117" s="2131">
        <f>AVERAGE(C117:AL117)</f>
        <v>101</v>
      </c>
      <c r="AN117" s="2132"/>
      <c r="AO117" s="2132"/>
      <c r="AP117" s="712"/>
      <c r="AQ117" s="386"/>
      <c r="AR117" s="32"/>
      <c r="AS117" s="32"/>
      <c r="AT117" s="32"/>
      <c r="AU117" s="32"/>
      <c r="AV117" s="32"/>
      <c r="AW117" s="32"/>
    </row>
    <row r="118" spans="1:49" s="1267" customFormat="1" ht="17.25" customHeight="1">
      <c r="A118" s="2123" t="s">
        <v>1469</v>
      </c>
      <c r="B118" s="2124"/>
      <c r="C118" s="2059">
        <f t="shared" ref="C118:C119" si="19">C99+C81+C63+C46</f>
        <v>101</v>
      </c>
      <c r="D118" s="2060"/>
      <c r="E118" s="2061"/>
      <c r="F118" s="2072"/>
      <c r="G118" s="2073"/>
      <c r="H118" s="2074"/>
      <c r="I118" s="2072"/>
      <c r="J118" s="2073"/>
      <c r="K118" s="2074"/>
      <c r="L118" s="2072"/>
      <c r="M118" s="2073"/>
      <c r="N118" s="2074"/>
      <c r="O118" s="2059"/>
      <c r="P118" s="2060"/>
      <c r="Q118" s="2061"/>
      <c r="R118" s="2059"/>
      <c r="S118" s="2060"/>
      <c r="T118" s="2061"/>
      <c r="U118" s="2059"/>
      <c r="V118" s="2060"/>
      <c r="W118" s="2061"/>
      <c r="X118" s="2059"/>
      <c r="Y118" s="2060"/>
      <c r="Z118" s="2061"/>
      <c r="AA118" s="2059"/>
      <c r="AB118" s="2060"/>
      <c r="AC118" s="2061"/>
      <c r="AD118" s="2059"/>
      <c r="AE118" s="2060"/>
      <c r="AF118" s="2061"/>
      <c r="AG118" s="2059"/>
      <c r="AH118" s="2060"/>
      <c r="AI118" s="2061"/>
      <c r="AJ118" s="2059"/>
      <c r="AK118" s="2060"/>
      <c r="AL118" s="2061"/>
      <c r="AM118" s="2133">
        <f t="shared" ref="AM118:AM119" si="20">AVERAGE(C118:AL118)</f>
        <v>101</v>
      </c>
      <c r="AN118" s="2134"/>
      <c r="AO118" s="2134"/>
      <c r="AP118" s="712"/>
      <c r="AQ118" s="386"/>
      <c r="AR118" s="32"/>
      <c r="AS118" s="32"/>
      <c r="AT118" s="32"/>
      <c r="AU118" s="32"/>
      <c r="AV118" s="32"/>
      <c r="AW118" s="32"/>
    </row>
    <row r="119" spans="1:49" s="1267" customFormat="1" ht="17.25" customHeight="1">
      <c r="A119" s="2123" t="s">
        <v>1550</v>
      </c>
      <c r="B119" s="2124"/>
      <c r="C119" s="2059">
        <f t="shared" si="19"/>
        <v>0</v>
      </c>
      <c r="D119" s="2060"/>
      <c r="E119" s="2061"/>
      <c r="F119" s="2072"/>
      <c r="G119" s="2073"/>
      <c r="H119" s="2074"/>
      <c r="I119" s="2072"/>
      <c r="J119" s="2073"/>
      <c r="K119" s="2074"/>
      <c r="L119" s="2072"/>
      <c r="M119" s="2073"/>
      <c r="N119" s="2074"/>
      <c r="O119" s="2059"/>
      <c r="P119" s="2060"/>
      <c r="Q119" s="2061"/>
      <c r="R119" s="2059"/>
      <c r="S119" s="2060"/>
      <c r="T119" s="2061"/>
      <c r="U119" s="2059"/>
      <c r="V119" s="2060"/>
      <c r="W119" s="2061"/>
      <c r="X119" s="2059"/>
      <c r="Y119" s="2060"/>
      <c r="Z119" s="2061"/>
      <c r="AA119" s="2059"/>
      <c r="AB119" s="2060"/>
      <c r="AC119" s="2061"/>
      <c r="AD119" s="2059"/>
      <c r="AE119" s="2060"/>
      <c r="AF119" s="2061"/>
      <c r="AG119" s="2059"/>
      <c r="AH119" s="2060"/>
      <c r="AI119" s="2061"/>
      <c r="AJ119" s="2059"/>
      <c r="AK119" s="2060"/>
      <c r="AL119" s="2061"/>
      <c r="AM119" s="2133">
        <f t="shared" si="20"/>
        <v>0</v>
      </c>
      <c r="AN119" s="2134"/>
      <c r="AO119" s="2134"/>
      <c r="AP119" s="712"/>
      <c r="AQ119" s="386"/>
      <c r="AR119" s="32"/>
      <c r="AS119" s="32"/>
      <c r="AT119" s="32"/>
      <c r="AU119" s="32"/>
      <c r="AV119" s="32"/>
      <c r="AW119" s="32"/>
    </row>
    <row r="120" spans="1:49" s="1267" customFormat="1" ht="17.25" customHeight="1">
      <c r="A120" s="2121" t="s">
        <v>1549</v>
      </c>
      <c r="B120" s="2122"/>
      <c r="C120" s="2075">
        <v>31</v>
      </c>
      <c r="D120" s="2076"/>
      <c r="E120" s="2077"/>
      <c r="F120" s="2075"/>
      <c r="G120" s="2076"/>
      <c r="H120" s="2077"/>
      <c r="I120" s="2075"/>
      <c r="J120" s="2076"/>
      <c r="K120" s="2077"/>
      <c r="L120" s="2075"/>
      <c r="M120" s="2076"/>
      <c r="N120" s="2077"/>
      <c r="O120" s="2075"/>
      <c r="P120" s="2076"/>
      <c r="Q120" s="2077"/>
      <c r="R120" s="2075"/>
      <c r="S120" s="2076"/>
      <c r="T120" s="2077"/>
      <c r="U120" s="2075"/>
      <c r="V120" s="2076"/>
      <c r="W120" s="2077"/>
      <c r="X120" s="2075"/>
      <c r="Y120" s="2076"/>
      <c r="Z120" s="2077"/>
      <c r="AA120" s="2075"/>
      <c r="AB120" s="2076"/>
      <c r="AC120" s="2077"/>
      <c r="AD120" s="2075"/>
      <c r="AE120" s="2076"/>
      <c r="AF120" s="2077"/>
      <c r="AG120" s="2075"/>
      <c r="AH120" s="2076"/>
      <c r="AI120" s="2077"/>
      <c r="AJ120" s="2075"/>
      <c r="AK120" s="2076"/>
      <c r="AL120" s="2077"/>
      <c r="AM120" s="2135">
        <f>AVERAGE(C120:AL120)</f>
        <v>31</v>
      </c>
      <c r="AN120" s="2136"/>
      <c r="AO120" s="2136"/>
      <c r="AP120" s="712"/>
      <c r="AQ120" s="386"/>
      <c r="AR120" s="32"/>
      <c r="AS120" s="32"/>
      <c r="AT120" s="32"/>
      <c r="AU120" s="32"/>
      <c r="AV120" s="32"/>
      <c r="AW120" s="32"/>
    </row>
    <row r="121" spans="1:49" s="6" customFormat="1" ht="15.75" customHeight="1">
      <c r="A121" s="1912" t="s">
        <v>679</v>
      </c>
      <c r="B121" s="2110"/>
      <c r="C121" s="2139">
        <f>C49+C66+C84+C102</f>
        <v>0</v>
      </c>
      <c r="D121" s="2140"/>
      <c r="E121" s="2141"/>
      <c r="F121" s="2139"/>
      <c r="G121" s="2140"/>
      <c r="H121" s="2141"/>
      <c r="I121" s="2139"/>
      <c r="J121" s="2140"/>
      <c r="K121" s="2141"/>
      <c r="L121" s="2139"/>
      <c r="M121" s="2140"/>
      <c r="N121" s="2141"/>
      <c r="O121" s="2139"/>
      <c r="P121" s="2140"/>
      <c r="Q121" s="2141"/>
      <c r="R121" s="2139"/>
      <c r="S121" s="2140"/>
      <c r="T121" s="2141"/>
      <c r="U121" s="2139"/>
      <c r="V121" s="2140"/>
      <c r="W121" s="2141"/>
      <c r="X121" s="2139"/>
      <c r="Y121" s="2140"/>
      <c r="Z121" s="2141"/>
      <c r="AA121" s="2139"/>
      <c r="AB121" s="2140"/>
      <c r="AC121" s="2141"/>
      <c r="AD121" s="2139"/>
      <c r="AE121" s="2140"/>
      <c r="AF121" s="2141"/>
      <c r="AG121" s="2139"/>
      <c r="AH121" s="2140"/>
      <c r="AI121" s="2141"/>
      <c r="AJ121" s="2139"/>
      <c r="AK121" s="2140"/>
      <c r="AL121" s="2141"/>
      <c r="AM121" s="2142">
        <f t="shared" ref="AM121:AM130" si="21">AVERAGE(C121:AL121)</f>
        <v>0</v>
      </c>
      <c r="AN121" s="2143"/>
      <c r="AO121" s="2143"/>
      <c r="AP121" s="712"/>
      <c r="AQ121" s="386"/>
      <c r="AS121" s="32"/>
      <c r="AT121" s="32"/>
      <c r="AU121" s="1267"/>
    </row>
    <row r="122" spans="1:49" s="6" customFormat="1" ht="15.75" customHeight="1">
      <c r="A122" s="813" t="s">
        <v>760</v>
      </c>
      <c r="B122" s="814"/>
      <c r="C122" s="2091">
        <f>C50+C67+C85+C103</f>
        <v>0</v>
      </c>
      <c r="D122" s="2092"/>
      <c r="E122" s="2093"/>
      <c r="F122" s="2091"/>
      <c r="G122" s="2092"/>
      <c r="H122" s="2093"/>
      <c r="I122" s="2091"/>
      <c r="J122" s="2092"/>
      <c r="K122" s="2093"/>
      <c r="L122" s="2091"/>
      <c r="M122" s="2092"/>
      <c r="N122" s="2093"/>
      <c r="O122" s="2091"/>
      <c r="P122" s="2092"/>
      <c r="Q122" s="2093"/>
      <c r="R122" s="2091"/>
      <c r="S122" s="2092"/>
      <c r="T122" s="2093"/>
      <c r="U122" s="2091"/>
      <c r="V122" s="2092"/>
      <c r="W122" s="2093"/>
      <c r="X122" s="2091"/>
      <c r="Y122" s="2092"/>
      <c r="Z122" s="2093"/>
      <c r="AA122" s="2091"/>
      <c r="AB122" s="2092"/>
      <c r="AC122" s="2093"/>
      <c r="AD122" s="2091"/>
      <c r="AE122" s="2092"/>
      <c r="AF122" s="2093"/>
      <c r="AG122" s="2091"/>
      <c r="AH122" s="2092"/>
      <c r="AI122" s="2093"/>
      <c r="AJ122" s="2091"/>
      <c r="AK122" s="2092"/>
      <c r="AL122" s="2093"/>
      <c r="AM122" s="2148">
        <f t="shared" si="21"/>
        <v>0</v>
      </c>
      <c r="AN122" s="2149"/>
      <c r="AO122" s="2149"/>
      <c r="AP122" s="712"/>
      <c r="AQ122" s="386"/>
      <c r="AS122" s="32"/>
      <c r="AT122" s="32"/>
    </row>
    <row r="123" spans="1:49" s="6" customFormat="1" ht="15.75" customHeight="1">
      <c r="A123" s="813" t="s">
        <v>1548</v>
      </c>
      <c r="B123" s="814"/>
      <c r="C123" s="2091">
        <f>C51+C68+C86+C104</f>
        <v>0</v>
      </c>
      <c r="D123" s="2092"/>
      <c r="E123" s="2093"/>
      <c r="F123" s="2091"/>
      <c r="G123" s="2092"/>
      <c r="H123" s="2093"/>
      <c r="I123" s="2091"/>
      <c r="J123" s="2092"/>
      <c r="K123" s="2093"/>
      <c r="L123" s="2091"/>
      <c r="M123" s="2092"/>
      <c r="N123" s="2093"/>
      <c r="O123" s="2091"/>
      <c r="P123" s="2092"/>
      <c r="Q123" s="2093"/>
      <c r="R123" s="2091"/>
      <c r="S123" s="2092"/>
      <c r="T123" s="2093"/>
      <c r="U123" s="2091"/>
      <c r="V123" s="2092"/>
      <c r="W123" s="2093"/>
      <c r="X123" s="2091"/>
      <c r="Y123" s="2092"/>
      <c r="Z123" s="2093"/>
      <c r="AA123" s="2091"/>
      <c r="AB123" s="2092"/>
      <c r="AC123" s="2093"/>
      <c r="AD123" s="2091"/>
      <c r="AE123" s="2092"/>
      <c r="AF123" s="2093"/>
      <c r="AG123" s="2091"/>
      <c r="AH123" s="2092"/>
      <c r="AI123" s="2093"/>
      <c r="AJ123" s="2091"/>
      <c r="AK123" s="2092"/>
      <c r="AL123" s="2093"/>
      <c r="AM123" s="2148">
        <f t="shared" si="21"/>
        <v>0</v>
      </c>
      <c r="AN123" s="2149"/>
      <c r="AO123" s="2149"/>
      <c r="AP123" s="712"/>
      <c r="AQ123" s="386"/>
      <c r="AS123" s="32"/>
      <c r="AT123" s="32"/>
    </row>
    <row r="124" spans="1:49" s="6" customFormat="1" ht="15.75" customHeight="1">
      <c r="A124" s="815" t="s">
        <v>579</v>
      </c>
      <c r="B124" s="816"/>
      <c r="C124" s="2094">
        <f>C52+C69+C87+C105</f>
        <v>16</v>
      </c>
      <c r="D124" s="2095"/>
      <c r="E124" s="2096"/>
      <c r="F124" s="2094"/>
      <c r="G124" s="2095"/>
      <c r="H124" s="2096"/>
      <c r="I124" s="2094"/>
      <c r="J124" s="2095"/>
      <c r="K124" s="2096"/>
      <c r="L124" s="2094"/>
      <c r="M124" s="2095"/>
      <c r="N124" s="2096"/>
      <c r="O124" s="2094"/>
      <c r="P124" s="2095"/>
      <c r="Q124" s="2096"/>
      <c r="R124" s="2094"/>
      <c r="S124" s="2095"/>
      <c r="T124" s="2096"/>
      <c r="U124" s="2094"/>
      <c r="V124" s="2095"/>
      <c r="W124" s="2096"/>
      <c r="X124" s="2094"/>
      <c r="Y124" s="2095"/>
      <c r="Z124" s="2096"/>
      <c r="AA124" s="2094"/>
      <c r="AB124" s="2095"/>
      <c r="AC124" s="2096"/>
      <c r="AD124" s="2094"/>
      <c r="AE124" s="2095"/>
      <c r="AF124" s="2096"/>
      <c r="AG124" s="2094"/>
      <c r="AH124" s="2095"/>
      <c r="AI124" s="2096"/>
      <c r="AJ124" s="2094"/>
      <c r="AK124" s="2095"/>
      <c r="AL124" s="2096"/>
      <c r="AM124" s="2144">
        <f t="shared" si="21"/>
        <v>16</v>
      </c>
      <c r="AN124" s="2145"/>
      <c r="AO124" s="2145"/>
      <c r="AP124" s="712"/>
      <c r="AQ124" s="386"/>
      <c r="AS124" s="32"/>
      <c r="AT124" s="32"/>
    </row>
    <row r="125" spans="1:49" s="6" customFormat="1" ht="15.75" customHeight="1">
      <c r="A125" s="813" t="s">
        <v>671</v>
      </c>
      <c r="B125" s="814"/>
      <c r="C125" s="1853">
        <f t="shared" ref="C125" si="22">C121/(C117*C120)</f>
        <v>0</v>
      </c>
      <c r="D125" s="1854"/>
      <c r="E125" s="1855"/>
      <c r="F125" s="1853"/>
      <c r="G125" s="1854"/>
      <c r="H125" s="1855"/>
      <c r="I125" s="1853"/>
      <c r="J125" s="1854"/>
      <c r="K125" s="1855"/>
      <c r="L125" s="1853"/>
      <c r="M125" s="1854"/>
      <c r="N125" s="1855"/>
      <c r="O125" s="1853"/>
      <c r="P125" s="1854"/>
      <c r="Q125" s="1855"/>
      <c r="R125" s="1853"/>
      <c r="S125" s="1854"/>
      <c r="T125" s="1855"/>
      <c r="U125" s="1853"/>
      <c r="V125" s="1854"/>
      <c r="W125" s="1855"/>
      <c r="X125" s="1853"/>
      <c r="Y125" s="1854"/>
      <c r="Z125" s="1855"/>
      <c r="AA125" s="1853"/>
      <c r="AB125" s="1854"/>
      <c r="AC125" s="1855"/>
      <c r="AD125" s="1853"/>
      <c r="AE125" s="1854"/>
      <c r="AF125" s="1855"/>
      <c r="AG125" s="1853"/>
      <c r="AH125" s="1854"/>
      <c r="AI125" s="1855"/>
      <c r="AJ125" s="1853"/>
      <c r="AK125" s="1854"/>
      <c r="AL125" s="1855"/>
      <c r="AM125" s="1878">
        <f t="shared" si="21"/>
        <v>0</v>
      </c>
      <c r="AN125" s="1879"/>
      <c r="AO125" s="1879"/>
      <c r="AP125" s="712"/>
      <c r="AQ125" s="386"/>
      <c r="AS125" s="32"/>
      <c r="AT125" s="32"/>
    </row>
    <row r="126" spans="1:49" s="6" customFormat="1" ht="30" customHeight="1">
      <c r="A126" s="1907" t="s">
        <v>1187</v>
      </c>
      <c r="B126" s="2130"/>
      <c r="C126" s="2066">
        <f t="shared" ref="C126" si="23">C121/(C118*C120)</f>
        <v>0</v>
      </c>
      <c r="D126" s="2067"/>
      <c r="E126" s="2068"/>
      <c r="F126" s="2066"/>
      <c r="G126" s="2067"/>
      <c r="H126" s="2068"/>
      <c r="I126" s="2066"/>
      <c r="J126" s="2067"/>
      <c r="K126" s="2068"/>
      <c r="L126" s="2066"/>
      <c r="M126" s="2067"/>
      <c r="N126" s="2068"/>
      <c r="O126" s="2066"/>
      <c r="P126" s="2067"/>
      <c r="Q126" s="2068"/>
      <c r="R126" s="2066"/>
      <c r="S126" s="2067"/>
      <c r="T126" s="2068"/>
      <c r="U126" s="2066"/>
      <c r="V126" s="2067"/>
      <c r="W126" s="2068"/>
      <c r="X126" s="2066"/>
      <c r="Y126" s="2067"/>
      <c r="Z126" s="2068"/>
      <c r="AA126" s="2066"/>
      <c r="AB126" s="2067"/>
      <c r="AC126" s="2068"/>
      <c r="AD126" s="2066"/>
      <c r="AE126" s="2067"/>
      <c r="AF126" s="2068"/>
      <c r="AG126" s="2066"/>
      <c r="AH126" s="2067"/>
      <c r="AI126" s="2068"/>
      <c r="AJ126" s="2066"/>
      <c r="AK126" s="2067"/>
      <c r="AL126" s="2068"/>
      <c r="AM126" s="1885">
        <f t="shared" si="21"/>
        <v>0</v>
      </c>
      <c r="AN126" s="1886"/>
      <c r="AO126" s="1886"/>
      <c r="AP126" s="712"/>
      <c r="AQ126" s="386"/>
      <c r="AS126" s="32"/>
      <c r="AT126" s="32"/>
    </row>
    <row r="127" spans="1:49" s="6" customFormat="1" ht="15.75" customHeight="1">
      <c r="A127" s="1909" t="s">
        <v>672</v>
      </c>
      <c r="B127" s="2137"/>
      <c r="C127" s="2063">
        <f t="shared" ref="C127" si="24">C121/(C123+C124)</f>
        <v>0</v>
      </c>
      <c r="D127" s="2064"/>
      <c r="E127" s="2065"/>
      <c r="F127" s="2063"/>
      <c r="G127" s="2064"/>
      <c r="H127" s="2065"/>
      <c r="I127" s="2063"/>
      <c r="J127" s="2064"/>
      <c r="K127" s="2065"/>
      <c r="L127" s="2063"/>
      <c r="M127" s="2064"/>
      <c r="N127" s="2065"/>
      <c r="O127" s="2063"/>
      <c r="P127" s="2064"/>
      <c r="Q127" s="2065"/>
      <c r="R127" s="2063"/>
      <c r="S127" s="2064"/>
      <c r="T127" s="2065"/>
      <c r="U127" s="2063"/>
      <c r="V127" s="2064"/>
      <c r="W127" s="2065"/>
      <c r="X127" s="2063"/>
      <c r="Y127" s="2064"/>
      <c r="Z127" s="2065"/>
      <c r="AA127" s="2063"/>
      <c r="AB127" s="2064"/>
      <c r="AC127" s="2065"/>
      <c r="AD127" s="2063"/>
      <c r="AE127" s="2064"/>
      <c r="AF127" s="2065"/>
      <c r="AG127" s="2063"/>
      <c r="AH127" s="2064"/>
      <c r="AI127" s="2065"/>
      <c r="AJ127" s="2063"/>
      <c r="AK127" s="2064"/>
      <c r="AL127" s="2065"/>
      <c r="AM127" s="1869">
        <f t="shared" si="21"/>
        <v>0</v>
      </c>
      <c r="AN127" s="1870"/>
      <c r="AO127" s="1870"/>
      <c r="AP127" s="712"/>
      <c r="AQ127" s="386"/>
      <c r="AS127" s="32"/>
      <c r="AT127" s="32"/>
    </row>
    <row r="128" spans="1:49" s="6" customFormat="1" ht="15.75" customHeight="1">
      <c r="A128" s="1910" t="s">
        <v>673</v>
      </c>
      <c r="B128" s="2138"/>
      <c r="C128" s="1845">
        <f t="shared" ref="C128" si="25">C124/(C124+C123)</f>
        <v>1</v>
      </c>
      <c r="D128" s="1846"/>
      <c r="E128" s="1847"/>
      <c r="F128" s="1845"/>
      <c r="G128" s="1846"/>
      <c r="H128" s="1847"/>
      <c r="I128" s="1845"/>
      <c r="J128" s="1846"/>
      <c r="K128" s="1847"/>
      <c r="L128" s="1845"/>
      <c r="M128" s="1846"/>
      <c r="N128" s="1847"/>
      <c r="O128" s="1845"/>
      <c r="P128" s="1846"/>
      <c r="Q128" s="1847"/>
      <c r="R128" s="1845"/>
      <c r="S128" s="1846"/>
      <c r="T128" s="1847"/>
      <c r="U128" s="1845"/>
      <c r="V128" s="1846"/>
      <c r="W128" s="1847"/>
      <c r="X128" s="1845"/>
      <c r="Y128" s="1846"/>
      <c r="Z128" s="1847"/>
      <c r="AA128" s="1845"/>
      <c r="AB128" s="1846"/>
      <c r="AC128" s="1847"/>
      <c r="AD128" s="1845"/>
      <c r="AE128" s="1846"/>
      <c r="AF128" s="1847"/>
      <c r="AG128" s="1845"/>
      <c r="AH128" s="1846"/>
      <c r="AI128" s="1847"/>
      <c r="AJ128" s="1845"/>
      <c r="AK128" s="1846"/>
      <c r="AL128" s="1847"/>
      <c r="AM128" s="1900">
        <f t="shared" si="21"/>
        <v>1</v>
      </c>
      <c r="AN128" s="1901"/>
      <c r="AO128" s="1901"/>
      <c r="AP128" s="712"/>
      <c r="AQ128" s="386"/>
      <c r="AS128" s="32"/>
      <c r="AT128" s="32"/>
    </row>
    <row r="129" spans="1:47" s="42" customFormat="1" ht="15.75" customHeight="1">
      <c r="A129" s="811" t="s">
        <v>1216</v>
      </c>
      <c r="B129" s="1105"/>
      <c r="C129" s="1882" t="e">
        <f t="shared" ref="C129" si="26">((100%-C126)*C127)/C126</f>
        <v>#DIV/0!</v>
      </c>
      <c r="D129" s="1883"/>
      <c r="E129" s="1884"/>
      <c r="F129" s="1882"/>
      <c r="G129" s="1883"/>
      <c r="H129" s="1884"/>
      <c r="I129" s="1882"/>
      <c r="J129" s="1883"/>
      <c r="K129" s="1884"/>
      <c r="L129" s="1882"/>
      <c r="M129" s="1883"/>
      <c r="N129" s="1884"/>
      <c r="O129" s="1882"/>
      <c r="P129" s="1883"/>
      <c r="Q129" s="1884"/>
      <c r="R129" s="1882"/>
      <c r="S129" s="1883"/>
      <c r="T129" s="1884"/>
      <c r="U129" s="1882"/>
      <c r="V129" s="1883"/>
      <c r="W129" s="1884"/>
      <c r="X129" s="1882"/>
      <c r="Y129" s="1883"/>
      <c r="Z129" s="1884"/>
      <c r="AA129" s="1882"/>
      <c r="AB129" s="1883"/>
      <c r="AC129" s="1884"/>
      <c r="AD129" s="1882"/>
      <c r="AE129" s="1883"/>
      <c r="AF129" s="1884"/>
      <c r="AG129" s="1882"/>
      <c r="AH129" s="1883"/>
      <c r="AI129" s="1884"/>
      <c r="AJ129" s="1882"/>
      <c r="AK129" s="1883"/>
      <c r="AL129" s="1884"/>
      <c r="AM129" s="2146" t="e">
        <f t="shared" si="21"/>
        <v>#DIV/0!</v>
      </c>
      <c r="AN129" s="2147"/>
      <c r="AO129" s="2147"/>
      <c r="AP129" s="1323"/>
      <c r="AQ129" s="1324"/>
      <c r="AS129" s="32"/>
      <c r="AT129" s="32"/>
      <c r="AU129" s="6"/>
    </row>
    <row r="130" spans="1:47" s="42" customFormat="1" ht="15.75" customHeight="1">
      <c r="A130" s="1084" t="s">
        <v>1217</v>
      </c>
      <c r="B130" s="1085"/>
      <c r="C130" s="1859">
        <f t="shared" ref="C130" si="27">(C123+C124)/(C118)</f>
        <v>0.15841584158415842</v>
      </c>
      <c r="D130" s="1860"/>
      <c r="E130" s="1861"/>
      <c r="F130" s="1859"/>
      <c r="G130" s="1860"/>
      <c r="H130" s="1861"/>
      <c r="I130" s="1859"/>
      <c r="J130" s="1860"/>
      <c r="K130" s="1861"/>
      <c r="L130" s="1859"/>
      <c r="M130" s="1860"/>
      <c r="N130" s="1861"/>
      <c r="O130" s="1859"/>
      <c r="P130" s="1860"/>
      <c r="Q130" s="1861"/>
      <c r="R130" s="1859"/>
      <c r="S130" s="1860"/>
      <c r="T130" s="1861"/>
      <c r="U130" s="1859"/>
      <c r="V130" s="1860"/>
      <c r="W130" s="1861"/>
      <c r="X130" s="1859"/>
      <c r="Y130" s="1860"/>
      <c r="Z130" s="1861"/>
      <c r="AA130" s="1859"/>
      <c r="AB130" s="1860"/>
      <c r="AC130" s="1861"/>
      <c r="AD130" s="1859"/>
      <c r="AE130" s="1860"/>
      <c r="AF130" s="1861"/>
      <c r="AG130" s="1859"/>
      <c r="AH130" s="1860"/>
      <c r="AI130" s="1861"/>
      <c r="AJ130" s="1859"/>
      <c r="AK130" s="1860"/>
      <c r="AL130" s="1861"/>
      <c r="AM130" s="1876">
        <f t="shared" si="21"/>
        <v>0.15841584158415842</v>
      </c>
      <c r="AN130" s="1877"/>
      <c r="AO130" s="1877"/>
      <c r="AP130" s="1323"/>
      <c r="AQ130" s="1324"/>
      <c r="AS130" s="32"/>
      <c r="AT130" s="32"/>
    </row>
    <row r="131" spans="1:47" ht="15.75" customHeight="1">
      <c r="A131" s="766" t="s">
        <v>691</v>
      </c>
      <c r="AA131" s="1267"/>
      <c r="AB131" s="1267"/>
      <c r="AC131" s="1267"/>
      <c r="AM131" s="1267"/>
      <c r="AN131" s="1267"/>
      <c r="AO131" s="1267"/>
      <c r="AU131" s="42"/>
    </row>
    <row r="132" spans="1:47">
      <c r="A132" s="713"/>
      <c r="AM132" s="1267"/>
      <c r="AN132" s="1267"/>
      <c r="AO132" s="1267"/>
    </row>
    <row r="134" spans="1:47">
      <c r="C134" s="6"/>
      <c r="D134"/>
      <c r="F134" s="6"/>
      <c r="G134"/>
      <c r="I134" s="6"/>
      <c r="J134"/>
      <c r="L134" s="6"/>
      <c r="M134"/>
      <c r="O134" s="6"/>
      <c r="P134"/>
      <c r="R134" s="6"/>
      <c r="S134"/>
      <c r="U134" s="6"/>
      <c r="V134"/>
      <c r="X134" s="6"/>
      <c r="Y134"/>
      <c r="AA134" s="6"/>
      <c r="AB134"/>
      <c r="AD134" s="6"/>
      <c r="AE134"/>
      <c r="AG134" s="6"/>
      <c r="AH134"/>
      <c r="AJ134" s="6"/>
      <c r="AK134"/>
      <c r="AM134" s="1267"/>
      <c r="AN134" s="1267"/>
      <c r="AO134" s="32"/>
      <c r="AP134" s="386"/>
      <c r="AQ134" s="1267"/>
    </row>
    <row r="135" spans="1:47">
      <c r="C135" s="6"/>
      <c r="D135"/>
      <c r="F135" s="6"/>
      <c r="G135"/>
      <c r="I135" s="6"/>
      <c r="J135"/>
      <c r="L135" s="6"/>
      <c r="M135"/>
      <c r="O135" s="6"/>
      <c r="P135"/>
      <c r="R135" s="6"/>
      <c r="S135"/>
      <c r="U135" s="6"/>
      <c r="V135"/>
      <c r="X135" s="6"/>
      <c r="Y135"/>
      <c r="AA135" s="6"/>
      <c r="AB135"/>
      <c r="AD135" s="6"/>
      <c r="AE135"/>
      <c r="AG135" s="6"/>
      <c r="AH135"/>
      <c r="AJ135" s="6"/>
      <c r="AK135"/>
      <c r="AM135" s="1267"/>
      <c r="AN135" s="1267"/>
      <c r="AO135" s="32"/>
      <c r="AP135" s="386"/>
      <c r="AQ135" s="1267"/>
    </row>
    <row r="136" spans="1:47">
      <c r="C136" s="6"/>
      <c r="D136"/>
      <c r="F136" s="6"/>
      <c r="G136"/>
      <c r="I136" s="6"/>
      <c r="J136"/>
      <c r="L136" s="6"/>
      <c r="M136"/>
      <c r="O136" s="6"/>
      <c r="P136"/>
      <c r="R136" s="6"/>
      <c r="S136"/>
      <c r="U136" s="6"/>
      <c r="V136"/>
      <c r="X136" s="6"/>
      <c r="Y136"/>
      <c r="AA136" s="6"/>
      <c r="AB136"/>
      <c r="AD136" s="6"/>
      <c r="AE136"/>
      <c r="AG136" s="6"/>
      <c r="AH136"/>
      <c r="AJ136" s="6"/>
      <c r="AK136"/>
      <c r="AM136" s="1267"/>
      <c r="AN136" s="1267"/>
      <c r="AO136" s="32"/>
      <c r="AP136" s="386"/>
      <c r="AQ136" s="1267"/>
    </row>
    <row r="137" spans="1:47">
      <c r="C137" s="6"/>
      <c r="D137"/>
      <c r="F137" s="6"/>
      <c r="G137"/>
      <c r="I137" s="6"/>
      <c r="J137"/>
      <c r="L137" s="6"/>
      <c r="M137"/>
      <c r="O137" s="6"/>
      <c r="P137"/>
      <c r="R137" s="6"/>
      <c r="S137"/>
      <c r="U137" s="6"/>
      <c r="V137"/>
      <c r="X137" s="6"/>
      <c r="Y137"/>
      <c r="AA137" s="6"/>
      <c r="AB137"/>
      <c r="AD137" s="6"/>
      <c r="AE137"/>
      <c r="AG137" s="6"/>
      <c r="AH137"/>
      <c r="AJ137" s="6"/>
      <c r="AK137"/>
      <c r="AM137" s="1267"/>
      <c r="AN137" s="1267"/>
      <c r="AO137" s="32"/>
      <c r="AP137" s="386"/>
      <c r="AQ137" s="1267"/>
    </row>
    <row r="138" spans="1:47">
      <c r="C138" s="6"/>
      <c r="D138"/>
      <c r="F138" s="6"/>
      <c r="G138"/>
      <c r="I138" s="6"/>
      <c r="J138"/>
      <c r="L138" s="6"/>
      <c r="M138"/>
      <c r="O138" s="6"/>
      <c r="P138"/>
      <c r="R138" s="6"/>
      <c r="S138"/>
      <c r="U138" s="6"/>
      <c r="V138"/>
      <c r="X138" s="6"/>
      <c r="Y138"/>
      <c r="AA138" s="6"/>
      <c r="AB138"/>
      <c r="AD138" s="6"/>
      <c r="AE138"/>
      <c r="AG138" s="6"/>
      <c r="AH138"/>
      <c r="AJ138" s="6"/>
      <c r="AK138"/>
      <c r="AM138" s="1267"/>
      <c r="AN138" s="1267"/>
      <c r="AO138" s="32"/>
      <c r="AP138" s="386"/>
      <c r="AQ138" s="1267"/>
    </row>
  </sheetData>
  <sheetProtection algorithmName="SHA-512" hashValue="UQdmzUG30qxAG6xwaP30WqnaM5N43ppRfLlh9Nkz6ZA7TTizB58VacFdF7F8JTUoOdqNGpJxtVDGrs0O+6UDKQ==" saltValue="0ew/iCIL+T3Oy9dukAglpQ==" spinCount="100000" sheet="1" objects="1" scenarios="1"/>
  <mergeCells count="1085">
    <mergeCell ref="AM92:AO92"/>
    <mergeCell ref="AJ72:AL72"/>
    <mergeCell ref="AM66:AO66"/>
    <mergeCell ref="AD64:AF64"/>
    <mergeCell ref="AD82:AF82"/>
    <mergeCell ref="AG74:AI74"/>
    <mergeCell ref="AM62:AO62"/>
    <mergeCell ref="AM103:AO103"/>
    <mergeCell ref="AJ103:AL103"/>
    <mergeCell ref="AD107:AF107"/>
    <mergeCell ref="AG107:AI107"/>
    <mergeCell ref="AJ107:AL107"/>
    <mergeCell ref="AM118:AO118"/>
    <mergeCell ref="AM117:AO117"/>
    <mergeCell ref="AM80:AO80"/>
    <mergeCell ref="AM85:AO85"/>
    <mergeCell ref="AM102:AO102"/>
    <mergeCell ref="AG101:AI101"/>
    <mergeCell ref="AG89:AI89"/>
    <mergeCell ref="AD93:AF93"/>
    <mergeCell ref="AD103:AF103"/>
    <mergeCell ref="AD101:AF101"/>
    <mergeCell ref="AJ74:AL74"/>
    <mergeCell ref="AD88:AF88"/>
    <mergeCell ref="AJ92:AL92"/>
    <mergeCell ref="AM111:AO111"/>
    <mergeCell ref="AG97:AI97"/>
    <mergeCell ref="AJ97:AL97"/>
    <mergeCell ref="AM87:AO87"/>
    <mergeCell ref="AM100:AO100"/>
    <mergeCell ref="AM91:AO91"/>
    <mergeCell ref="AJ118:AL118"/>
    <mergeCell ref="AM57:AO57"/>
    <mergeCell ref="AJ64:AL64"/>
    <mergeCell ref="AJ81:AL81"/>
    <mergeCell ref="AJ82:AL82"/>
    <mergeCell ref="AJ99:AL99"/>
    <mergeCell ref="AJ100:AL100"/>
    <mergeCell ref="AM48:AO48"/>
    <mergeCell ref="AJ87:AL87"/>
    <mergeCell ref="AG88:AI88"/>
    <mergeCell ref="AJ88:AL88"/>
    <mergeCell ref="AA85:AC85"/>
    <mergeCell ref="AG75:AI75"/>
    <mergeCell ref="AD85:AF85"/>
    <mergeCell ref="AA82:AC82"/>
    <mergeCell ref="AD80:AF80"/>
    <mergeCell ref="AG80:AI80"/>
    <mergeCell ref="AA79:AC79"/>
    <mergeCell ref="AD79:AF79"/>
    <mergeCell ref="AG79:AI79"/>
    <mergeCell ref="AG93:AI93"/>
    <mergeCell ref="AG83:AI83"/>
    <mergeCell ref="AD81:AF81"/>
    <mergeCell ref="AM98:AO98"/>
    <mergeCell ref="AJ70:AL70"/>
    <mergeCell ref="AM83:AO83"/>
    <mergeCell ref="AG69:AI69"/>
    <mergeCell ref="AJ71:AL71"/>
    <mergeCell ref="AJ90:AL90"/>
    <mergeCell ref="AA63:AC63"/>
    <mergeCell ref="AM65:AO65"/>
    <mergeCell ref="AM75:AO75"/>
    <mergeCell ref="AG70:AI70"/>
    <mergeCell ref="AM56:AO56"/>
    <mergeCell ref="AJ73:AL73"/>
    <mergeCell ref="AJ83:AL83"/>
    <mergeCell ref="AJ63:AL63"/>
    <mergeCell ref="X83:Z83"/>
    <mergeCell ref="AG73:AI73"/>
    <mergeCell ref="X75:Z75"/>
    <mergeCell ref="AD89:AF89"/>
    <mergeCell ref="AJ79:AL79"/>
    <mergeCell ref="AM79:AO79"/>
    <mergeCell ref="AD84:AF84"/>
    <mergeCell ref="AG84:AI84"/>
    <mergeCell ref="AJ61:AL61"/>
    <mergeCell ref="AD65:AF65"/>
    <mergeCell ref="AM58:AO58"/>
    <mergeCell ref="AA81:AC81"/>
    <mergeCell ref="AJ84:AL84"/>
    <mergeCell ref="AD72:AF72"/>
    <mergeCell ref="AJ85:AL85"/>
    <mergeCell ref="AM72:AO72"/>
    <mergeCell ref="AJ89:AL89"/>
    <mergeCell ref="AM84:AO84"/>
    <mergeCell ref="AJ80:AL80"/>
    <mergeCell ref="AM81:AO81"/>
    <mergeCell ref="AD73:AF73"/>
    <mergeCell ref="AD56:AF56"/>
    <mergeCell ref="AD62:AF62"/>
    <mergeCell ref="AM68:AO68"/>
    <mergeCell ref="AD67:AF67"/>
    <mergeCell ref="AD69:AF69"/>
    <mergeCell ref="AJ75:AL75"/>
    <mergeCell ref="AM89:AO89"/>
    <mergeCell ref="A117:B117"/>
    <mergeCell ref="C117:E117"/>
    <mergeCell ref="F117:H117"/>
    <mergeCell ref="I117:K117"/>
    <mergeCell ref="L100:N100"/>
    <mergeCell ref="O100:Q100"/>
    <mergeCell ref="R100:T100"/>
    <mergeCell ref="I107:K107"/>
    <mergeCell ref="L107:N107"/>
    <mergeCell ref="O107:Q107"/>
    <mergeCell ref="R107:T107"/>
    <mergeCell ref="U107:W107"/>
    <mergeCell ref="X107:Z107"/>
    <mergeCell ref="AA107:AC107"/>
    <mergeCell ref="AG111:AI111"/>
    <mergeCell ref="C107:E107"/>
    <mergeCell ref="R106:T106"/>
    <mergeCell ref="I110:K110"/>
    <mergeCell ref="L110:N110"/>
    <mergeCell ref="F110:H110"/>
    <mergeCell ref="AA105:AC105"/>
    <mergeCell ref="C109:E109"/>
    <mergeCell ref="C108:E108"/>
    <mergeCell ref="F101:H101"/>
    <mergeCell ref="X101:Z101"/>
    <mergeCell ref="C103:E103"/>
    <mergeCell ref="U104:W104"/>
    <mergeCell ref="AG104:AI104"/>
    <mergeCell ref="U106:W106"/>
    <mergeCell ref="R102:T102"/>
    <mergeCell ref="U102:W102"/>
    <mergeCell ref="X102:Z102"/>
    <mergeCell ref="A97:B97"/>
    <mergeCell ref="X81:Z81"/>
    <mergeCell ref="F82:H82"/>
    <mergeCell ref="A81:B81"/>
    <mergeCell ref="A82:B82"/>
    <mergeCell ref="A99:B99"/>
    <mergeCell ref="A100:B100"/>
    <mergeCell ref="AM69:AO69"/>
    <mergeCell ref="AD98:AF98"/>
    <mergeCell ref="AG98:AI98"/>
    <mergeCell ref="AJ98:AL98"/>
    <mergeCell ref="AD86:AF86"/>
    <mergeCell ref="AJ86:AL86"/>
    <mergeCell ref="AM88:AO88"/>
    <mergeCell ref="I88:K88"/>
    <mergeCell ref="A98:B98"/>
    <mergeCell ref="C98:E98"/>
    <mergeCell ref="O85:Q85"/>
    <mergeCell ref="I86:K86"/>
    <mergeCell ref="A84:B84"/>
    <mergeCell ref="C86:E86"/>
    <mergeCell ref="F86:H86"/>
    <mergeCell ref="O91:Q91"/>
    <mergeCell ref="R91:T91"/>
    <mergeCell ref="O87:Q87"/>
    <mergeCell ref="L90:N90"/>
    <mergeCell ref="L80:N80"/>
    <mergeCell ref="AA87:AC87"/>
    <mergeCell ref="O79:Q79"/>
    <mergeCell ref="AA84:AC84"/>
    <mergeCell ref="O82:Q82"/>
    <mergeCell ref="A72:B72"/>
    <mergeCell ref="A71:B71"/>
    <mergeCell ref="C93:E93"/>
    <mergeCell ref="F93:H93"/>
    <mergeCell ref="I80:K80"/>
    <mergeCell ref="L68:N68"/>
    <mergeCell ref="R87:T87"/>
    <mergeCell ref="F79:H79"/>
    <mergeCell ref="A73:B73"/>
    <mergeCell ref="F75:H75"/>
    <mergeCell ref="A79:B79"/>
    <mergeCell ref="C79:E79"/>
    <mergeCell ref="F92:H92"/>
    <mergeCell ref="I92:K92"/>
    <mergeCell ref="L92:N92"/>
    <mergeCell ref="C75:E75"/>
    <mergeCell ref="C88:E88"/>
    <mergeCell ref="C81:E81"/>
    <mergeCell ref="A80:B80"/>
    <mergeCell ref="C80:E80"/>
    <mergeCell ref="R83:T83"/>
    <mergeCell ref="L83:N83"/>
    <mergeCell ref="I82:K82"/>
    <mergeCell ref="L82:N82"/>
    <mergeCell ref="I83:K83"/>
    <mergeCell ref="R73:T73"/>
    <mergeCell ref="O75:Q75"/>
    <mergeCell ref="I79:K79"/>
    <mergeCell ref="L79:N79"/>
    <mergeCell ref="I74:K74"/>
    <mergeCell ref="L74:N74"/>
    <mergeCell ref="C87:E87"/>
    <mergeCell ref="C82:E82"/>
    <mergeCell ref="C84:E84"/>
    <mergeCell ref="I93:K93"/>
    <mergeCell ref="I68:K68"/>
    <mergeCell ref="U83:W83"/>
    <mergeCell ref="U82:W82"/>
    <mergeCell ref="U75:W75"/>
    <mergeCell ref="I73:K73"/>
    <mergeCell ref="U84:W84"/>
    <mergeCell ref="R86:T86"/>
    <mergeCell ref="R85:T85"/>
    <mergeCell ref="U92:W92"/>
    <mergeCell ref="R92:T92"/>
    <mergeCell ref="O89:Q89"/>
    <mergeCell ref="I75:K75"/>
    <mergeCell ref="L75:N75"/>
    <mergeCell ref="C68:E68"/>
    <mergeCell ref="C89:E89"/>
    <mergeCell ref="R75:T75"/>
    <mergeCell ref="O80:Q80"/>
    <mergeCell ref="R80:T80"/>
    <mergeCell ref="C74:E74"/>
    <mergeCell ref="F84:H84"/>
    <mergeCell ref="C85:E85"/>
    <mergeCell ref="F85:H85"/>
    <mergeCell ref="C69:E69"/>
    <mergeCell ref="C70:E70"/>
    <mergeCell ref="F71:H71"/>
    <mergeCell ref="C71:E71"/>
    <mergeCell ref="I71:K71"/>
    <mergeCell ref="C53:E53"/>
    <mergeCell ref="AG51:AI51"/>
    <mergeCell ref="U53:W53"/>
    <mergeCell ref="U55:W55"/>
    <mergeCell ref="C51:E51"/>
    <mergeCell ref="AG55:AI55"/>
    <mergeCell ref="R54:T54"/>
    <mergeCell ref="U54:W54"/>
    <mergeCell ref="X53:Z53"/>
    <mergeCell ref="X55:Z55"/>
    <mergeCell ref="AA53:AC53"/>
    <mergeCell ref="AA55:AC55"/>
    <mergeCell ref="AD55:AF55"/>
    <mergeCell ref="X54:Z54"/>
    <mergeCell ref="AA54:AC54"/>
    <mergeCell ref="AD51:AF51"/>
    <mergeCell ref="AD54:AF54"/>
    <mergeCell ref="F53:H53"/>
    <mergeCell ref="AG53:AI53"/>
    <mergeCell ref="I53:K53"/>
    <mergeCell ref="I55:K55"/>
    <mergeCell ref="L53:N53"/>
    <mergeCell ref="L55:N55"/>
    <mergeCell ref="I54:K54"/>
    <mergeCell ref="O53:Q53"/>
    <mergeCell ref="O55:Q55"/>
    <mergeCell ref="R55:T55"/>
    <mergeCell ref="F55:H55"/>
    <mergeCell ref="C55:E55"/>
    <mergeCell ref="AG54:AI54"/>
    <mergeCell ref="I46:K46"/>
    <mergeCell ref="I47:K47"/>
    <mergeCell ref="L46:N46"/>
    <mergeCell ref="L47:N47"/>
    <mergeCell ref="O46:Q46"/>
    <mergeCell ref="R61:T61"/>
    <mergeCell ref="L63:N63"/>
    <mergeCell ref="X50:Z50"/>
    <mergeCell ref="X52:Z52"/>
    <mergeCell ref="AD46:AF46"/>
    <mergeCell ref="AJ46:AL46"/>
    <mergeCell ref="AJ47:AL47"/>
    <mergeCell ref="AA50:AC50"/>
    <mergeCell ref="R56:T56"/>
    <mergeCell ref="AA56:AC56"/>
    <mergeCell ref="X56:Z56"/>
    <mergeCell ref="AJ55:AL55"/>
    <mergeCell ref="U57:W57"/>
    <mergeCell ref="U58:W58"/>
    <mergeCell ref="O57:Q57"/>
    <mergeCell ref="R57:T57"/>
    <mergeCell ref="AJ56:AL56"/>
    <mergeCell ref="I58:K58"/>
    <mergeCell ref="AJ53:AL53"/>
    <mergeCell ref="AD53:AF53"/>
    <mergeCell ref="C56:E56"/>
    <mergeCell ref="F65:H65"/>
    <mergeCell ref="I65:K65"/>
    <mergeCell ref="AA65:AC65"/>
    <mergeCell ref="AA64:AC64"/>
    <mergeCell ref="F64:H64"/>
    <mergeCell ref="C57:E57"/>
    <mergeCell ref="AJ62:AL62"/>
    <mergeCell ref="R65:T65"/>
    <mergeCell ref="R62:T62"/>
    <mergeCell ref="U62:W62"/>
    <mergeCell ref="X62:Z62"/>
    <mergeCell ref="AA61:AC61"/>
    <mergeCell ref="O63:Q63"/>
    <mergeCell ref="L58:N58"/>
    <mergeCell ref="O58:Q58"/>
    <mergeCell ref="R58:T58"/>
    <mergeCell ref="F56:H56"/>
    <mergeCell ref="I56:K56"/>
    <mergeCell ref="L56:N56"/>
    <mergeCell ref="O56:Q56"/>
    <mergeCell ref="AJ65:AL65"/>
    <mergeCell ref="C65:E65"/>
    <mergeCell ref="F58:H58"/>
    <mergeCell ref="F66:H66"/>
    <mergeCell ref="R64:T64"/>
    <mergeCell ref="X63:Z63"/>
    <mergeCell ref="AG71:AI71"/>
    <mergeCell ref="AG72:AI72"/>
    <mergeCell ref="X61:Z61"/>
    <mergeCell ref="AG61:AI61"/>
    <mergeCell ref="O62:Q62"/>
    <mergeCell ref="U56:W56"/>
    <mergeCell ref="X57:Z57"/>
    <mergeCell ref="F62:H62"/>
    <mergeCell ref="F57:H57"/>
    <mergeCell ref="X65:Z65"/>
    <mergeCell ref="AA70:AC70"/>
    <mergeCell ref="U61:W61"/>
    <mergeCell ref="AG56:AI56"/>
    <mergeCell ref="AG62:AI62"/>
    <mergeCell ref="AD61:AF61"/>
    <mergeCell ref="R63:T63"/>
    <mergeCell ref="O64:Q64"/>
    <mergeCell ref="U72:W72"/>
    <mergeCell ref="I66:K66"/>
    <mergeCell ref="L66:N66"/>
    <mergeCell ref="O66:Q66"/>
    <mergeCell ref="AD66:AF66"/>
    <mergeCell ref="AD68:AF68"/>
    <mergeCell ref="F69:H69"/>
    <mergeCell ref="F67:H67"/>
    <mergeCell ref="I69:K69"/>
    <mergeCell ref="L69:N69"/>
    <mergeCell ref="O69:Q69"/>
    <mergeCell ref="R69:T69"/>
    <mergeCell ref="AJ119:AL119"/>
    <mergeCell ref="AJ101:AL101"/>
    <mergeCell ref="AJ102:AL102"/>
    <mergeCell ref="AG102:AI102"/>
    <mergeCell ref="AA98:AC98"/>
    <mergeCell ref="AJ93:AL93"/>
    <mergeCell ref="AD91:AF91"/>
    <mergeCell ref="AG91:AI91"/>
    <mergeCell ref="AD90:AF90"/>
    <mergeCell ref="AG90:AI90"/>
    <mergeCell ref="L101:N101"/>
    <mergeCell ref="O101:Q101"/>
    <mergeCell ref="R101:T101"/>
    <mergeCell ref="AD102:AF102"/>
    <mergeCell ref="AA92:AC92"/>
    <mergeCell ref="AJ91:AL91"/>
    <mergeCell ref="AG117:AI117"/>
    <mergeCell ref="AJ117:AL117"/>
    <mergeCell ref="AG106:AI106"/>
    <mergeCell ref="U109:W109"/>
    <mergeCell ref="AG118:AI118"/>
    <mergeCell ref="AG119:AI119"/>
    <mergeCell ref="AD118:AF118"/>
    <mergeCell ref="AD119:AF119"/>
    <mergeCell ref="R109:T109"/>
    <mergeCell ref="AJ111:AL111"/>
    <mergeCell ref="AG110:AI110"/>
    <mergeCell ref="AD97:AF97"/>
    <mergeCell ref="AA106:AC106"/>
    <mergeCell ref="X109:Z109"/>
    <mergeCell ref="AA111:AC111"/>
    <mergeCell ref="U111:W111"/>
    <mergeCell ref="AM119:AO119"/>
    <mergeCell ref="AG109:AI109"/>
    <mergeCell ref="X98:Z98"/>
    <mergeCell ref="AG92:AI92"/>
    <mergeCell ref="AM90:AO90"/>
    <mergeCell ref="AD92:AF92"/>
    <mergeCell ref="U101:W101"/>
    <mergeCell ref="AM105:AO105"/>
    <mergeCell ref="AM93:AO93"/>
    <mergeCell ref="AJ109:AL109"/>
    <mergeCell ref="AJ104:AL104"/>
    <mergeCell ref="AM110:AO110"/>
    <mergeCell ref="AM123:AO123"/>
    <mergeCell ref="F123:H123"/>
    <mergeCell ref="L121:N121"/>
    <mergeCell ref="AJ126:AL126"/>
    <mergeCell ref="AJ127:AL127"/>
    <mergeCell ref="R121:T121"/>
    <mergeCell ref="AG125:AI125"/>
    <mergeCell ref="AG126:AI126"/>
    <mergeCell ref="AG127:AI127"/>
    <mergeCell ref="AJ125:AL125"/>
    <mergeCell ref="AM120:AO120"/>
    <mergeCell ref="F111:H111"/>
    <mergeCell ref="I111:K111"/>
    <mergeCell ref="L111:N111"/>
    <mergeCell ref="O111:Q111"/>
    <mergeCell ref="X118:Z118"/>
    <mergeCell ref="X119:Z119"/>
    <mergeCell ref="AM109:AO109"/>
    <mergeCell ref="AM107:AO107"/>
    <mergeCell ref="AM106:AO106"/>
    <mergeCell ref="C124:E124"/>
    <mergeCell ref="AG123:AI123"/>
    <mergeCell ref="R122:T122"/>
    <mergeCell ref="O123:Q123"/>
    <mergeCell ref="R123:T123"/>
    <mergeCell ref="R120:T120"/>
    <mergeCell ref="U120:W120"/>
    <mergeCell ref="U123:W123"/>
    <mergeCell ref="X123:Z123"/>
    <mergeCell ref="X121:Z121"/>
    <mergeCell ref="I125:K125"/>
    <mergeCell ref="I126:K126"/>
    <mergeCell ref="I127:K127"/>
    <mergeCell ref="L125:N125"/>
    <mergeCell ref="AD125:AF125"/>
    <mergeCell ref="AD126:AF126"/>
    <mergeCell ref="AD127:AF127"/>
    <mergeCell ref="O125:Q125"/>
    <mergeCell ref="I122:K122"/>
    <mergeCell ref="C127:E127"/>
    <mergeCell ref="L120:N120"/>
    <mergeCell ref="AA122:AC122"/>
    <mergeCell ref="AA124:AC124"/>
    <mergeCell ref="R124:T124"/>
    <mergeCell ref="I124:K124"/>
    <mergeCell ref="F122:H122"/>
    <mergeCell ref="AA120:AC120"/>
    <mergeCell ref="F121:H121"/>
    <mergeCell ref="AA123:AC123"/>
    <mergeCell ref="AM130:AO130"/>
    <mergeCell ref="C130:E130"/>
    <mergeCell ref="F130:H130"/>
    <mergeCell ref="I130:K130"/>
    <mergeCell ref="L130:N130"/>
    <mergeCell ref="O130:Q130"/>
    <mergeCell ref="R130:T130"/>
    <mergeCell ref="U130:W130"/>
    <mergeCell ref="X130:Z130"/>
    <mergeCell ref="AA130:AC130"/>
    <mergeCell ref="AD130:AF130"/>
    <mergeCell ref="AG130:AI130"/>
    <mergeCell ref="AJ130:AL130"/>
    <mergeCell ref="C129:E129"/>
    <mergeCell ref="F129:H129"/>
    <mergeCell ref="I129:K129"/>
    <mergeCell ref="L129:N129"/>
    <mergeCell ref="O129:Q129"/>
    <mergeCell ref="R129:T129"/>
    <mergeCell ref="U129:W129"/>
    <mergeCell ref="X129:Z129"/>
    <mergeCell ref="AA129:AC129"/>
    <mergeCell ref="AD129:AF129"/>
    <mergeCell ref="AG129:AI129"/>
    <mergeCell ref="AJ129:AL129"/>
    <mergeCell ref="AM129:AO129"/>
    <mergeCell ref="AM128:AO128"/>
    <mergeCell ref="C123:E123"/>
    <mergeCell ref="AJ128:AL128"/>
    <mergeCell ref="I121:K121"/>
    <mergeCell ref="C122:E122"/>
    <mergeCell ref="AJ120:AL120"/>
    <mergeCell ref="X122:Z122"/>
    <mergeCell ref="X124:Z124"/>
    <mergeCell ref="O121:Q121"/>
    <mergeCell ref="I123:K123"/>
    <mergeCell ref="AJ124:AL124"/>
    <mergeCell ref="AG122:AI122"/>
    <mergeCell ref="AG124:AI124"/>
    <mergeCell ref="L126:N126"/>
    <mergeCell ref="L127:N127"/>
    <mergeCell ref="L128:N128"/>
    <mergeCell ref="F125:H125"/>
    <mergeCell ref="O126:Q126"/>
    <mergeCell ref="O127:Q127"/>
    <mergeCell ref="U125:W125"/>
    <mergeCell ref="F126:H126"/>
    <mergeCell ref="F127:H127"/>
    <mergeCell ref="U126:W126"/>
    <mergeCell ref="U127:W127"/>
    <mergeCell ref="U128:W128"/>
    <mergeCell ref="AA125:AC125"/>
    <mergeCell ref="AA126:AC126"/>
    <mergeCell ref="AA127:AC127"/>
    <mergeCell ref="AM122:AO122"/>
    <mergeCell ref="L122:N122"/>
    <mergeCell ref="AJ123:AL123"/>
    <mergeCell ref="AD123:AF123"/>
    <mergeCell ref="A55:B55"/>
    <mergeCell ref="C58:E58"/>
    <mergeCell ref="AM74:AO74"/>
    <mergeCell ref="X58:Z58"/>
    <mergeCell ref="AA57:AC57"/>
    <mergeCell ref="AA58:AC58"/>
    <mergeCell ref="AD57:AF57"/>
    <mergeCell ref="AD58:AF58"/>
    <mergeCell ref="AG57:AI57"/>
    <mergeCell ref="AG58:AI58"/>
    <mergeCell ref="AJ57:AL57"/>
    <mergeCell ref="AJ58:AL58"/>
    <mergeCell ref="AM67:AO67"/>
    <mergeCell ref="AM73:AO73"/>
    <mergeCell ref="X67:Z67"/>
    <mergeCell ref="AG68:AI68"/>
    <mergeCell ref="L57:N57"/>
    <mergeCell ref="L71:N71"/>
    <mergeCell ref="L65:N65"/>
    <mergeCell ref="F63:H63"/>
    <mergeCell ref="C66:E66"/>
    <mergeCell ref="A56:B56"/>
    <mergeCell ref="AA62:AC62"/>
    <mergeCell ref="X66:Z66"/>
    <mergeCell ref="O61:Q61"/>
    <mergeCell ref="AM61:AO61"/>
    <mergeCell ref="O65:Q65"/>
    <mergeCell ref="I64:K64"/>
    <mergeCell ref="I62:K62"/>
    <mergeCell ref="L62:N62"/>
    <mergeCell ref="AG63:AI63"/>
    <mergeCell ref="AG65:AI65"/>
    <mergeCell ref="F74:H74"/>
    <mergeCell ref="C72:E72"/>
    <mergeCell ref="F81:H81"/>
    <mergeCell ref="C67:E67"/>
    <mergeCell ref="F70:H70"/>
    <mergeCell ref="F72:H72"/>
    <mergeCell ref="F68:H68"/>
    <mergeCell ref="C73:E73"/>
    <mergeCell ref="C83:E83"/>
    <mergeCell ref="F83:H83"/>
    <mergeCell ref="I85:K85"/>
    <mergeCell ref="L85:N85"/>
    <mergeCell ref="I84:K84"/>
    <mergeCell ref="R82:T82"/>
    <mergeCell ref="A119:B119"/>
    <mergeCell ref="C91:E91"/>
    <mergeCell ref="F91:H91"/>
    <mergeCell ref="I91:K91"/>
    <mergeCell ref="L93:N93"/>
    <mergeCell ref="L91:N91"/>
    <mergeCell ref="I101:K101"/>
    <mergeCell ref="C99:E99"/>
    <mergeCell ref="O92:Q92"/>
    <mergeCell ref="O103:Q103"/>
    <mergeCell ref="L103:N103"/>
    <mergeCell ref="R104:T104"/>
    <mergeCell ref="R103:T103"/>
    <mergeCell ref="A90:B90"/>
    <mergeCell ref="F98:H98"/>
    <mergeCell ref="I98:K98"/>
    <mergeCell ref="C111:E111"/>
    <mergeCell ref="F89:H89"/>
    <mergeCell ref="A109:B109"/>
    <mergeCell ref="L108:N108"/>
    <mergeCell ref="O108:Q108"/>
    <mergeCell ref="C104:E104"/>
    <mergeCell ref="C105:E105"/>
    <mergeCell ref="L102:N102"/>
    <mergeCell ref="O102:Q102"/>
    <mergeCell ref="A91:B91"/>
    <mergeCell ref="A108:B108"/>
    <mergeCell ref="A107:B107"/>
    <mergeCell ref="O117:Q117"/>
    <mergeCell ref="A64:B64"/>
    <mergeCell ref="C90:E90"/>
    <mergeCell ref="C92:E92"/>
    <mergeCell ref="I119:K119"/>
    <mergeCell ref="A120:B120"/>
    <mergeCell ref="C119:E119"/>
    <mergeCell ref="F119:H119"/>
    <mergeCell ref="A118:B118"/>
    <mergeCell ref="L117:N117"/>
    <mergeCell ref="F120:H120"/>
    <mergeCell ref="I120:K120"/>
    <mergeCell ref="A89:B89"/>
    <mergeCell ref="A101:B101"/>
    <mergeCell ref="A66:B66"/>
    <mergeCell ref="A116:B116"/>
    <mergeCell ref="A102:B102"/>
    <mergeCell ref="O109:Q109"/>
    <mergeCell ref="C106:E106"/>
    <mergeCell ref="F108:H108"/>
    <mergeCell ref="I104:K104"/>
    <mergeCell ref="L104:N104"/>
    <mergeCell ref="R66:T66"/>
    <mergeCell ref="U66:W66"/>
    <mergeCell ref="R116:T116"/>
    <mergeCell ref="U116:W116"/>
    <mergeCell ref="X116:Z116"/>
    <mergeCell ref="R111:T111"/>
    <mergeCell ref="X103:Z103"/>
    <mergeCell ref="C110:E110"/>
    <mergeCell ref="R99:T99"/>
    <mergeCell ref="R90:T90"/>
    <mergeCell ref="X79:Z79"/>
    <mergeCell ref="R72:T72"/>
    <mergeCell ref="O72:Q72"/>
    <mergeCell ref="R70:T70"/>
    <mergeCell ref="L72:N72"/>
    <mergeCell ref="O99:Q99"/>
    <mergeCell ref="O83:Q83"/>
    <mergeCell ref="U88:W88"/>
    <mergeCell ref="X88:Z88"/>
    <mergeCell ref="U79:W79"/>
    <mergeCell ref="U81:W81"/>
    <mergeCell ref="C116:E116"/>
    <mergeCell ref="F116:H116"/>
    <mergeCell ref="I116:K116"/>
    <mergeCell ref="L116:N116"/>
    <mergeCell ref="O116:Q116"/>
    <mergeCell ref="F109:H109"/>
    <mergeCell ref="R108:T108"/>
    <mergeCell ref="U108:W108"/>
    <mergeCell ref="F107:H107"/>
    <mergeCell ref="I109:K109"/>
    <mergeCell ref="L109:N109"/>
    <mergeCell ref="F103:H103"/>
    <mergeCell ref="I103:K103"/>
    <mergeCell ref="F88:H88"/>
    <mergeCell ref="F87:H87"/>
    <mergeCell ref="R89:T89"/>
    <mergeCell ref="O88:Q88"/>
    <mergeCell ref="L87:N87"/>
    <mergeCell ref="I87:K87"/>
    <mergeCell ref="F97:H97"/>
    <mergeCell ref="I97:K97"/>
    <mergeCell ref="C102:E102"/>
    <mergeCell ref="F102:H102"/>
    <mergeCell ref="I102:K102"/>
    <mergeCell ref="X89:Z89"/>
    <mergeCell ref="R88:T88"/>
    <mergeCell ref="U93:W93"/>
    <mergeCell ref="X93:Z93"/>
    <mergeCell ref="X91:Z91"/>
    <mergeCell ref="I89:K89"/>
    <mergeCell ref="L89:N89"/>
    <mergeCell ref="F99:H99"/>
    <mergeCell ref="F100:H100"/>
    <mergeCell ref="I100:K100"/>
    <mergeCell ref="F80:H80"/>
    <mergeCell ref="X73:Z73"/>
    <mergeCell ref="AA73:AC73"/>
    <mergeCell ref="A121:B121"/>
    <mergeCell ref="C121:E121"/>
    <mergeCell ref="C100:E100"/>
    <mergeCell ref="O122:Q122"/>
    <mergeCell ref="F124:H124"/>
    <mergeCell ref="O124:Q124"/>
    <mergeCell ref="I57:K57"/>
    <mergeCell ref="I63:K63"/>
    <mergeCell ref="C64:E64"/>
    <mergeCell ref="L64:N64"/>
    <mergeCell ref="A61:B61"/>
    <mergeCell ref="C61:E61"/>
    <mergeCell ref="A65:B65"/>
    <mergeCell ref="A63:B63"/>
    <mergeCell ref="A83:B83"/>
    <mergeCell ref="F61:H61"/>
    <mergeCell ref="I61:K61"/>
    <mergeCell ref="L61:N61"/>
    <mergeCell ref="A62:B62"/>
    <mergeCell ref="C62:E62"/>
    <mergeCell ref="C63:E63"/>
    <mergeCell ref="F73:H73"/>
    <mergeCell ref="AA86:AC86"/>
    <mergeCell ref="C97:E97"/>
    <mergeCell ref="C101:E101"/>
    <mergeCell ref="F90:H90"/>
    <mergeCell ref="A127:B127"/>
    <mergeCell ref="C125:E125"/>
    <mergeCell ref="A128:B128"/>
    <mergeCell ref="C126:E126"/>
    <mergeCell ref="AA116:AC116"/>
    <mergeCell ref="AD116:AF116"/>
    <mergeCell ref="AG116:AI116"/>
    <mergeCell ref="AJ116:AL116"/>
    <mergeCell ref="AM116:AO116"/>
    <mergeCell ref="AA121:AC121"/>
    <mergeCell ref="AD121:AF121"/>
    <mergeCell ref="AG121:AI121"/>
    <mergeCell ref="AJ121:AL121"/>
    <mergeCell ref="AM121:AO121"/>
    <mergeCell ref="AM127:AO127"/>
    <mergeCell ref="C128:E128"/>
    <mergeCell ref="L124:N124"/>
    <mergeCell ref="AM126:AO126"/>
    <mergeCell ref="C118:E118"/>
    <mergeCell ref="F118:H118"/>
    <mergeCell ref="I118:K118"/>
    <mergeCell ref="C120:E120"/>
    <mergeCell ref="O120:Q120"/>
    <mergeCell ref="L118:N118"/>
    <mergeCell ref="AA118:AC118"/>
    <mergeCell ref="AA119:AC119"/>
    <mergeCell ref="X120:Z120"/>
    <mergeCell ref="AM125:AO125"/>
    <mergeCell ref="AJ122:AL122"/>
    <mergeCell ref="AM124:AO124"/>
    <mergeCell ref="U121:W121"/>
    <mergeCell ref="A126:B126"/>
    <mergeCell ref="F105:H105"/>
    <mergeCell ref="F106:H106"/>
    <mergeCell ref="O105:Q105"/>
    <mergeCell ref="AG105:AI105"/>
    <mergeCell ref="F104:H104"/>
    <mergeCell ref="AM104:AO104"/>
    <mergeCell ref="AJ108:AL108"/>
    <mergeCell ref="X104:Z104"/>
    <mergeCell ref="AA104:AC104"/>
    <mergeCell ref="AD104:AF104"/>
    <mergeCell ref="O104:Q104"/>
    <mergeCell ref="I108:K108"/>
    <mergeCell ref="L106:N106"/>
    <mergeCell ref="R105:T105"/>
    <mergeCell ref="U105:W105"/>
    <mergeCell ref="U103:W103"/>
    <mergeCell ref="U98:W98"/>
    <mergeCell ref="I99:K99"/>
    <mergeCell ref="L99:N99"/>
    <mergeCell ref="AA101:AC101"/>
    <mergeCell ref="X99:Z99"/>
    <mergeCell ref="X100:Z100"/>
    <mergeCell ref="AD99:AF99"/>
    <mergeCell ref="AD100:AF100"/>
    <mergeCell ref="AJ106:AL106"/>
    <mergeCell ref="AJ105:AL105"/>
    <mergeCell ref="X106:Z106"/>
    <mergeCell ref="AD108:AF108"/>
    <mergeCell ref="AG108:AI108"/>
    <mergeCell ref="X108:Z108"/>
    <mergeCell ref="AA99:AC99"/>
    <mergeCell ref="AA100:AC100"/>
    <mergeCell ref="AM108:AO108"/>
    <mergeCell ref="I105:K105"/>
    <mergeCell ref="L105:N105"/>
    <mergeCell ref="I106:K106"/>
    <mergeCell ref="O106:Q106"/>
    <mergeCell ref="AJ110:AL110"/>
    <mergeCell ref="AG81:AI81"/>
    <mergeCell ref="AG82:AI82"/>
    <mergeCell ref="AM97:AO97"/>
    <mergeCell ref="L97:N97"/>
    <mergeCell ref="L88:N88"/>
    <mergeCell ref="AG99:AI99"/>
    <mergeCell ref="AG100:AI100"/>
    <mergeCell ref="L81:N81"/>
    <mergeCell ref="AM99:AO99"/>
    <mergeCell ref="AM86:AO86"/>
    <mergeCell ref="AA109:AC109"/>
    <mergeCell ref="AM101:AO101"/>
    <mergeCell ref="AM82:AO82"/>
    <mergeCell ref="O81:Q81"/>
    <mergeCell ref="R81:T81"/>
    <mergeCell ref="L98:N98"/>
    <mergeCell ref="O98:Q98"/>
    <mergeCell ref="R98:T98"/>
    <mergeCell ref="O93:Q93"/>
    <mergeCell ref="O97:Q97"/>
    <mergeCell ref="R97:T97"/>
    <mergeCell ref="R93:T93"/>
    <mergeCell ref="AA93:AC93"/>
    <mergeCell ref="AA89:AC89"/>
    <mergeCell ref="AA91:AC91"/>
    <mergeCell ref="R84:T84"/>
    <mergeCell ref="U85:W85"/>
    <mergeCell ref="O73:Q73"/>
    <mergeCell ref="AG85:AI85"/>
    <mergeCell ref="AD75:AF75"/>
    <mergeCell ref="AD70:AF70"/>
    <mergeCell ref="AA80:AC80"/>
    <mergeCell ref="O70:Q70"/>
    <mergeCell ref="O86:Q86"/>
    <mergeCell ref="L86:N86"/>
    <mergeCell ref="AG86:AI86"/>
    <mergeCell ref="L73:N73"/>
    <mergeCell ref="O74:Q74"/>
    <mergeCell ref="R79:T79"/>
    <mergeCell ref="AA83:AC83"/>
    <mergeCell ref="R74:T74"/>
    <mergeCell ref="U80:W80"/>
    <mergeCell ref="X80:Z80"/>
    <mergeCell ref="L84:N84"/>
    <mergeCell ref="O84:Q84"/>
    <mergeCell ref="X85:Z85"/>
    <mergeCell ref="AA75:AC75"/>
    <mergeCell ref="X74:Z74"/>
    <mergeCell ref="AA74:AC74"/>
    <mergeCell ref="U73:W73"/>
    <mergeCell ref="R67:T67"/>
    <mergeCell ref="U67:W67"/>
    <mergeCell ref="AA67:AC67"/>
    <mergeCell ref="I90:K90"/>
    <mergeCell ref="AM70:AO70"/>
    <mergeCell ref="U74:W74"/>
    <mergeCell ref="X72:Z72"/>
    <mergeCell ref="AA72:AC72"/>
    <mergeCell ref="AA68:AC68"/>
    <mergeCell ref="L67:N67"/>
    <mergeCell ref="I67:K67"/>
    <mergeCell ref="AA69:AC69"/>
    <mergeCell ref="O67:Q67"/>
    <mergeCell ref="O68:Q68"/>
    <mergeCell ref="U90:W90"/>
    <mergeCell ref="X90:Z90"/>
    <mergeCell ref="AA90:AC90"/>
    <mergeCell ref="R71:T71"/>
    <mergeCell ref="I81:K81"/>
    <mergeCell ref="O71:Q71"/>
    <mergeCell ref="U89:W89"/>
    <mergeCell ref="AG87:AI87"/>
    <mergeCell ref="U86:W86"/>
    <mergeCell ref="X86:Z86"/>
    <mergeCell ref="X84:Z84"/>
    <mergeCell ref="U87:W87"/>
    <mergeCell ref="X87:Z87"/>
    <mergeCell ref="AD87:AF87"/>
    <mergeCell ref="AD74:AF74"/>
    <mergeCell ref="I70:K70"/>
    <mergeCell ref="I72:K72"/>
    <mergeCell ref="L70:N70"/>
    <mergeCell ref="AM63:AO63"/>
    <mergeCell ref="AM64:AO64"/>
    <mergeCell ref="X69:Z69"/>
    <mergeCell ref="AJ66:AL66"/>
    <mergeCell ref="AG66:AI66"/>
    <mergeCell ref="AJ67:AL67"/>
    <mergeCell ref="AA71:AC71"/>
    <mergeCell ref="AJ69:AL69"/>
    <mergeCell ref="AG67:AI67"/>
    <mergeCell ref="U69:W69"/>
    <mergeCell ref="U70:W70"/>
    <mergeCell ref="X70:Z70"/>
    <mergeCell ref="U71:W71"/>
    <mergeCell ref="X71:Z71"/>
    <mergeCell ref="U63:W63"/>
    <mergeCell ref="U64:W64"/>
    <mergeCell ref="AM71:AO71"/>
    <mergeCell ref="AA66:AC66"/>
    <mergeCell ref="AG64:AI64"/>
    <mergeCell ref="AD63:AF63"/>
    <mergeCell ref="U65:W65"/>
    <mergeCell ref="X64:Z64"/>
    <mergeCell ref="AJ68:AL68"/>
    <mergeCell ref="AM55:AO55"/>
    <mergeCell ref="X44:Z44"/>
    <mergeCell ref="X49:Z49"/>
    <mergeCell ref="AA44:AC44"/>
    <mergeCell ref="AA49:AC49"/>
    <mergeCell ref="U44:W44"/>
    <mergeCell ref="U49:W49"/>
    <mergeCell ref="AM50:AO50"/>
    <mergeCell ref="AM52:AO52"/>
    <mergeCell ref="AJ51:AL51"/>
    <mergeCell ref="AG48:AI48"/>
    <mergeCell ref="AJ48:AL48"/>
    <mergeCell ref="X46:Z46"/>
    <mergeCell ref="AM45:AO45"/>
    <mergeCell ref="AM46:AO46"/>
    <mergeCell ref="AM47:AO47"/>
    <mergeCell ref="AM53:AO53"/>
    <mergeCell ref="AG50:AI50"/>
    <mergeCell ref="AG52:AI52"/>
    <mergeCell ref="AM51:AO51"/>
    <mergeCell ref="AJ50:AL50"/>
    <mergeCell ref="AJ52:AL52"/>
    <mergeCell ref="AA46:AC46"/>
    <mergeCell ref="AA47:AC47"/>
    <mergeCell ref="U50:W50"/>
    <mergeCell ref="U52:W52"/>
    <mergeCell ref="AG49:AI49"/>
    <mergeCell ref="U48:W48"/>
    <mergeCell ref="AG44:AI44"/>
    <mergeCell ref="AM49:AO49"/>
    <mergeCell ref="AJ49:AL49"/>
    <mergeCell ref="AD50:AF50"/>
    <mergeCell ref="A54:B54"/>
    <mergeCell ref="C54:E54"/>
    <mergeCell ref="F54:H54"/>
    <mergeCell ref="L54:N54"/>
    <mergeCell ref="O54:Q54"/>
    <mergeCell ref="L52:N52"/>
    <mergeCell ref="AA51:AC51"/>
    <mergeCell ref="AA48:AC48"/>
    <mergeCell ref="AJ54:AL54"/>
    <mergeCell ref="F52:H52"/>
    <mergeCell ref="R49:T49"/>
    <mergeCell ref="C47:E47"/>
    <mergeCell ref="F46:H46"/>
    <mergeCell ref="F47:H47"/>
    <mergeCell ref="U46:W46"/>
    <mergeCell ref="U47:W47"/>
    <mergeCell ref="AG45:AI45"/>
    <mergeCell ref="AJ45:AL45"/>
    <mergeCell ref="R45:T45"/>
    <mergeCell ref="U45:W45"/>
    <mergeCell ref="X45:Z45"/>
    <mergeCell ref="AA45:AC45"/>
    <mergeCell ref="F51:H51"/>
    <mergeCell ref="R51:T51"/>
    <mergeCell ref="O50:Q50"/>
    <mergeCell ref="O47:Q47"/>
    <mergeCell ref="A49:B49"/>
    <mergeCell ref="C49:E49"/>
    <mergeCell ref="R53:T53"/>
    <mergeCell ref="AA52:AC52"/>
    <mergeCell ref="U51:W51"/>
    <mergeCell ref="X51:Z51"/>
    <mergeCell ref="L44:N44"/>
    <mergeCell ref="L49:N49"/>
    <mergeCell ref="AP3:AP4"/>
    <mergeCell ref="AP32:AQ32"/>
    <mergeCell ref="AM30:AO30"/>
    <mergeCell ref="AM31:AO31"/>
    <mergeCell ref="AM32:AO32"/>
    <mergeCell ref="AJ30:AL30"/>
    <mergeCell ref="AJ31:AL31"/>
    <mergeCell ref="AJ32:AL32"/>
    <mergeCell ref="AP30:AQ30"/>
    <mergeCell ref="AP31:AQ31"/>
    <mergeCell ref="AD30:AF30"/>
    <mergeCell ref="AD31:AF31"/>
    <mergeCell ref="AD32:AF32"/>
    <mergeCell ref="AG30:AI30"/>
    <mergeCell ref="AG31:AI31"/>
    <mergeCell ref="AG32:AI32"/>
    <mergeCell ref="R46:T46"/>
    <mergeCell ref="R47:T47"/>
    <mergeCell ref="AD45:AF45"/>
    <mergeCell ref="X48:Z48"/>
    <mergeCell ref="R48:T48"/>
    <mergeCell ref="A44:B44"/>
    <mergeCell ref="AA30:AC30"/>
    <mergeCell ref="R44:T44"/>
    <mergeCell ref="A32:B32"/>
    <mergeCell ref="C32:E32"/>
    <mergeCell ref="F32:H32"/>
    <mergeCell ref="AA32:AC32"/>
    <mergeCell ref="R32:T32"/>
    <mergeCell ref="U32:W32"/>
    <mergeCell ref="L32:N32"/>
    <mergeCell ref="O32:Q32"/>
    <mergeCell ref="X32:Z32"/>
    <mergeCell ref="I32:K32"/>
    <mergeCell ref="AM3:AO3"/>
    <mergeCell ref="AJ44:AL44"/>
    <mergeCell ref="AM44:AO44"/>
    <mergeCell ref="AM54:AO54"/>
    <mergeCell ref="AD48:AF48"/>
    <mergeCell ref="AG46:AI46"/>
    <mergeCell ref="AG47:AI47"/>
    <mergeCell ref="I51:K51"/>
    <mergeCell ref="F48:H48"/>
    <mergeCell ref="A45:B45"/>
    <mergeCell ref="C45:E45"/>
    <mergeCell ref="A48:B48"/>
    <mergeCell ref="C48:E48"/>
    <mergeCell ref="I50:K50"/>
    <mergeCell ref="A46:B46"/>
    <mergeCell ref="A47:B47"/>
    <mergeCell ref="C50:E50"/>
    <mergeCell ref="F50:H50"/>
    <mergeCell ref="C46:E46"/>
    <mergeCell ref="E1:AF1"/>
    <mergeCell ref="AD47:AF47"/>
    <mergeCell ref="X47:Z47"/>
    <mergeCell ref="F44:H44"/>
    <mergeCell ref="F49:H49"/>
    <mergeCell ref="I44:K44"/>
    <mergeCell ref="I49:K49"/>
    <mergeCell ref="I48:K48"/>
    <mergeCell ref="L48:N48"/>
    <mergeCell ref="O48:Q48"/>
    <mergeCell ref="L50:N50"/>
    <mergeCell ref="O52:Q52"/>
    <mergeCell ref="R50:T50"/>
    <mergeCell ref="R52:T52"/>
    <mergeCell ref="L51:N51"/>
    <mergeCell ref="O51:Q51"/>
    <mergeCell ref="F45:H45"/>
    <mergeCell ref="I45:K45"/>
    <mergeCell ref="L45:N45"/>
    <mergeCell ref="O45:Q45"/>
    <mergeCell ref="C30:E30"/>
    <mergeCell ref="C31:E31"/>
    <mergeCell ref="F3:H3"/>
    <mergeCell ref="I3:K3"/>
    <mergeCell ref="AD52:AF52"/>
    <mergeCell ref="AD44:AF44"/>
    <mergeCell ref="AD49:AF49"/>
    <mergeCell ref="C52:E52"/>
    <mergeCell ref="O44:Q44"/>
    <mergeCell ref="O49:Q49"/>
    <mergeCell ref="C44:E44"/>
    <mergeCell ref="I52:K52"/>
    <mergeCell ref="B2:AL2"/>
    <mergeCell ref="AD3:AF3"/>
    <mergeCell ref="AG3:AI3"/>
    <mergeCell ref="B3:B4"/>
    <mergeCell ref="A3:A4"/>
    <mergeCell ref="AJ3:AL3"/>
    <mergeCell ref="A9:B9"/>
    <mergeCell ref="A8:B8"/>
    <mergeCell ref="U3:W3"/>
    <mergeCell ref="X3:Z3"/>
    <mergeCell ref="AA3:AC3"/>
    <mergeCell ref="C3:E3"/>
    <mergeCell ref="F30:H30"/>
    <mergeCell ref="F31:H31"/>
    <mergeCell ref="A30:B30"/>
    <mergeCell ref="A31:B31"/>
    <mergeCell ref="I30:K30"/>
    <mergeCell ref="AA31:AC31"/>
    <mergeCell ref="R30:T30"/>
    <mergeCell ref="R31:T31"/>
    <mergeCell ref="U30:W30"/>
    <mergeCell ref="U31:W31"/>
    <mergeCell ref="X30:Z30"/>
    <mergeCell ref="L3:N3"/>
    <mergeCell ref="L30:N30"/>
    <mergeCell ref="L31:N31"/>
    <mergeCell ref="O3:Q3"/>
    <mergeCell ref="R3:T3"/>
    <mergeCell ref="O30:Q30"/>
    <mergeCell ref="X31:Z31"/>
    <mergeCell ref="I31:K31"/>
    <mergeCell ref="O31:Q31"/>
    <mergeCell ref="X111:Z111"/>
    <mergeCell ref="AD109:AF109"/>
    <mergeCell ref="AA110:AC110"/>
    <mergeCell ref="X105:Z105"/>
    <mergeCell ref="AA103:AC103"/>
    <mergeCell ref="AG103:AI103"/>
    <mergeCell ref="X117:Z117"/>
    <mergeCell ref="AD117:AF117"/>
    <mergeCell ref="O128:Q128"/>
    <mergeCell ref="R125:T125"/>
    <mergeCell ref="R126:T126"/>
    <mergeCell ref="R127:T127"/>
    <mergeCell ref="R128:T128"/>
    <mergeCell ref="F128:H128"/>
    <mergeCell ref="I128:K128"/>
    <mergeCell ref="AG128:AI128"/>
    <mergeCell ref="X125:Z125"/>
    <mergeCell ref="X126:Z126"/>
    <mergeCell ref="X127:Z127"/>
    <mergeCell ref="X128:Z128"/>
    <mergeCell ref="AA128:AC128"/>
    <mergeCell ref="L119:N119"/>
    <mergeCell ref="O119:Q119"/>
    <mergeCell ref="R119:T119"/>
    <mergeCell ref="L123:N123"/>
    <mergeCell ref="AD120:AF120"/>
    <mergeCell ref="AG120:AI120"/>
    <mergeCell ref="U122:W122"/>
    <mergeCell ref="U124:W124"/>
    <mergeCell ref="AD128:AF128"/>
    <mergeCell ref="AD122:AF122"/>
    <mergeCell ref="AD124:AF124"/>
    <mergeCell ref="R117:T117"/>
    <mergeCell ref="AD105:AF105"/>
    <mergeCell ref="U97:W97"/>
    <mergeCell ref="X97:Z97"/>
    <mergeCell ref="AA97:AC97"/>
    <mergeCell ref="U117:W117"/>
    <mergeCell ref="AD110:AF110"/>
    <mergeCell ref="R68:T68"/>
    <mergeCell ref="U68:W68"/>
    <mergeCell ref="X68:Z68"/>
    <mergeCell ref="O90:Q90"/>
    <mergeCell ref="X82:Z82"/>
    <mergeCell ref="U99:W99"/>
    <mergeCell ref="U100:W100"/>
    <mergeCell ref="U118:W118"/>
    <mergeCell ref="U119:W119"/>
    <mergeCell ref="AD83:AF83"/>
    <mergeCell ref="AD71:AF71"/>
    <mergeCell ref="R110:T110"/>
    <mergeCell ref="AA108:AC108"/>
    <mergeCell ref="U110:W110"/>
    <mergeCell ref="O110:Q110"/>
    <mergeCell ref="X92:Z92"/>
    <mergeCell ref="AD111:AF111"/>
    <mergeCell ref="X110:Z110"/>
    <mergeCell ref="O118:Q118"/>
    <mergeCell ref="R118:T118"/>
    <mergeCell ref="AA117:AC117"/>
    <mergeCell ref="AD106:AF106"/>
    <mergeCell ref="AA88:AC88"/>
    <mergeCell ref="U91:W91"/>
    <mergeCell ref="AA102:AC102"/>
  </mergeCells>
  <pageMargins left="0.511811024" right="0.511811024" top="0.78740157499999996" bottom="0.78740157499999996" header="0.31496062000000002" footer="0.31496062000000002"/>
  <pageSetup paperSize="9" orientation="landscape" horizontalDpi="4294967294" verticalDpi="4294967294"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T184"/>
  <sheetViews>
    <sheetView showGridLines="0" showRowColHeaders="0" zoomScale="70" zoomScaleNormal="70" workbookViewId="0">
      <pane xSplit="2" ySplit="4" topLeftCell="C5" activePane="bottomRight" state="frozen"/>
      <selection activeCell="A8" sqref="A9:E9"/>
      <selection pane="topRight" activeCell="A8" sqref="A9:E9"/>
      <selection pane="bottomLeft" activeCell="A8" sqref="A9:E9"/>
      <selection pane="bottomRight" activeCell="C5" sqref="C5"/>
    </sheetView>
  </sheetViews>
  <sheetFormatPr defaultRowHeight="15.75"/>
  <cols>
    <col min="1" max="1" width="17.7109375" style="42" customWidth="1"/>
    <col min="2" max="2" width="92.85546875" style="42" customWidth="1"/>
    <col min="3" max="8" width="13.5703125" style="42" customWidth="1"/>
    <col min="9" max="14" width="12" style="42" customWidth="1"/>
    <col min="15" max="15" width="13.5703125" style="80" customWidth="1"/>
    <col min="16" max="16" width="13.5703125" style="42" customWidth="1"/>
    <col min="17" max="16384" width="9.140625" style="42"/>
  </cols>
  <sheetData>
    <row r="1" spans="1:17" ht="37.5" customHeight="1">
      <c r="B1" s="2081" t="s">
        <v>737</v>
      </c>
      <c r="C1" s="2081"/>
      <c r="D1" s="2081"/>
      <c r="E1" s="2081"/>
      <c r="F1" s="2081"/>
      <c r="G1" s="2081"/>
      <c r="H1" s="2081"/>
      <c r="I1" s="2081"/>
      <c r="J1" s="2081"/>
      <c r="K1" s="2081"/>
      <c r="L1" s="2081"/>
      <c r="M1" s="2081"/>
      <c r="N1" s="2081"/>
      <c r="O1" s="2081"/>
      <c r="P1" s="2081"/>
      <c r="Q1" s="37"/>
    </row>
    <row r="2" spans="1:17" ht="21.75" customHeight="1" thickBot="1">
      <c r="A2" s="82"/>
      <c r="B2" s="2174" t="s">
        <v>68</v>
      </c>
      <c r="C2" s="2174"/>
      <c r="D2" s="2174"/>
      <c r="E2" s="2174"/>
      <c r="F2" s="2174"/>
      <c r="G2" s="2174"/>
      <c r="H2" s="2174"/>
      <c r="I2" s="2174"/>
      <c r="J2" s="2174"/>
      <c r="K2" s="2174"/>
      <c r="L2" s="2174"/>
      <c r="M2" s="2174"/>
      <c r="N2" s="2174"/>
      <c r="O2" s="2174"/>
      <c r="P2" s="2174"/>
      <c r="Q2" s="37"/>
    </row>
    <row r="3" spans="1:17" ht="16.5" thickBot="1">
      <c r="A3" s="2175" t="s">
        <v>813</v>
      </c>
      <c r="B3" s="2176"/>
      <c r="C3" s="2176"/>
      <c r="D3" s="2176"/>
      <c r="E3" s="2176"/>
      <c r="F3" s="2176"/>
      <c r="G3" s="2176"/>
      <c r="H3" s="2176"/>
      <c r="I3" s="2176"/>
      <c r="J3" s="2176"/>
      <c r="K3" s="2176"/>
      <c r="L3" s="2176"/>
      <c r="M3" s="2176"/>
      <c r="N3" s="2176"/>
      <c r="O3" s="2176"/>
      <c r="P3" s="2176"/>
    </row>
    <row r="4" spans="1:17" ht="42.75">
      <c r="A4" s="952" t="s">
        <v>1325</v>
      </c>
      <c r="B4" s="953" t="s">
        <v>465</v>
      </c>
      <c r="C4" s="954" t="s">
        <v>1531</v>
      </c>
      <c r="D4" s="954" t="s">
        <v>3</v>
      </c>
      <c r="E4" s="954" t="s">
        <v>4</v>
      </c>
      <c r="F4" s="954" t="s">
        <v>5</v>
      </c>
      <c r="G4" s="954" t="s">
        <v>6</v>
      </c>
      <c r="H4" s="954" t="s">
        <v>7</v>
      </c>
      <c r="I4" s="954" t="s">
        <v>8</v>
      </c>
      <c r="J4" s="954" t="s">
        <v>9</v>
      </c>
      <c r="K4" s="954" t="s">
        <v>10</v>
      </c>
      <c r="L4" s="954" t="s">
        <v>11</v>
      </c>
      <c r="M4" s="954" t="s">
        <v>12</v>
      </c>
      <c r="N4" s="954" t="s">
        <v>13</v>
      </c>
      <c r="O4" s="1360" t="s">
        <v>122</v>
      </c>
      <c r="P4" s="1360" t="s">
        <v>657</v>
      </c>
    </row>
    <row r="5" spans="1:17">
      <c r="A5" s="962">
        <v>303050012</v>
      </c>
      <c r="B5" s="963" t="s">
        <v>1264</v>
      </c>
      <c r="C5" s="964"/>
      <c r="D5" s="964"/>
      <c r="E5" s="964"/>
      <c r="F5" s="1223"/>
      <c r="G5" s="1279"/>
      <c r="H5" s="1279"/>
      <c r="I5" s="1328"/>
      <c r="J5" s="964"/>
      <c r="K5" s="964"/>
      <c r="L5" s="964"/>
      <c r="M5" s="965"/>
      <c r="N5" s="965"/>
      <c r="O5" s="1007">
        <f>SUM(C5:N5)</f>
        <v>0</v>
      </c>
      <c r="P5" s="1007" t="e">
        <f>AVERAGE(C5:N5)</f>
        <v>#DIV/0!</v>
      </c>
    </row>
    <row r="6" spans="1:17">
      <c r="A6" s="962">
        <v>301010102</v>
      </c>
      <c r="B6" s="963" t="s">
        <v>1265</v>
      </c>
      <c r="C6" s="964"/>
      <c r="D6" s="964"/>
      <c r="E6" s="964"/>
      <c r="F6" s="1223"/>
      <c r="G6" s="1279"/>
      <c r="H6" s="1279"/>
      <c r="I6" s="1328"/>
      <c r="J6" s="964"/>
      <c r="K6" s="964"/>
      <c r="L6" s="964"/>
      <c r="M6" s="965"/>
      <c r="N6" s="965"/>
      <c r="O6" s="1007">
        <f t="shared" ref="O6:O90" si="0">SUM(C6:N6)</f>
        <v>0</v>
      </c>
      <c r="P6" s="1007" t="e">
        <f>AVERAGE(C6:N6)</f>
        <v>#DIV/0!</v>
      </c>
    </row>
    <row r="7" spans="1:17">
      <c r="A7" s="962">
        <v>303050020</v>
      </c>
      <c r="B7" s="963" t="s">
        <v>1266</v>
      </c>
      <c r="C7" s="964"/>
      <c r="D7" s="964"/>
      <c r="E7" s="964"/>
      <c r="F7" s="1223"/>
      <c r="G7" s="1279"/>
      <c r="H7" s="1279"/>
      <c r="I7" s="1328"/>
      <c r="J7" s="964"/>
      <c r="K7" s="964"/>
      <c r="L7" s="964"/>
      <c r="M7" s="965"/>
      <c r="N7" s="965"/>
      <c r="O7" s="1007">
        <f t="shared" si="0"/>
        <v>0</v>
      </c>
      <c r="P7" s="1007" t="e">
        <f>AVERAGE(C7:N7)</f>
        <v>#DIV/0!</v>
      </c>
    </row>
    <row r="8" spans="1:17">
      <c r="A8" s="962">
        <v>211060119</v>
      </c>
      <c r="B8" s="963" t="s">
        <v>1267</v>
      </c>
      <c r="C8" s="964"/>
      <c r="D8" s="964"/>
      <c r="E8" s="964"/>
      <c r="F8" s="1223"/>
      <c r="G8" s="1279"/>
      <c r="H8" s="1279"/>
      <c r="I8" s="1328"/>
      <c r="J8" s="964"/>
      <c r="K8" s="964"/>
      <c r="L8" s="964"/>
      <c r="M8" s="965"/>
      <c r="N8" s="965"/>
      <c r="O8" s="1007">
        <f t="shared" si="0"/>
        <v>0</v>
      </c>
      <c r="P8" s="1007" t="e">
        <f t="shared" ref="P8:P90" si="1">AVERAGE(C8:N8)</f>
        <v>#DIV/0!</v>
      </c>
    </row>
    <row r="9" spans="1:17">
      <c r="A9" s="962">
        <v>211060127</v>
      </c>
      <c r="B9" s="963" t="s">
        <v>1268</v>
      </c>
      <c r="C9" s="964"/>
      <c r="D9" s="964"/>
      <c r="E9" s="964"/>
      <c r="F9" s="1223"/>
      <c r="G9" s="1279"/>
      <c r="H9" s="1279"/>
      <c r="I9" s="1328"/>
      <c r="J9" s="964"/>
      <c r="K9" s="964"/>
      <c r="L9" s="964"/>
      <c r="M9" s="965"/>
      <c r="N9" s="965"/>
      <c r="O9" s="1007">
        <f t="shared" si="0"/>
        <v>0</v>
      </c>
      <c r="P9" s="1007" t="e">
        <f t="shared" si="1"/>
        <v>#DIV/0!</v>
      </c>
    </row>
    <row r="10" spans="1:17">
      <c r="A10" s="962">
        <v>211060135</v>
      </c>
      <c r="B10" s="963" t="s">
        <v>1269</v>
      </c>
      <c r="C10" s="964"/>
      <c r="D10" s="964"/>
      <c r="E10" s="964"/>
      <c r="F10" s="1223"/>
      <c r="G10" s="1279"/>
      <c r="H10" s="1279"/>
      <c r="I10" s="1328"/>
      <c r="J10" s="964"/>
      <c r="K10" s="964"/>
      <c r="L10" s="964"/>
      <c r="M10" s="965"/>
      <c r="N10" s="965"/>
      <c r="O10" s="1007">
        <f t="shared" si="0"/>
        <v>0</v>
      </c>
      <c r="P10" s="1007" t="e">
        <f t="shared" si="1"/>
        <v>#DIV/0!</v>
      </c>
    </row>
    <row r="11" spans="1:17">
      <c r="A11" s="962">
        <v>211060143</v>
      </c>
      <c r="B11" s="963" t="s">
        <v>1270</v>
      </c>
      <c r="C11" s="964"/>
      <c r="D11" s="964"/>
      <c r="E11" s="964"/>
      <c r="F11" s="1223"/>
      <c r="G11" s="1279"/>
      <c r="H11" s="1279"/>
      <c r="I11" s="1328"/>
      <c r="J11" s="964"/>
      <c r="K11" s="964"/>
      <c r="L11" s="964"/>
      <c r="M11" s="965"/>
      <c r="N11" s="965"/>
      <c r="O11" s="1007">
        <f t="shared" si="0"/>
        <v>0</v>
      </c>
      <c r="P11" s="1007" t="e">
        <f t="shared" si="1"/>
        <v>#DIV/0!</v>
      </c>
    </row>
    <row r="12" spans="1:17">
      <c r="A12" s="962">
        <v>211060151</v>
      </c>
      <c r="B12" s="963" t="s">
        <v>1271</v>
      </c>
      <c r="C12" s="964"/>
      <c r="D12" s="964"/>
      <c r="E12" s="964"/>
      <c r="F12" s="1223"/>
      <c r="G12" s="1279"/>
      <c r="H12" s="1279"/>
      <c r="I12" s="1328"/>
      <c r="J12" s="964"/>
      <c r="K12" s="964"/>
      <c r="L12" s="964"/>
      <c r="M12" s="965"/>
      <c r="N12" s="965"/>
      <c r="O12" s="1007">
        <f t="shared" si="0"/>
        <v>0</v>
      </c>
      <c r="P12" s="1007" t="e">
        <f t="shared" si="1"/>
        <v>#DIV/0!</v>
      </c>
    </row>
    <row r="13" spans="1:17">
      <c r="A13" s="962">
        <v>211060160</v>
      </c>
      <c r="B13" s="963" t="s">
        <v>1272</v>
      </c>
      <c r="C13" s="964"/>
      <c r="D13" s="964"/>
      <c r="E13" s="964"/>
      <c r="F13" s="1223"/>
      <c r="G13" s="1279"/>
      <c r="H13" s="1279"/>
      <c r="I13" s="1328"/>
      <c r="J13" s="964"/>
      <c r="K13" s="964"/>
      <c r="L13" s="964"/>
      <c r="M13" s="965"/>
      <c r="N13" s="965"/>
      <c r="O13" s="1007">
        <f t="shared" si="0"/>
        <v>0</v>
      </c>
      <c r="P13" s="1007" t="e">
        <f t="shared" si="1"/>
        <v>#DIV/0!</v>
      </c>
    </row>
    <row r="14" spans="1:17">
      <c r="A14" s="962">
        <v>211060178</v>
      </c>
      <c r="B14" s="963" t="s">
        <v>1273</v>
      </c>
      <c r="C14" s="964"/>
      <c r="D14" s="964"/>
      <c r="E14" s="964"/>
      <c r="F14" s="1223"/>
      <c r="G14" s="1279"/>
      <c r="H14" s="1279"/>
      <c r="I14" s="1328"/>
      <c r="J14" s="964"/>
      <c r="K14" s="964"/>
      <c r="L14" s="964"/>
      <c r="M14" s="965"/>
      <c r="N14" s="965"/>
      <c r="O14" s="1007">
        <f t="shared" si="0"/>
        <v>0</v>
      </c>
      <c r="P14" s="1007" t="e">
        <f t="shared" si="1"/>
        <v>#DIV/0!</v>
      </c>
    </row>
    <row r="15" spans="1:17">
      <c r="A15" s="962">
        <v>211060186</v>
      </c>
      <c r="B15" s="963" t="s">
        <v>1274</v>
      </c>
      <c r="C15" s="964"/>
      <c r="D15" s="964"/>
      <c r="E15" s="964"/>
      <c r="F15" s="1223"/>
      <c r="G15" s="1279"/>
      <c r="H15" s="1279"/>
      <c r="I15" s="1328"/>
      <c r="J15" s="964"/>
      <c r="K15" s="964"/>
      <c r="L15" s="964"/>
      <c r="M15" s="965"/>
      <c r="N15" s="965"/>
      <c r="O15" s="1007">
        <f t="shared" si="0"/>
        <v>0</v>
      </c>
      <c r="P15" s="1007" t="e">
        <f t="shared" si="1"/>
        <v>#DIV/0!</v>
      </c>
    </row>
    <row r="16" spans="1:17">
      <c r="A16" s="962">
        <v>211060208</v>
      </c>
      <c r="B16" s="963" t="s">
        <v>1275</v>
      </c>
      <c r="C16" s="964"/>
      <c r="D16" s="964"/>
      <c r="E16" s="964"/>
      <c r="F16" s="1223"/>
      <c r="G16" s="1279"/>
      <c r="H16" s="1279"/>
      <c r="I16" s="1328"/>
      <c r="J16" s="964"/>
      <c r="K16" s="964"/>
      <c r="L16" s="964"/>
      <c r="M16" s="965"/>
      <c r="N16" s="965"/>
      <c r="O16" s="1007">
        <f t="shared" si="0"/>
        <v>0</v>
      </c>
      <c r="P16" s="1007" t="e">
        <f t="shared" si="1"/>
        <v>#DIV/0!</v>
      </c>
    </row>
    <row r="17" spans="1:16">
      <c r="A17" s="962">
        <v>211060232</v>
      </c>
      <c r="B17" s="963" t="s">
        <v>1276</v>
      </c>
      <c r="C17" s="964"/>
      <c r="D17" s="964"/>
      <c r="E17" s="964"/>
      <c r="F17" s="1223"/>
      <c r="G17" s="1279"/>
      <c r="H17" s="1279"/>
      <c r="I17" s="1328"/>
      <c r="J17" s="964"/>
      <c r="K17" s="964"/>
      <c r="L17" s="964"/>
      <c r="M17" s="965"/>
      <c r="N17" s="965"/>
      <c r="O17" s="1007">
        <f t="shared" si="0"/>
        <v>0</v>
      </c>
      <c r="P17" s="1007" t="e">
        <f t="shared" si="1"/>
        <v>#DIV/0!</v>
      </c>
    </row>
    <row r="18" spans="1:16">
      <c r="A18" s="962">
        <v>211060240</v>
      </c>
      <c r="B18" s="963" t="s">
        <v>1277</v>
      </c>
      <c r="C18" s="964"/>
      <c r="D18" s="964"/>
      <c r="E18" s="964"/>
      <c r="F18" s="1223"/>
      <c r="G18" s="1279"/>
      <c r="H18" s="1279"/>
      <c r="I18" s="1328"/>
      <c r="J18" s="964"/>
      <c r="K18" s="964"/>
      <c r="L18" s="964"/>
      <c r="M18" s="965"/>
      <c r="N18" s="965"/>
      <c r="O18" s="1007">
        <f t="shared" si="0"/>
        <v>0</v>
      </c>
      <c r="P18" s="1007" t="e">
        <f t="shared" si="1"/>
        <v>#DIV/0!</v>
      </c>
    </row>
    <row r="19" spans="1:16">
      <c r="A19" s="962">
        <v>211060283</v>
      </c>
      <c r="B19" s="963" t="s">
        <v>1278</v>
      </c>
      <c r="C19" s="964"/>
      <c r="D19" s="964"/>
      <c r="E19" s="964"/>
      <c r="F19" s="1223"/>
      <c r="G19" s="1279"/>
      <c r="H19" s="1279"/>
      <c r="I19" s="1328"/>
      <c r="J19" s="964"/>
      <c r="K19" s="964"/>
      <c r="L19" s="964"/>
      <c r="M19" s="965"/>
      <c r="N19" s="965"/>
      <c r="O19" s="1007">
        <f t="shared" si="0"/>
        <v>0</v>
      </c>
      <c r="P19" s="1007" t="e">
        <f t="shared" si="1"/>
        <v>#DIV/0!</v>
      </c>
    </row>
    <row r="20" spans="1:16">
      <c r="A20" s="962">
        <v>211060259</v>
      </c>
      <c r="B20" s="963" t="s">
        <v>1279</v>
      </c>
      <c r="C20" s="964"/>
      <c r="D20" s="964"/>
      <c r="E20" s="964"/>
      <c r="F20" s="1223"/>
      <c r="G20" s="1279"/>
      <c r="H20" s="1279"/>
      <c r="I20" s="1328"/>
      <c r="J20" s="964"/>
      <c r="K20" s="964"/>
      <c r="L20" s="964"/>
      <c r="M20" s="965"/>
      <c r="N20" s="965"/>
      <c r="O20" s="1007">
        <f t="shared" si="0"/>
        <v>0</v>
      </c>
      <c r="P20" s="1007" t="e">
        <f t="shared" si="1"/>
        <v>#DIV/0!</v>
      </c>
    </row>
    <row r="21" spans="1:16">
      <c r="A21" s="962">
        <v>211060267</v>
      </c>
      <c r="B21" s="963" t="s">
        <v>1280</v>
      </c>
      <c r="C21" s="964"/>
      <c r="D21" s="964"/>
      <c r="E21" s="964"/>
      <c r="F21" s="1223"/>
      <c r="G21" s="1279"/>
      <c r="H21" s="1279"/>
      <c r="I21" s="1328"/>
      <c r="J21" s="964"/>
      <c r="K21" s="964"/>
      <c r="L21" s="964"/>
      <c r="M21" s="965"/>
      <c r="N21" s="965"/>
      <c r="O21" s="1007">
        <f t="shared" si="0"/>
        <v>0</v>
      </c>
      <c r="P21" s="1007" t="e">
        <f t="shared" si="1"/>
        <v>#DIV/0!</v>
      </c>
    </row>
    <row r="22" spans="1:16">
      <c r="A22" s="962">
        <v>303050144</v>
      </c>
      <c r="B22" s="963" t="s">
        <v>1281</v>
      </c>
      <c r="C22" s="964"/>
      <c r="D22" s="964"/>
      <c r="E22" s="964"/>
      <c r="F22" s="1223"/>
      <c r="G22" s="1279"/>
      <c r="H22" s="1279"/>
      <c r="I22" s="1328"/>
      <c r="J22" s="964"/>
      <c r="K22" s="964"/>
      <c r="L22" s="964"/>
      <c r="M22" s="965"/>
      <c r="N22" s="965"/>
      <c r="O22" s="1007">
        <f t="shared" si="0"/>
        <v>0</v>
      </c>
      <c r="P22" s="1007" t="e">
        <f t="shared" si="1"/>
        <v>#DIV/0!</v>
      </c>
    </row>
    <row r="23" spans="1:16">
      <c r="A23" s="962">
        <v>303050136</v>
      </c>
      <c r="B23" s="963" t="s">
        <v>1282</v>
      </c>
      <c r="C23" s="964"/>
      <c r="D23" s="964"/>
      <c r="E23" s="964"/>
      <c r="F23" s="1223"/>
      <c r="G23" s="1279"/>
      <c r="H23" s="1279"/>
      <c r="I23" s="1328"/>
      <c r="J23" s="964"/>
      <c r="K23" s="964"/>
      <c r="L23" s="964"/>
      <c r="M23" s="965"/>
      <c r="N23" s="965"/>
      <c r="O23" s="1007">
        <f t="shared" si="0"/>
        <v>0</v>
      </c>
      <c r="P23" s="1007" t="e">
        <f t="shared" si="1"/>
        <v>#DIV/0!</v>
      </c>
    </row>
    <row r="24" spans="1:16">
      <c r="A24" s="962">
        <v>303050233</v>
      </c>
      <c r="B24" s="963" t="s">
        <v>1283</v>
      </c>
      <c r="C24" s="964"/>
      <c r="D24" s="964"/>
      <c r="E24" s="964"/>
      <c r="F24" s="1223"/>
      <c r="G24" s="1279"/>
      <c r="H24" s="1279"/>
      <c r="I24" s="1328"/>
      <c r="J24" s="964"/>
      <c r="K24" s="964"/>
      <c r="L24" s="964"/>
      <c r="M24" s="965"/>
      <c r="N24" s="965"/>
      <c r="O24" s="1007">
        <f t="shared" si="0"/>
        <v>0</v>
      </c>
      <c r="P24" s="1007" t="e">
        <f t="shared" si="1"/>
        <v>#DIV/0!</v>
      </c>
    </row>
    <row r="25" spans="1:16">
      <c r="A25" s="962">
        <v>303050039</v>
      </c>
      <c r="B25" s="963" t="s">
        <v>1284</v>
      </c>
      <c r="C25" s="964"/>
      <c r="D25" s="964"/>
      <c r="E25" s="964"/>
      <c r="F25" s="1223"/>
      <c r="G25" s="1279"/>
      <c r="H25" s="1279"/>
      <c r="I25" s="1328"/>
      <c r="J25" s="964"/>
      <c r="K25" s="964"/>
      <c r="L25" s="964"/>
      <c r="M25" s="965"/>
      <c r="N25" s="965"/>
      <c r="O25" s="1007">
        <f t="shared" si="0"/>
        <v>0</v>
      </c>
      <c r="P25" s="1007" t="e">
        <f t="shared" si="1"/>
        <v>#DIV/0!</v>
      </c>
    </row>
    <row r="26" spans="1:16">
      <c r="A26" s="962">
        <v>303050047</v>
      </c>
      <c r="B26" s="963" t="s">
        <v>1285</v>
      </c>
      <c r="C26" s="964"/>
      <c r="D26" s="964"/>
      <c r="E26" s="964"/>
      <c r="F26" s="1223"/>
      <c r="G26" s="1279"/>
      <c r="H26" s="1279"/>
      <c r="I26" s="1328"/>
      <c r="J26" s="964"/>
      <c r="K26" s="964"/>
      <c r="L26" s="964"/>
      <c r="M26" s="965"/>
      <c r="N26" s="965"/>
      <c r="O26" s="1007">
        <f t="shared" si="0"/>
        <v>0</v>
      </c>
      <c r="P26" s="1007" t="e">
        <f t="shared" si="1"/>
        <v>#DIV/0!</v>
      </c>
    </row>
    <row r="27" spans="1:16">
      <c r="A27" s="962">
        <v>303050055</v>
      </c>
      <c r="B27" s="963" t="s">
        <v>1286</v>
      </c>
      <c r="C27" s="964"/>
      <c r="D27" s="964"/>
      <c r="E27" s="964"/>
      <c r="F27" s="1223"/>
      <c r="G27" s="1279"/>
      <c r="H27" s="1279"/>
      <c r="I27" s="1328"/>
      <c r="J27" s="964"/>
      <c r="K27" s="964"/>
      <c r="L27" s="964"/>
      <c r="M27" s="965"/>
      <c r="N27" s="965"/>
      <c r="O27" s="1007">
        <f t="shared" si="0"/>
        <v>0</v>
      </c>
      <c r="P27" s="1007" t="e">
        <f t="shared" si="1"/>
        <v>#DIV/0!</v>
      </c>
    </row>
    <row r="28" spans="1:16">
      <c r="A28" s="962">
        <v>303050063</v>
      </c>
      <c r="B28" s="963" t="s">
        <v>1287</v>
      </c>
      <c r="C28" s="964"/>
      <c r="D28" s="964"/>
      <c r="E28" s="964"/>
      <c r="F28" s="1223"/>
      <c r="G28" s="1279"/>
      <c r="H28" s="1279"/>
      <c r="I28" s="1328"/>
      <c r="J28" s="964"/>
      <c r="K28" s="964"/>
      <c r="L28" s="964"/>
      <c r="M28" s="965"/>
      <c r="N28" s="965"/>
      <c r="O28" s="1007">
        <f t="shared" si="0"/>
        <v>0</v>
      </c>
      <c r="P28" s="1007" t="e">
        <f t="shared" si="1"/>
        <v>#DIV/0!</v>
      </c>
    </row>
    <row r="29" spans="1:16">
      <c r="A29" s="962">
        <v>303050160</v>
      </c>
      <c r="B29" s="963" t="s">
        <v>1288</v>
      </c>
      <c r="C29" s="964"/>
      <c r="D29" s="964"/>
      <c r="E29" s="964"/>
      <c r="F29" s="1223"/>
      <c r="G29" s="1279"/>
      <c r="H29" s="1279"/>
      <c r="I29" s="1328"/>
      <c r="J29" s="964"/>
      <c r="K29" s="964"/>
      <c r="L29" s="964"/>
      <c r="M29" s="965"/>
      <c r="N29" s="965"/>
      <c r="O29" s="1007">
        <f t="shared" si="0"/>
        <v>0</v>
      </c>
      <c r="P29" s="1007" t="e">
        <f t="shared" si="1"/>
        <v>#DIV/0!</v>
      </c>
    </row>
    <row r="30" spans="1:16">
      <c r="A30" s="962">
        <v>303050152</v>
      </c>
      <c r="B30" s="963" t="s">
        <v>1289</v>
      </c>
      <c r="C30" s="964"/>
      <c r="D30" s="964"/>
      <c r="E30" s="964"/>
      <c r="F30" s="1223"/>
      <c r="G30" s="1279"/>
      <c r="H30" s="1279"/>
      <c r="I30" s="1328"/>
      <c r="J30" s="964"/>
      <c r="K30" s="964"/>
      <c r="L30" s="964"/>
      <c r="M30" s="965"/>
      <c r="N30" s="965"/>
      <c r="O30" s="1007">
        <f t="shared" si="0"/>
        <v>0</v>
      </c>
      <c r="P30" s="1007" t="e">
        <f t="shared" si="1"/>
        <v>#DIV/0!</v>
      </c>
    </row>
    <row r="31" spans="1:16">
      <c r="A31" s="962">
        <v>303050187</v>
      </c>
      <c r="B31" s="963" t="s">
        <v>1290</v>
      </c>
      <c r="C31" s="964"/>
      <c r="D31" s="964"/>
      <c r="E31" s="964"/>
      <c r="F31" s="1223"/>
      <c r="G31" s="1279"/>
      <c r="H31" s="1279"/>
      <c r="I31" s="1328"/>
      <c r="J31" s="964"/>
      <c r="K31" s="964"/>
      <c r="L31" s="964"/>
      <c r="M31" s="965"/>
      <c r="N31" s="965"/>
      <c r="O31" s="1007">
        <f t="shared" si="0"/>
        <v>0</v>
      </c>
      <c r="P31" s="1007" t="e">
        <f t="shared" si="1"/>
        <v>#DIV/0!</v>
      </c>
    </row>
    <row r="32" spans="1:16">
      <c r="A32" s="962">
        <v>303050179</v>
      </c>
      <c r="B32" s="963" t="s">
        <v>1291</v>
      </c>
      <c r="C32" s="964"/>
      <c r="D32" s="964"/>
      <c r="E32" s="964"/>
      <c r="F32" s="1223"/>
      <c r="G32" s="1279"/>
      <c r="H32" s="1279"/>
      <c r="I32" s="1328"/>
      <c r="J32" s="964"/>
      <c r="K32" s="964"/>
      <c r="L32" s="964"/>
      <c r="M32" s="965"/>
      <c r="N32" s="965"/>
      <c r="O32" s="1007">
        <f t="shared" si="0"/>
        <v>0</v>
      </c>
      <c r="P32" s="1007" t="e">
        <f t="shared" si="1"/>
        <v>#DIV/0!</v>
      </c>
    </row>
    <row r="33" spans="1:16">
      <c r="A33" s="962">
        <v>303050209</v>
      </c>
      <c r="B33" s="963" t="s">
        <v>1292</v>
      </c>
      <c r="C33" s="964"/>
      <c r="D33" s="964"/>
      <c r="E33" s="964"/>
      <c r="F33" s="1223"/>
      <c r="G33" s="1279"/>
      <c r="H33" s="1279"/>
      <c r="I33" s="1328"/>
      <c r="J33" s="964"/>
      <c r="K33" s="964"/>
      <c r="L33" s="964"/>
      <c r="M33" s="965"/>
      <c r="N33" s="965"/>
      <c r="O33" s="1007">
        <f t="shared" si="0"/>
        <v>0</v>
      </c>
      <c r="P33" s="1007" t="e">
        <f t="shared" si="1"/>
        <v>#DIV/0!</v>
      </c>
    </row>
    <row r="34" spans="1:16">
      <c r="A34" s="962">
        <v>303050195</v>
      </c>
      <c r="B34" s="963" t="s">
        <v>1293</v>
      </c>
      <c r="C34" s="964"/>
      <c r="D34" s="964"/>
      <c r="E34" s="964"/>
      <c r="F34" s="1223"/>
      <c r="G34" s="1279"/>
      <c r="H34" s="1279"/>
      <c r="I34" s="1328"/>
      <c r="J34" s="964"/>
      <c r="K34" s="964"/>
      <c r="L34" s="964"/>
      <c r="M34" s="965"/>
      <c r="N34" s="965"/>
      <c r="O34" s="1007">
        <f t="shared" si="0"/>
        <v>0</v>
      </c>
      <c r="P34" s="1007" t="e">
        <f t="shared" si="1"/>
        <v>#DIV/0!</v>
      </c>
    </row>
    <row r="35" spans="1:16">
      <c r="A35" s="962">
        <v>303050225</v>
      </c>
      <c r="B35" s="963" t="s">
        <v>1294</v>
      </c>
      <c r="C35" s="964"/>
      <c r="D35" s="964"/>
      <c r="E35" s="964"/>
      <c r="F35" s="1223"/>
      <c r="G35" s="1279"/>
      <c r="H35" s="1279"/>
      <c r="I35" s="1328"/>
      <c r="J35" s="964"/>
      <c r="K35" s="964"/>
      <c r="L35" s="964"/>
      <c r="M35" s="965"/>
      <c r="N35" s="965"/>
      <c r="O35" s="1007">
        <f t="shared" si="0"/>
        <v>0</v>
      </c>
      <c r="P35" s="1007" t="e">
        <f t="shared" si="1"/>
        <v>#DIV/0!</v>
      </c>
    </row>
    <row r="36" spans="1:16">
      <c r="A36" s="962">
        <v>303050098</v>
      </c>
      <c r="B36" s="963" t="s">
        <v>1295</v>
      </c>
      <c r="C36" s="964"/>
      <c r="D36" s="964"/>
      <c r="E36" s="964"/>
      <c r="F36" s="1223"/>
      <c r="G36" s="1279"/>
      <c r="H36" s="1279"/>
      <c r="I36" s="1328"/>
      <c r="J36" s="964"/>
      <c r="K36" s="964"/>
      <c r="L36" s="964"/>
      <c r="M36" s="965"/>
      <c r="N36" s="965"/>
      <c r="O36" s="1007">
        <f t="shared" si="0"/>
        <v>0</v>
      </c>
      <c r="P36" s="1007" t="e">
        <f t="shared" si="1"/>
        <v>#DIV/0!</v>
      </c>
    </row>
    <row r="37" spans="1:16">
      <c r="A37" s="962">
        <v>303050110</v>
      </c>
      <c r="B37" s="963" t="s">
        <v>1296</v>
      </c>
      <c r="C37" s="964"/>
      <c r="D37" s="964"/>
      <c r="E37" s="964"/>
      <c r="F37" s="1223"/>
      <c r="G37" s="1279"/>
      <c r="H37" s="1279"/>
      <c r="I37" s="1328"/>
      <c r="J37" s="964"/>
      <c r="K37" s="964"/>
      <c r="L37" s="964"/>
      <c r="M37" s="965"/>
      <c r="N37" s="965"/>
      <c r="O37" s="1007">
        <f t="shared" si="0"/>
        <v>0</v>
      </c>
      <c r="P37" s="1007" t="e">
        <f t="shared" si="1"/>
        <v>#DIV/0!</v>
      </c>
    </row>
    <row r="38" spans="1:16">
      <c r="A38" s="962">
        <v>303050101</v>
      </c>
      <c r="B38" s="963" t="s">
        <v>1297</v>
      </c>
      <c r="C38" s="964"/>
      <c r="D38" s="964"/>
      <c r="E38" s="964"/>
      <c r="F38" s="1223"/>
      <c r="G38" s="1279"/>
      <c r="H38" s="1279"/>
      <c r="I38" s="1328"/>
      <c r="J38" s="964"/>
      <c r="K38" s="964"/>
      <c r="L38" s="964"/>
      <c r="M38" s="965"/>
      <c r="N38" s="965"/>
      <c r="O38" s="1007">
        <f t="shared" si="0"/>
        <v>0</v>
      </c>
      <c r="P38" s="1007" t="e">
        <f t="shared" si="1"/>
        <v>#DIV/0!</v>
      </c>
    </row>
    <row r="39" spans="1:16">
      <c r="A39" s="962">
        <v>303050071</v>
      </c>
      <c r="B39" s="963" t="s">
        <v>1298</v>
      </c>
      <c r="C39" s="964"/>
      <c r="D39" s="964"/>
      <c r="E39" s="964"/>
      <c r="F39" s="1223"/>
      <c r="G39" s="1279"/>
      <c r="H39" s="1279"/>
      <c r="I39" s="1328"/>
      <c r="J39" s="964"/>
      <c r="K39" s="964"/>
      <c r="L39" s="964"/>
      <c r="M39" s="965"/>
      <c r="N39" s="965"/>
      <c r="O39" s="1007">
        <f t="shared" si="0"/>
        <v>0</v>
      </c>
      <c r="P39" s="1007" t="e">
        <f t="shared" si="1"/>
        <v>#DIV/0!</v>
      </c>
    </row>
    <row r="40" spans="1:16">
      <c r="A40" s="962">
        <v>303050080</v>
      </c>
      <c r="B40" s="963" t="s">
        <v>1299</v>
      </c>
      <c r="C40" s="964"/>
      <c r="D40" s="964"/>
      <c r="E40" s="964"/>
      <c r="F40" s="1223"/>
      <c r="G40" s="1279"/>
      <c r="H40" s="1279"/>
      <c r="I40" s="1328"/>
      <c r="J40" s="964"/>
      <c r="K40" s="964"/>
      <c r="L40" s="964"/>
      <c r="M40" s="965"/>
      <c r="N40" s="965"/>
      <c r="O40" s="1007">
        <f t="shared" si="0"/>
        <v>0</v>
      </c>
      <c r="P40" s="1007" t="e">
        <f t="shared" si="1"/>
        <v>#DIV/0!</v>
      </c>
    </row>
    <row r="41" spans="1:16">
      <c r="A41" s="962">
        <v>303050217</v>
      </c>
      <c r="B41" s="963" t="s">
        <v>1300</v>
      </c>
      <c r="C41" s="964"/>
      <c r="D41" s="964"/>
      <c r="E41" s="964"/>
      <c r="F41" s="1223"/>
      <c r="G41" s="1279"/>
      <c r="H41" s="1279"/>
      <c r="I41" s="1328"/>
      <c r="J41" s="964"/>
      <c r="K41" s="964"/>
      <c r="L41" s="964"/>
      <c r="M41" s="965"/>
      <c r="N41" s="965"/>
      <c r="O41" s="1007">
        <f t="shared" si="0"/>
        <v>0</v>
      </c>
      <c r="P41" s="1007" t="e">
        <f t="shared" si="1"/>
        <v>#DIV/0!</v>
      </c>
    </row>
    <row r="42" spans="1:16">
      <c r="A42" s="962">
        <v>211060275</v>
      </c>
      <c r="B42" s="963" t="s">
        <v>1301</v>
      </c>
      <c r="C42" s="964"/>
      <c r="D42" s="964"/>
      <c r="E42" s="964"/>
      <c r="F42" s="1223"/>
      <c r="G42" s="1279"/>
      <c r="H42" s="1279"/>
      <c r="I42" s="1328"/>
      <c r="J42" s="964"/>
      <c r="K42" s="964"/>
      <c r="L42" s="964"/>
      <c r="M42" s="965"/>
      <c r="N42" s="965"/>
      <c r="O42" s="1007">
        <f t="shared" si="0"/>
        <v>0</v>
      </c>
      <c r="P42" s="1007" t="e">
        <f t="shared" si="1"/>
        <v>#DIV/0!</v>
      </c>
    </row>
    <row r="43" spans="1:16">
      <c r="A43" s="962">
        <v>211060038</v>
      </c>
      <c r="B43" s="963" t="s">
        <v>1302</v>
      </c>
      <c r="C43" s="964"/>
      <c r="D43" s="964"/>
      <c r="E43" s="964"/>
      <c r="F43" s="1223"/>
      <c r="G43" s="1279"/>
      <c r="H43" s="1279"/>
      <c r="I43" s="1328"/>
      <c r="J43" s="964"/>
      <c r="K43" s="964"/>
      <c r="L43" s="964"/>
      <c r="M43" s="965"/>
      <c r="N43" s="965"/>
      <c r="O43" s="1007">
        <f t="shared" si="0"/>
        <v>0</v>
      </c>
      <c r="P43" s="1007" t="e">
        <f t="shared" si="1"/>
        <v>#DIV/0!</v>
      </c>
    </row>
    <row r="44" spans="1:16">
      <c r="A44" s="962">
        <v>211060062</v>
      </c>
      <c r="B44" s="963" t="s">
        <v>1303</v>
      </c>
      <c r="C44" s="964"/>
      <c r="D44" s="964"/>
      <c r="E44" s="964"/>
      <c r="F44" s="1223"/>
      <c r="G44" s="1279"/>
      <c r="H44" s="1279"/>
      <c r="I44" s="1328"/>
      <c r="J44" s="964"/>
      <c r="K44" s="964"/>
      <c r="L44" s="964"/>
      <c r="M44" s="965"/>
      <c r="N44" s="965"/>
      <c r="O44" s="1007">
        <f t="shared" si="0"/>
        <v>0</v>
      </c>
      <c r="P44" s="1007" t="e">
        <f t="shared" si="1"/>
        <v>#DIV/0!</v>
      </c>
    </row>
    <row r="45" spans="1:16">
      <c r="A45" s="962">
        <v>205020020</v>
      </c>
      <c r="B45" s="963" t="s">
        <v>1304</v>
      </c>
      <c r="C45" s="964"/>
      <c r="D45" s="964"/>
      <c r="E45" s="964"/>
      <c r="F45" s="1223"/>
      <c r="G45" s="1279"/>
      <c r="H45" s="1279"/>
      <c r="I45" s="1328"/>
      <c r="J45" s="964"/>
      <c r="K45" s="964"/>
      <c r="L45" s="964"/>
      <c r="M45" s="965"/>
      <c r="N45" s="965"/>
      <c r="O45" s="1007">
        <f t="shared" si="0"/>
        <v>0</v>
      </c>
      <c r="P45" s="1007" t="e">
        <f t="shared" si="1"/>
        <v>#DIV/0!</v>
      </c>
    </row>
    <row r="46" spans="1:16">
      <c r="A46" s="962">
        <v>211060224</v>
      </c>
      <c r="B46" s="963" t="s">
        <v>1305</v>
      </c>
      <c r="C46" s="964"/>
      <c r="D46" s="964"/>
      <c r="E46" s="964"/>
      <c r="F46" s="1223"/>
      <c r="G46" s="1279"/>
      <c r="H46" s="1279"/>
      <c r="I46" s="1328"/>
      <c r="J46" s="964"/>
      <c r="K46" s="964"/>
      <c r="L46" s="964"/>
      <c r="M46" s="965"/>
      <c r="N46" s="965"/>
      <c r="O46" s="1007">
        <f t="shared" si="0"/>
        <v>0</v>
      </c>
      <c r="P46" s="1007" t="e">
        <f t="shared" si="1"/>
        <v>#DIV/0!</v>
      </c>
    </row>
    <row r="47" spans="1:16" s="1156" customFormat="1">
      <c r="A47" s="962">
        <v>405050020</v>
      </c>
      <c r="B47" s="963" t="s">
        <v>1306</v>
      </c>
      <c r="C47" s="964"/>
      <c r="D47" s="964"/>
      <c r="E47" s="964"/>
      <c r="F47" s="1223"/>
      <c r="G47" s="1279"/>
      <c r="H47" s="1279"/>
      <c r="I47" s="1328"/>
      <c r="J47" s="964"/>
      <c r="K47" s="964"/>
      <c r="L47" s="964"/>
      <c r="M47" s="965"/>
      <c r="N47" s="965"/>
      <c r="O47" s="1007">
        <f t="shared" ref="O47:O79" si="2">SUM(C47:N47)</f>
        <v>0</v>
      </c>
      <c r="P47" s="1007" t="e">
        <f t="shared" ref="P47:P79" si="3">AVERAGE(C47:N47)</f>
        <v>#DIV/0!</v>
      </c>
    </row>
    <row r="48" spans="1:16" s="1156" customFormat="1">
      <c r="A48" s="962">
        <v>405050194</v>
      </c>
      <c r="B48" s="963" t="s">
        <v>1307</v>
      </c>
      <c r="C48" s="964"/>
      <c r="D48" s="964"/>
      <c r="E48" s="964"/>
      <c r="F48" s="1223"/>
      <c r="G48" s="1279"/>
      <c r="H48" s="1279"/>
      <c r="I48" s="1328"/>
      <c r="J48" s="964"/>
      <c r="K48" s="964"/>
      <c r="L48" s="964"/>
      <c r="M48" s="965"/>
      <c r="N48" s="965"/>
      <c r="O48" s="1007">
        <f t="shared" si="2"/>
        <v>0</v>
      </c>
      <c r="P48" s="1007" t="e">
        <f t="shared" si="3"/>
        <v>#DIV/0!</v>
      </c>
    </row>
    <row r="49" spans="1:16" s="1156" customFormat="1">
      <c r="A49" s="962">
        <v>211070041</v>
      </c>
      <c r="B49" s="963" t="s">
        <v>1308</v>
      </c>
      <c r="C49" s="964"/>
      <c r="D49" s="964"/>
      <c r="E49" s="964"/>
      <c r="F49" s="1223"/>
      <c r="G49" s="1279"/>
      <c r="H49" s="1279"/>
      <c r="I49" s="1328"/>
      <c r="J49" s="964"/>
      <c r="K49" s="964"/>
      <c r="L49" s="964"/>
      <c r="M49" s="965"/>
      <c r="N49" s="965"/>
      <c r="O49" s="1007">
        <f t="shared" si="2"/>
        <v>0</v>
      </c>
      <c r="P49" s="1007" t="e">
        <f t="shared" si="3"/>
        <v>#DIV/0!</v>
      </c>
    </row>
    <row r="50" spans="1:16" s="1156" customFormat="1">
      <c r="A50" s="962">
        <v>211070203</v>
      </c>
      <c r="B50" s="963" t="s">
        <v>1309</v>
      </c>
      <c r="C50" s="964"/>
      <c r="D50" s="964"/>
      <c r="E50" s="964"/>
      <c r="F50" s="1223"/>
      <c r="G50" s="1279"/>
      <c r="H50" s="1279"/>
      <c r="I50" s="1328"/>
      <c r="J50" s="964"/>
      <c r="K50" s="964"/>
      <c r="L50" s="964"/>
      <c r="M50" s="965"/>
      <c r="N50" s="965"/>
      <c r="O50" s="1007">
        <f t="shared" si="2"/>
        <v>0</v>
      </c>
      <c r="P50" s="1007" t="e">
        <f t="shared" si="3"/>
        <v>#DIV/0!</v>
      </c>
    </row>
    <row r="51" spans="1:16" s="1156" customFormat="1">
      <c r="A51" s="962">
        <v>211070262</v>
      </c>
      <c r="B51" s="963" t="s">
        <v>1310</v>
      </c>
      <c r="C51" s="964"/>
      <c r="D51" s="964"/>
      <c r="E51" s="964"/>
      <c r="F51" s="1223"/>
      <c r="G51" s="1279"/>
      <c r="H51" s="1279"/>
      <c r="I51" s="1328"/>
      <c r="J51" s="964"/>
      <c r="K51" s="964"/>
      <c r="L51" s="964"/>
      <c r="M51" s="965"/>
      <c r="N51" s="965"/>
      <c r="O51" s="1007">
        <f t="shared" si="2"/>
        <v>0</v>
      </c>
      <c r="P51" s="1007" t="e">
        <f t="shared" si="3"/>
        <v>#DIV/0!</v>
      </c>
    </row>
    <row r="52" spans="1:16" s="1156" customFormat="1">
      <c r="A52" s="962">
        <v>211070149</v>
      </c>
      <c r="B52" s="963" t="s">
        <v>1311</v>
      </c>
      <c r="C52" s="964"/>
      <c r="D52" s="964"/>
      <c r="E52" s="964"/>
      <c r="F52" s="1223"/>
      <c r="G52" s="1279"/>
      <c r="H52" s="1279"/>
      <c r="I52" s="1328"/>
      <c r="J52" s="964"/>
      <c r="K52" s="964"/>
      <c r="L52" s="964"/>
      <c r="M52" s="965"/>
      <c r="N52" s="965"/>
      <c r="O52" s="1007">
        <f t="shared" si="2"/>
        <v>0</v>
      </c>
      <c r="P52" s="1007" t="e">
        <f t="shared" si="3"/>
        <v>#DIV/0!</v>
      </c>
    </row>
    <row r="53" spans="1:16" s="1156" customFormat="1">
      <c r="A53" s="962">
        <v>211070351</v>
      </c>
      <c r="B53" s="963" t="s">
        <v>1312</v>
      </c>
      <c r="C53" s="964"/>
      <c r="D53" s="964"/>
      <c r="E53" s="964"/>
      <c r="F53" s="1223"/>
      <c r="G53" s="1279"/>
      <c r="H53" s="1279"/>
      <c r="I53" s="1328"/>
      <c r="J53" s="964"/>
      <c r="K53" s="964"/>
      <c r="L53" s="964"/>
      <c r="M53" s="965"/>
      <c r="N53" s="965"/>
      <c r="O53" s="1007">
        <f t="shared" si="2"/>
        <v>0</v>
      </c>
      <c r="P53" s="1007" t="e">
        <f t="shared" si="3"/>
        <v>#DIV/0!</v>
      </c>
    </row>
    <row r="54" spans="1:16" s="1156" customFormat="1">
      <c r="A54" s="962">
        <v>211070343</v>
      </c>
      <c r="B54" s="963" t="s">
        <v>1313</v>
      </c>
      <c r="C54" s="964"/>
      <c r="D54" s="964"/>
      <c r="E54" s="964"/>
      <c r="F54" s="1223"/>
      <c r="G54" s="1279"/>
      <c r="H54" s="1279"/>
      <c r="I54" s="1328"/>
      <c r="J54" s="964"/>
      <c r="K54" s="964"/>
      <c r="L54" s="964"/>
      <c r="M54" s="965"/>
      <c r="N54" s="965"/>
      <c r="O54" s="1007">
        <f t="shared" si="2"/>
        <v>0</v>
      </c>
      <c r="P54" s="1007" t="e">
        <f t="shared" si="3"/>
        <v>#DIV/0!</v>
      </c>
    </row>
    <row r="55" spans="1:16" s="1156" customFormat="1">
      <c r="A55" s="962">
        <v>211050113</v>
      </c>
      <c r="B55" s="963" t="s">
        <v>1314</v>
      </c>
      <c r="C55" s="964"/>
      <c r="D55" s="964"/>
      <c r="E55" s="964"/>
      <c r="F55" s="1223"/>
      <c r="G55" s="1279"/>
      <c r="H55" s="1279"/>
      <c r="I55" s="1328"/>
      <c r="J55" s="964"/>
      <c r="K55" s="964"/>
      <c r="L55" s="964"/>
      <c r="M55" s="965"/>
      <c r="N55" s="965"/>
      <c r="O55" s="1007">
        <f t="shared" si="2"/>
        <v>0</v>
      </c>
      <c r="P55" s="1007" t="e">
        <f t="shared" si="3"/>
        <v>#DIV/0!</v>
      </c>
    </row>
    <row r="56" spans="1:16" s="1156" customFormat="1">
      <c r="A56" s="962">
        <v>211070033</v>
      </c>
      <c r="B56" s="963" t="s">
        <v>1315</v>
      </c>
      <c r="C56" s="964"/>
      <c r="D56" s="964"/>
      <c r="E56" s="964"/>
      <c r="F56" s="1223"/>
      <c r="G56" s="1279"/>
      <c r="H56" s="1279"/>
      <c r="I56" s="1328"/>
      <c r="J56" s="964"/>
      <c r="K56" s="964"/>
      <c r="L56" s="964"/>
      <c r="M56" s="965"/>
      <c r="N56" s="965"/>
      <c r="O56" s="1007">
        <f t="shared" si="2"/>
        <v>0</v>
      </c>
      <c r="P56" s="1007" t="e">
        <f t="shared" si="3"/>
        <v>#DIV/0!</v>
      </c>
    </row>
    <row r="57" spans="1:16" s="1156" customFormat="1">
      <c r="A57" s="962">
        <v>211070025</v>
      </c>
      <c r="B57" s="963" t="s">
        <v>1316</v>
      </c>
      <c r="C57" s="964"/>
      <c r="D57" s="964"/>
      <c r="E57" s="964"/>
      <c r="F57" s="1223"/>
      <c r="G57" s="1279"/>
      <c r="H57" s="1279"/>
      <c r="I57" s="1328"/>
      <c r="J57" s="964"/>
      <c r="K57" s="964"/>
      <c r="L57" s="964"/>
      <c r="M57" s="965"/>
      <c r="N57" s="965"/>
      <c r="O57" s="1007">
        <f t="shared" si="2"/>
        <v>0</v>
      </c>
      <c r="P57" s="1007" t="e">
        <f t="shared" si="3"/>
        <v>#DIV/0!</v>
      </c>
    </row>
    <row r="58" spans="1:16" s="1156" customFormat="1">
      <c r="A58" s="962">
        <v>201010631</v>
      </c>
      <c r="B58" s="963" t="s">
        <v>1317</v>
      </c>
      <c r="C58" s="964"/>
      <c r="D58" s="964"/>
      <c r="E58" s="964"/>
      <c r="F58" s="1223"/>
      <c r="G58" s="1279"/>
      <c r="H58" s="1279"/>
      <c r="I58" s="1328"/>
      <c r="J58" s="964"/>
      <c r="K58" s="964"/>
      <c r="L58" s="964"/>
      <c r="M58" s="965"/>
      <c r="N58" s="965"/>
      <c r="O58" s="1007">
        <f t="shared" si="2"/>
        <v>0</v>
      </c>
      <c r="P58" s="1007" t="e">
        <f t="shared" si="3"/>
        <v>#DIV/0!</v>
      </c>
    </row>
    <row r="59" spans="1:16" s="1156" customFormat="1">
      <c r="A59" s="962">
        <v>205020020</v>
      </c>
      <c r="B59" s="963" t="s">
        <v>1318</v>
      </c>
      <c r="C59" s="964"/>
      <c r="D59" s="964"/>
      <c r="E59" s="964"/>
      <c r="F59" s="1223"/>
      <c r="G59" s="1279"/>
      <c r="H59" s="1279"/>
      <c r="I59" s="1328"/>
      <c r="J59" s="964"/>
      <c r="K59" s="964"/>
      <c r="L59" s="964"/>
      <c r="M59" s="965"/>
      <c r="N59" s="965"/>
      <c r="O59" s="1007">
        <f t="shared" si="2"/>
        <v>0</v>
      </c>
      <c r="P59" s="1007" t="e">
        <f t="shared" si="3"/>
        <v>#DIV/0!</v>
      </c>
    </row>
    <row r="60" spans="1:16" s="1156" customFormat="1">
      <c r="A60" s="962">
        <v>211060267</v>
      </c>
      <c r="B60" s="963" t="s">
        <v>1319</v>
      </c>
      <c r="C60" s="964"/>
      <c r="D60" s="964"/>
      <c r="E60" s="964"/>
      <c r="F60" s="1223"/>
      <c r="G60" s="1279"/>
      <c r="H60" s="1279"/>
      <c r="I60" s="1328"/>
      <c r="J60" s="964"/>
      <c r="K60" s="964"/>
      <c r="L60" s="964"/>
      <c r="M60" s="965"/>
      <c r="N60" s="965"/>
      <c r="O60" s="1007">
        <f t="shared" si="2"/>
        <v>0</v>
      </c>
      <c r="P60" s="1007" t="e">
        <f t="shared" si="3"/>
        <v>#DIV/0!</v>
      </c>
    </row>
    <row r="61" spans="1:16" s="1156" customFormat="1">
      <c r="A61" s="962">
        <v>211060216</v>
      </c>
      <c r="B61" s="963" t="s">
        <v>1320</v>
      </c>
      <c r="C61" s="964"/>
      <c r="D61" s="964"/>
      <c r="E61" s="964"/>
      <c r="F61" s="1223"/>
      <c r="G61" s="1279"/>
      <c r="H61" s="1279"/>
      <c r="I61" s="1328"/>
      <c r="J61" s="964"/>
      <c r="K61" s="964"/>
      <c r="L61" s="964"/>
      <c r="M61" s="965"/>
      <c r="N61" s="965"/>
      <c r="O61" s="1007">
        <f t="shared" si="2"/>
        <v>0</v>
      </c>
      <c r="P61" s="1007" t="e">
        <f t="shared" si="3"/>
        <v>#DIV/0!</v>
      </c>
    </row>
    <row r="62" spans="1:16" s="1156" customFormat="1">
      <c r="A62" s="962">
        <v>211060100</v>
      </c>
      <c r="B62" s="963" t="s">
        <v>1321</v>
      </c>
      <c r="C62" s="964"/>
      <c r="D62" s="964"/>
      <c r="E62" s="964"/>
      <c r="F62" s="1223"/>
      <c r="G62" s="1279"/>
      <c r="H62" s="1279"/>
      <c r="I62" s="1328"/>
      <c r="J62" s="964"/>
      <c r="K62" s="964"/>
      <c r="L62" s="964"/>
      <c r="M62" s="965"/>
      <c r="N62" s="965"/>
      <c r="O62" s="1007">
        <f t="shared" si="2"/>
        <v>0</v>
      </c>
      <c r="P62" s="1007" t="e">
        <f t="shared" si="3"/>
        <v>#DIV/0!</v>
      </c>
    </row>
    <row r="63" spans="1:16" s="1156" customFormat="1">
      <c r="A63" s="962">
        <v>405030045</v>
      </c>
      <c r="B63" s="963" t="s">
        <v>1322</v>
      </c>
      <c r="C63" s="964"/>
      <c r="D63" s="964"/>
      <c r="E63" s="964"/>
      <c r="F63" s="1223"/>
      <c r="G63" s="1279"/>
      <c r="H63" s="1279"/>
      <c r="I63" s="1328"/>
      <c r="J63" s="964"/>
      <c r="K63" s="964"/>
      <c r="L63" s="964"/>
      <c r="M63" s="965"/>
      <c r="N63" s="965"/>
      <c r="O63" s="1007">
        <f t="shared" si="2"/>
        <v>0</v>
      </c>
      <c r="P63" s="1007" t="e">
        <f t="shared" si="3"/>
        <v>#DIV/0!</v>
      </c>
    </row>
    <row r="64" spans="1:16" s="1156" customFormat="1">
      <c r="A64" s="962">
        <v>211060011</v>
      </c>
      <c r="B64" s="963" t="s">
        <v>1323</v>
      </c>
      <c r="C64" s="964"/>
      <c r="D64" s="964"/>
      <c r="E64" s="964"/>
      <c r="F64" s="1223"/>
      <c r="G64" s="1279"/>
      <c r="H64" s="1279"/>
      <c r="I64" s="1328"/>
      <c r="J64" s="964"/>
      <c r="K64" s="964"/>
      <c r="L64" s="964"/>
      <c r="M64" s="965"/>
      <c r="N64" s="965"/>
      <c r="O64" s="1007">
        <f t="shared" si="2"/>
        <v>0</v>
      </c>
      <c r="P64" s="1007" t="e">
        <f t="shared" si="3"/>
        <v>#DIV/0!</v>
      </c>
    </row>
    <row r="65" spans="1:16" s="1156" customFormat="1">
      <c r="A65" s="962">
        <v>205020089</v>
      </c>
      <c r="B65" s="963" t="s">
        <v>1324</v>
      </c>
      <c r="C65" s="964"/>
      <c r="D65" s="964"/>
      <c r="E65" s="964"/>
      <c r="F65" s="1223"/>
      <c r="G65" s="1279"/>
      <c r="H65" s="1279"/>
      <c r="I65" s="1328"/>
      <c r="J65" s="964"/>
      <c r="K65" s="964"/>
      <c r="L65" s="964"/>
      <c r="M65" s="965"/>
      <c r="N65" s="965"/>
      <c r="O65" s="1007">
        <f t="shared" si="2"/>
        <v>0</v>
      </c>
      <c r="P65" s="1007" t="e">
        <f t="shared" si="3"/>
        <v>#DIV/0!</v>
      </c>
    </row>
    <row r="66" spans="1:16" s="1156" customFormat="1">
      <c r="A66" s="962">
        <v>404010270</v>
      </c>
      <c r="B66" s="963" t="s">
        <v>1342</v>
      </c>
      <c r="C66" s="964"/>
      <c r="D66" s="964"/>
      <c r="E66" s="964"/>
      <c r="F66" s="1223"/>
      <c r="G66" s="1279"/>
      <c r="H66" s="1279"/>
      <c r="I66" s="1328"/>
      <c r="J66" s="964"/>
      <c r="K66" s="964"/>
      <c r="L66" s="964"/>
      <c r="M66" s="965"/>
      <c r="N66" s="965"/>
      <c r="O66" s="1007">
        <f t="shared" si="2"/>
        <v>0</v>
      </c>
      <c r="P66" s="1007" t="e">
        <f t="shared" si="3"/>
        <v>#DIV/0!</v>
      </c>
    </row>
    <row r="67" spans="1:16" s="1156" customFormat="1">
      <c r="A67" s="962">
        <v>209040041</v>
      </c>
      <c r="B67" s="963" t="s">
        <v>1343</v>
      </c>
      <c r="C67" s="964"/>
      <c r="D67" s="964"/>
      <c r="E67" s="964"/>
      <c r="F67" s="1223"/>
      <c r="G67" s="1279"/>
      <c r="H67" s="1279"/>
      <c r="I67" s="1328"/>
      <c r="J67" s="964"/>
      <c r="K67" s="964"/>
      <c r="L67" s="964"/>
      <c r="M67" s="965"/>
      <c r="N67" s="965"/>
      <c r="O67" s="1007">
        <f t="shared" si="2"/>
        <v>0</v>
      </c>
      <c r="P67" s="1007" t="e">
        <f t="shared" si="3"/>
        <v>#DIV/0!</v>
      </c>
    </row>
    <row r="68" spans="1:16" s="1156" customFormat="1">
      <c r="A68" s="962">
        <v>404010318</v>
      </c>
      <c r="B68" s="963" t="s">
        <v>1344</v>
      </c>
      <c r="C68" s="964"/>
      <c r="D68" s="964"/>
      <c r="E68" s="964"/>
      <c r="F68" s="1223"/>
      <c r="G68" s="1279"/>
      <c r="H68" s="1279"/>
      <c r="I68" s="1328"/>
      <c r="J68" s="964"/>
      <c r="K68" s="964"/>
      <c r="L68" s="964"/>
      <c r="M68" s="965"/>
      <c r="N68" s="965"/>
      <c r="O68" s="1007">
        <f t="shared" si="2"/>
        <v>0</v>
      </c>
      <c r="P68" s="1007" t="e">
        <f t="shared" si="3"/>
        <v>#DIV/0!</v>
      </c>
    </row>
    <row r="69" spans="1:16" s="1156" customFormat="1">
      <c r="A69" s="962">
        <v>301100152</v>
      </c>
      <c r="B69" s="963" t="s">
        <v>1406</v>
      </c>
      <c r="C69" s="964"/>
      <c r="D69" s="964"/>
      <c r="E69" s="964"/>
      <c r="F69" s="1223"/>
      <c r="G69" s="1279"/>
      <c r="H69" s="1279"/>
      <c r="I69" s="1328"/>
      <c r="J69" s="964"/>
      <c r="K69" s="964"/>
      <c r="L69" s="964"/>
      <c r="M69" s="965"/>
      <c r="N69" s="965"/>
      <c r="O69" s="1007">
        <f t="shared" si="2"/>
        <v>0</v>
      </c>
      <c r="P69" s="1007" t="e">
        <f t="shared" si="3"/>
        <v>#DIV/0!</v>
      </c>
    </row>
    <row r="70" spans="1:16" s="1156" customFormat="1">
      <c r="A70" s="962">
        <v>303080019</v>
      </c>
      <c r="B70" s="963" t="s">
        <v>1345</v>
      </c>
      <c r="C70" s="964"/>
      <c r="D70" s="964"/>
      <c r="E70" s="964"/>
      <c r="F70" s="1223"/>
      <c r="G70" s="1279"/>
      <c r="H70" s="1279"/>
      <c r="I70" s="1328"/>
      <c r="J70" s="964"/>
      <c r="K70" s="964"/>
      <c r="L70" s="964"/>
      <c r="M70" s="965"/>
      <c r="N70" s="965"/>
      <c r="O70" s="1007">
        <f t="shared" si="2"/>
        <v>0</v>
      </c>
      <c r="P70" s="1007" t="e">
        <f t="shared" si="3"/>
        <v>#DIV/0!</v>
      </c>
    </row>
    <row r="71" spans="1:16" s="1156" customFormat="1">
      <c r="A71" s="962">
        <v>211070254</v>
      </c>
      <c r="B71" s="963" t="s">
        <v>1407</v>
      </c>
      <c r="C71" s="964"/>
      <c r="D71" s="964"/>
      <c r="E71" s="964"/>
      <c r="F71" s="1223"/>
      <c r="G71" s="1279"/>
      <c r="H71" s="1279"/>
      <c r="I71" s="1328"/>
      <c r="J71" s="964"/>
      <c r="K71" s="964"/>
      <c r="L71" s="964"/>
      <c r="M71" s="965"/>
      <c r="N71" s="965"/>
      <c r="O71" s="1007">
        <f t="shared" si="2"/>
        <v>0</v>
      </c>
      <c r="P71" s="1007" t="e">
        <f t="shared" si="3"/>
        <v>#DIV/0!</v>
      </c>
    </row>
    <row r="72" spans="1:16" s="1156" customFormat="1">
      <c r="A72" s="962">
        <v>201010194</v>
      </c>
      <c r="B72" s="963" t="s">
        <v>1408</v>
      </c>
      <c r="C72" s="964"/>
      <c r="D72" s="964"/>
      <c r="E72" s="964"/>
      <c r="F72" s="1223"/>
      <c r="G72" s="1279"/>
      <c r="H72" s="1279"/>
      <c r="I72" s="1328"/>
      <c r="J72" s="964"/>
      <c r="K72" s="964"/>
      <c r="L72" s="964"/>
      <c r="M72" s="965"/>
      <c r="N72" s="965"/>
      <c r="O72" s="1007">
        <f t="shared" si="2"/>
        <v>0</v>
      </c>
      <c r="P72" s="1007" t="e">
        <f t="shared" si="3"/>
        <v>#DIV/0!</v>
      </c>
    </row>
    <row r="73" spans="1:16" s="1156" customFormat="1">
      <c r="A73" s="962">
        <v>201010089</v>
      </c>
      <c r="B73" s="963" t="s">
        <v>1409</v>
      </c>
      <c r="C73" s="964"/>
      <c r="D73" s="964"/>
      <c r="E73" s="964"/>
      <c r="F73" s="1223"/>
      <c r="G73" s="1279"/>
      <c r="H73" s="1279"/>
      <c r="I73" s="1328"/>
      <c r="J73" s="964"/>
      <c r="K73" s="964"/>
      <c r="L73" s="964"/>
      <c r="M73" s="965"/>
      <c r="N73" s="965"/>
      <c r="O73" s="1007">
        <f t="shared" si="2"/>
        <v>0</v>
      </c>
      <c r="P73" s="1007" t="e">
        <f t="shared" si="3"/>
        <v>#DIV/0!</v>
      </c>
    </row>
    <row r="74" spans="1:16" s="1156" customFormat="1">
      <c r="A74" s="962">
        <v>201010364</v>
      </c>
      <c r="B74" s="963" t="s">
        <v>1410</v>
      </c>
      <c r="C74" s="964"/>
      <c r="D74" s="964"/>
      <c r="E74" s="964"/>
      <c r="F74" s="1223"/>
      <c r="G74" s="1279"/>
      <c r="H74" s="1279"/>
      <c r="I74" s="1328"/>
      <c r="J74" s="964"/>
      <c r="K74" s="964"/>
      <c r="L74" s="964"/>
      <c r="M74" s="965"/>
      <c r="N74" s="965"/>
      <c r="O74" s="1007">
        <f t="shared" si="2"/>
        <v>0</v>
      </c>
      <c r="P74" s="1007" t="e">
        <f t="shared" si="3"/>
        <v>#DIV/0!</v>
      </c>
    </row>
    <row r="75" spans="1:16" s="1156" customFormat="1">
      <c r="A75" s="962">
        <v>201010399</v>
      </c>
      <c r="B75" s="963" t="s">
        <v>1389</v>
      </c>
      <c r="C75" s="964"/>
      <c r="D75" s="964"/>
      <c r="E75" s="964"/>
      <c r="F75" s="1223"/>
      <c r="G75" s="1279"/>
      <c r="H75" s="1279"/>
      <c r="I75" s="1328"/>
      <c r="J75" s="964"/>
      <c r="K75" s="964"/>
      <c r="L75" s="964"/>
      <c r="M75" s="965"/>
      <c r="N75" s="965"/>
      <c r="O75" s="1007">
        <f t="shared" si="2"/>
        <v>0</v>
      </c>
      <c r="P75" s="1007" t="e">
        <f t="shared" si="3"/>
        <v>#DIV/0!</v>
      </c>
    </row>
    <row r="76" spans="1:16" s="1156" customFormat="1">
      <c r="A76" s="962">
        <v>404010342</v>
      </c>
      <c r="B76" s="963" t="s">
        <v>1411</v>
      </c>
      <c r="C76" s="964"/>
      <c r="D76" s="964"/>
      <c r="E76" s="964"/>
      <c r="F76" s="1223"/>
      <c r="G76" s="1279"/>
      <c r="H76" s="1279"/>
      <c r="I76" s="1328"/>
      <c r="J76" s="964"/>
      <c r="K76" s="964"/>
      <c r="L76" s="964"/>
      <c r="M76" s="965"/>
      <c r="N76" s="965"/>
      <c r="O76" s="1007">
        <f t="shared" si="2"/>
        <v>0</v>
      </c>
      <c r="P76" s="1007" t="e">
        <f t="shared" si="3"/>
        <v>#DIV/0!</v>
      </c>
    </row>
    <row r="77" spans="1:16" s="1156" customFormat="1">
      <c r="A77" s="962">
        <v>404010059</v>
      </c>
      <c r="B77" s="963" t="s">
        <v>1412</v>
      </c>
      <c r="C77" s="964"/>
      <c r="D77" s="964"/>
      <c r="E77" s="964"/>
      <c r="F77" s="1223"/>
      <c r="G77" s="1279"/>
      <c r="H77" s="1279"/>
      <c r="I77" s="1328"/>
      <c r="J77" s="964"/>
      <c r="K77" s="964"/>
      <c r="L77" s="964"/>
      <c r="M77" s="965"/>
      <c r="N77" s="965"/>
      <c r="O77" s="1007">
        <f t="shared" si="2"/>
        <v>0</v>
      </c>
      <c r="P77" s="1007" t="e">
        <f t="shared" si="3"/>
        <v>#DIV/0!</v>
      </c>
    </row>
    <row r="78" spans="1:16" s="1156" customFormat="1">
      <c r="A78" s="962">
        <v>404010245</v>
      </c>
      <c r="B78" s="963" t="s">
        <v>1413</v>
      </c>
      <c r="C78" s="964"/>
      <c r="D78" s="964"/>
      <c r="E78" s="964"/>
      <c r="F78" s="1223"/>
      <c r="G78" s="1279"/>
      <c r="H78" s="1279"/>
      <c r="I78" s="1328"/>
      <c r="J78" s="964"/>
      <c r="K78" s="964"/>
      <c r="L78" s="964"/>
      <c r="M78" s="965"/>
      <c r="N78" s="965"/>
      <c r="O78" s="1007">
        <f t="shared" si="2"/>
        <v>0</v>
      </c>
      <c r="P78" s="1007" t="e">
        <f t="shared" si="3"/>
        <v>#DIV/0!</v>
      </c>
    </row>
    <row r="79" spans="1:16">
      <c r="A79" s="962">
        <v>404010253</v>
      </c>
      <c r="B79" s="963" t="s">
        <v>1414</v>
      </c>
      <c r="C79" s="964"/>
      <c r="D79" s="964"/>
      <c r="E79" s="964"/>
      <c r="F79" s="1223"/>
      <c r="G79" s="1279"/>
      <c r="H79" s="1279"/>
      <c r="I79" s="1328"/>
      <c r="J79" s="964"/>
      <c r="K79" s="964"/>
      <c r="L79" s="964"/>
      <c r="M79" s="965"/>
      <c r="N79" s="965"/>
      <c r="O79" s="1007">
        <f t="shared" si="2"/>
        <v>0</v>
      </c>
      <c r="P79" s="1007" t="e">
        <f t="shared" si="3"/>
        <v>#DIV/0!</v>
      </c>
    </row>
    <row r="80" spans="1:16">
      <c r="A80" s="962">
        <v>401010023</v>
      </c>
      <c r="B80" s="963" t="s">
        <v>1393</v>
      </c>
      <c r="C80" s="964"/>
      <c r="D80" s="964"/>
      <c r="E80" s="964"/>
      <c r="F80" s="1223"/>
      <c r="G80" s="1279"/>
      <c r="H80" s="1279"/>
      <c r="I80" s="1328"/>
      <c r="J80" s="964"/>
      <c r="K80" s="964"/>
      <c r="L80" s="964"/>
      <c r="M80" s="965"/>
      <c r="N80" s="965"/>
      <c r="O80" s="1007">
        <f t="shared" si="0"/>
        <v>0</v>
      </c>
      <c r="P80" s="1007" t="e">
        <f t="shared" si="1"/>
        <v>#DIV/0!</v>
      </c>
    </row>
    <row r="81" spans="1:17">
      <c r="A81" s="962">
        <v>404010075</v>
      </c>
      <c r="B81" s="963" t="s">
        <v>1415</v>
      </c>
      <c r="C81" s="964"/>
      <c r="D81" s="964"/>
      <c r="E81" s="964"/>
      <c r="F81" s="1223"/>
      <c r="G81" s="1279"/>
      <c r="H81" s="1279"/>
      <c r="I81" s="1328"/>
      <c r="J81" s="964"/>
      <c r="K81" s="964"/>
      <c r="L81" s="964"/>
      <c r="M81" s="965"/>
      <c r="N81" s="965"/>
      <c r="O81" s="1007">
        <f t="shared" si="0"/>
        <v>0</v>
      </c>
      <c r="P81" s="1007" t="e">
        <f t="shared" si="1"/>
        <v>#DIV/0!</v>
      </c>
    </row>
    <row r="82" spans="1:17">
      <c r="A82" s="962">
        <v>404010369</v>
      </c>
      <c r="B82" s="963" t="s">
        <v>1416</v>
      </c>
      <c r="C82" s="964"/>
      <c r="D82" s="964"/>
      <c r="E82" s="964"/>
      <c r="F82" s="1223"/>
      <c r="G82" s="1279"/>
      <c r="H82" s="1279"/>
      <c r="I82" s="1328"/>
      <c r="J82" s="964"/>
      <c r="K82" s="964"/>
      <c r="L82" s="964"/>
      <c r="M82" s="965"/>
      <c r="N82" s="965"/>
      <c r="O82" s="1007">
        <f t="shared" si="0"/>
        <v>0</v>
      </c>
      <c r="P82" s="1007" t="e">
        <f t="shared" si="1"/>
        <v>#DIV/0!</v>
      </c>
    </row>
    <row r="83" spans="1:17">
      <c r="A83" s="962">
        <v>404010393</v>
      </c>
      <c r="B83" s="963" t="s">
        <v>1417</v>
      </c>
      <c r="C83" s="964"/>
      <c r="D83" s="964"/>
      <c r="E83" s="964"/>
      <c r="F83" s="1223"/>
      <c r="G83" s="1279"/>
      <c r="H83" s="1279"/>
      <c r="I83" s="1328"/>
      <c r="J83" s="964"/>
      <c r="K83" s="964"/>
      <c r="L83" s="964"/>
      <c r="M83" s="965"/>
      <c r="N83" s="965"/>
      <c r="O83" s="1007">
        <f t="shared" si="0"/>
        <v>0</v>
      </c>
      <c r="P83" s="1007" t="e">
        <f t="shared" si="1"/>
        <v>#DIV/0!</v>
      </c>
    </row>
    <row r="84" spans="1:17">
      <c r="A84" s="962">
        <v>303190019</v>
      </c>
      <c r="B84" s="963" t="s">
        <v>1418</v>
      </c>
      <c r="C84" s="964"/>
      <c r="D84" s="964"/>
      <c r="E84" s="964"/>
      <c r="F84" s="1223"/>
      <c r="G84" s="1279"/>
      <c r="H84" s="1279"/>
      <c r="I84" s="1328"/>
      <c r="J84" s="964"/>
      <c r="K84" s="964"/>
      <c r="L84" s="964"/>
      <c r="M84" s="965"/>
      <c r="N84" s="965"/>
      <c r="O84" s="1007">
        <f t="shared" si="0"/>
        <v>0</v>
      </c>
      <c r="P84" s="1007" t="e">
        <f t="shared" si="1"/>
        <v>#DIV/0!</v>
      </c>
    </row>
    <row r="85" spans="1:17">
      <c r="A85" s="962">
        <v>404010296</v>
      </c>
      <c r="B85" s="963" t="s">
        <v>1419</v>
      </c>
      <c r="C85" s="964"/>
      <c r="D85" s="964"/>
      <c r="E85" s="964"/>
      <c r="F85" s="1223"/>
      <c r="G85" s="1279"/>
      <c r="H85" s="1279"/>
      <c r="I85" s="1328"/>
      <c r="J85" s="964"/>
      <c r="K85" s="964"/>
      <c r="L85" s="964"/>
      <c r="M85" s="965"/>
      <c r="N85" s="965"/>
      <c r="O85" s="1007">
        <f t="shared" si="0"/>
        <v>0</v>
      </c>
      <c r="P85" s="1007" t="e">
        <f t="shared" si="1"/>
        <v>#DIV/0!</v>
      </c>
    </row>
    <row r="86" spans="1:17">
      <c r="A86" s="962">
        <v>201010372</v>
      </c>
      <c r="B86" s="963" t="s">
        <v>1010</v>
      </c>
      <c r="C86" s="964"/>
      <c r="D86" s="964"/>
      <c r="E86" s="964"/>
      <c r="F86" s="1223"/>
      <c r="G86" s="1279"/>
      <c r="H86" s="1279"/>
      <c r="I86" s="1328"/>
      <c r="J86" s="964"/>
      <c r="K86" s="964"/>
      <c r="L86" s="964"/>
      <c r="M86" s="965"/>
      <c r="N86" s="965"/>
      <c r="O86" s="1007">
        <f t="shared" si="0"/>
        <v>0</v>
      </c>
      <c r="P86" s="1007" t="e">
        <f t="shared" si="1"/>
        <v>#DIV/0!</v>
      </c>
    </row>
    <row r="87" spans="1:17">
      <c r="A87" s="962">
        <v>404010121</v>
      </c>
      <c r="B87" s="963" t="s">
        <v>1420</v>
      </c>
      <c r="C87" s="964"/>
      <c r="D87" s="964"/>
      <c r="E87" s="964"/>
      <c r="F87" s="1223"/>
      <c r="G87" s="1279"/>
      <c r="H87" s="1279"/>
      <c r="I87" s="1328"/>
      <c r="J87" s="964"/>
      <c r="K87" s="964"/>
      <c r="L87" s="964"/>
      <c r="M87" s="965"/>
      <c r="N87" s="965"/>
      <c r="O87" s="1007">
        <f t="shared" si="0"/>
        <v>0</v>
      </c>
      <c r="P87" s="1007" t="e">
        <f t="shared" si="1"/>
        <v>#DIV/0!</v>
      </c>
    </row>
    <row r="88" spans="1:17">
      <c r="A88" s="962">
        <v>417010060</v>
      </c>
      <c r="B88" s="963" t="s">
        <v>1346</v>
      </c>
      <c r="C88" s="964"/>
      <c r="D88" s="964"/>
      <c r="E88" s="964"/>
      <c r="F88" s="1223"/>
      <c r="G88" s="1279"/>
      <c r="H88" s="1279"/>
      <c r="I88" s="1328"/>
      <c r="J88" s="964"/>
      <c r="K88" s="964"/>
      <c r="L88" s="964"/>
      <c r="M88" s="965"/>
      <c r="N88" s="965"/>
      <c r="O88" s="1007">
        <f t="shared" si="0"/>
        <v>0</v>
      </c>
      <c r="P88" s="1007" t="e">
        <f t="shared" si="1"/>
        <v>#DIV/0!</v>
      </c>
    </row>
    <row r="89" spans="1:17" ht="16.5" thickBot="1">
      <c r="A89" s="962">
        <v>209040025</v>
      </c>
      <c r="B89" s="963" t="s">
        <v>1364</v>
      </c>
      <c r="C89" s="964"/>
      <c r="D89" s="964"/>
      <c r="E89" s="964"/>
      <c r="F89" s="1223"/>
      <c r="G89" s="1279"/>
      <c r="H89" s="1279"/>
      <c r="I89" s="1328"/>
      <c r="J89" s="964"/>
      <c r="K89" s="964"/>
      <c r="L89" s="964"/>
      <c r="M89" s="965"/>
      <c r="N89" s="965"/>
      <c r="O89" s="1007">
        <f t="shared" si="0"/>
        <v>0</v>
      </c>
      <c r="P89" s="1007" t="e">
        <f t="shared" si="1"/>
        <v>#DIV/0!</v>
      </c>
    </row>
    <row r="90" spans="1:17" ht="16.5" thickBot="1">
      <c r="A90" s="2162" t="s">
        <v>55</v>
      </c>
      <c r="B90" s="2163"/>
      <c r="C90" s="190">
        <f t="shared" ref="C90" si="4">SUM(C5:C89)</f>
        <v>0</v>
      </c>
      <c r="D90" s="190"/>
      <c r="E90" s="190"/>
      <c r="F90" s="190"/>
      <c r="G90" s="190"/>
      <c r="H90" s="190"/>
      <c r="I90" s="190"/>
      <c r="J90" s="190"/>
      <c r="K90" s="190"/>
      <c r="L90" s="190"/>
      <c r="M90" s="190"/>
      <c r="N90" s="190"/>
      <c r="O90" s="188">
        <f t="shared" si="0"/>
        <v>0</v>
      </c>
      <c r="P90" s="188">
        <f t="shared" si="1"/>
        <v>0</v>
      </c>
      <c r="Q90" s="37"/>
    </row>
    <row r="91" spans="1:17">
      <c r="A91" s="1425" t="s">
        <v>2764</v>
      </c>
      <c r="B91" s="85"/>
      <c r="C91" s="86"/>
      <c r="D91" s="499"/>
      <c r="E91" s="499"/>
      <c r="F91" s="499"/>
      <c r="G91" s="499"/>
      <c r="H91" s="499"/>
      <c r="I91" s="499"/>
      <c r="J91" s="499"/>
      <c r="K91" s="499"/>
      <c r="L91" s="499"/>
      <c r="M91" s="499"/>
      <c r="N91" s="499"/>
      <c r="O91" s="501"/>
      <c r="P91" s="37"/>
      <c r="Q91" s="37"/>
    </row>
    <row r="92" spans="1:17">
      <c r="A92" s="1167"/>
      <c r="B92" s="85"/>
      <c r="C92" s="86"/>
      <c r="D92" s="499"/>
      <c r="E92" s="499"/>
      <c r="F92" s="499"/>
      <c r="G92" s="499"/>
      <c r="H92" s="499"/>
      <c r="I92" s="499"/>
      <c r="J92" s="499"/>
      <c r="K92" s="499"/>
      <c r="L92" s="499"/>
      <c r="M92" s="499"/>
      <c r="N92" s="499"/>
      <c r="O92" s="501"/>
      <c r="P92" s="37"/>
      <c r="Q92" s="37"/>
    </row>
    <row r="93" spans="1:17" ht="16.5" thickBot="1">
      <c r="A93" s="2154" t="s">
        <v>552</v>
      </c>
      <c r="B93" s="2154"/>
      <c r="C93" s="2154"/>
      <c r="D93" s="2154"/>
      <c r="E93" s="2154"/>
      <c r="F93" s="2154"/>
      <c r="G93" s="2154"/>
      <c r="H93" s="2154"/>
      <c r="I93" s="2154"/>
      <c r="J93" s="2154"/>
      <c r="K93" s="2154"/>
      <c r="L93" s="2154"/>
      <c r="M93" s="2154"/>
      <c r="N93" s="2154"/>
      <c r="O93" s="2154"/>
      <c r="Q93" s="37"/>
    </row>
    <row r="94" spans="1:17" ht="38.25" customHeight="1" thickBot="1">
      <c r="A94" s="594" t="s">
        <v>69</v>
      </c>
      <c r="B94" s="255" t="s">
        <v>70</v>
      </c>
      <c r="C94" s="256" t="s">
        <v>2</v>
      </c>
      <c r="D94" s="256" t="s">
        <v>3</v>
      </c>
      <c r="E94" s="256" t="s">
        <v>4</v>
      </c>
      <c r="F94" s="256" t="s">
        <v>5</v>
      </c>
      <c r="G94" s="256" t="s">
        <v>6</v>
      </c>
      <c r="H94" s="1303" t="s">
        <v>7</v>
      </c>
      <c r="I94" s="256" t="s">
        <v>8</v>
      </c>
      <c r="J94" s="1352" t="s">
        <v>9</v>
      </c>
      <c r="K94" s="1352" t="s">
        <v>10</v>
      </c>
      <c r="L94" s="256" t="s">
        <v>11</v>
      </c>
      <c r="M94" s="256" t="s">
        <v>12</v>
      </c>
      <c r="N94" s="257" t="s">
        <v>13</v>
      </c>
      <c r="O94" s="247" t="s">
        <v>56</v>
      </c>
      <c r="P94" s="247" t="s">
        <v>659</v>
      </c>
      <c r="Q94" s="37"/>
    </row>
    <row r="95" spans="1:17">
      <c r="A95" s="264" t="s">
        <v>71</v>
      </c>
      <c r="B95" s="265" t="s">
        <v>1255</v>
      </c>
      <c r="C95" s="266"/>
      <c r="D95" s="267"/>
      <c r="E95" s="1218"/>
      <c r="F95" s="1270"/>
      <c r="G95" s="1270"/>
      <c r="H95" s="1304"/>
      <c r="I95" s="1326"/>
      <c r="J95" s="267"/>
      <c r="K95" s="267"/>
      <c r="L95" s="267"/>
      <c r="M95" s="267"/>
      <c r="N95" s="267"/>
      <c r="O95" s="699">
        <f t="shared" ref="O95:O106" si="5">SUM(C95:N95)</f>
        <v>0</v>
      </c>
      <c r="P95" s="720" t="e">
        <f t="shared" ref="P95:P107" si="6">AVERAGE(C95:N95)</f>
        <v>#DIV/0!</v>
      </c>
      <c r="Q95" s="37"/>
    </row>
    <row r="96" spans="1:17" s="1324" customFormat="1">
      <c r="A96" s="1590"/>
      <c r="B96" s="504" t="s">
        <v>1732</v>
      </c>
      <c r="C96" s="505"/>
      <c r="D96" s="506"/>
      <c r="E96" s="506"/>
      <c r="F96" s="506"/>
      <c r="G96" s="506"/>
      <c r="H96" s="506"/>
      <c r="I96" s="506"/>
      <c r="J96" s="506"/>
      <c r="K96" s="506"/>
      <c r="L96" s="506"/>
      <c r="M96" s="506"/>
      <c r="N96" s="506"/>
      <c r="O96" s="700">
        <f t="shared" ref="O96" si="7">SUM(C96:N96)</f>
        <v>0</v>
      </c>
      <c r="P96" s="721" t="e">
        <f t="shared" ref="P96" si="8">AVERAGE(C96:N96)</f>
        <v>#DIV/0!</v>
      </c>
      <c r="Q96" s="1323"/>
    </row>
    <row r="97" spans="1:17">
      <c r="A97" s="500"/>
      <c r="B97" s="504" t="s">
        <v>593</v>
      </c>
      <c r="C97" s="505"/>
      <c r="D97" s="506"/>
      <c r="E97" s="506"/>
      <c r="F97" s="506"/>
      <c r="G97" s="506"/>
      <c r="H97" s="506"/>
      <c r="I97" s="506"/>
      <c r="J97" s="506"/>
      <c r="K97" s="506"/>
      <c r="L97" s="506"/>
      <c r="M97" s="506"/>
      <c r="N97" s="506"/>
      <c r="O97" s="700">
        <f t="shared" si="5"/>
        <v>0</v>
      </c>
      <c r="P97" s="721" t="e">
        <f t="shared" si="6"/>
        <v>#DIV/0!</v>
      </c>
      <c r="Q97" s="37"/>
    </row>
    <row r="98" spans="1:17">
      <c r="A98" s="137" t="s">
        <v>72</v>
      </c>
      <c r="B98" s="170" t="s">
        <v>1256</v>
      </c>
      <c r="C98" s="268"/>
      <c r="D98" s="252"/>
      <c r="E98" s="1217"/>
      <c r="F98" s="1269"/>
      <c r="G98" s="1269"/>
      <c r="H98" s="1301"/>
      <c r="I98" s="1325"/>
      <c r="J98" s="252"/>
      <c r="K98" s="252"/>
      <c r="L98" s="252"/>
      <c r="M98" s="252"/>
      <c r="N98" s="252"/>
      <c r="O98" s="700">
        <f t="shared" si="5"/>
        <v>0</v>
      </c>
      <c r="P98" s="721" t="e">
        <f t="shared" si="6"/>
        <v>#DIV/0!</v>
      </c>
      <c r="Q98" s="37"/>
    </row>
    <row r="99" spans="1:17">
      <c r="A99" s="137" t="s">
        <v>73</v>
      </c>
      <c r="B99" s="170" t="s">
        <v>1257</v>
      </c>
      <c r="C99" s="268"/>
      <c r="D99" s="252"/>
      <c r="E99" s="1217"/>
      <c r="F99" s="1269"/>
      <c r="G99" s="1269"/>
      <c r="H99" s="1301"/>
      <c r="I99" s="1325"/>
      <c r="J99" s="252"/>
      <c r="K99" s="252"/>
      <c r="L99" s="252"/>
      <c r="M99" s="252"/>
      <c r="N99" s="252"/>
      <c r="O99" s="700">
        <f t="shared" ref="O99:O105" si="9">SUM(C99:N99)</f>
        <v>0</v>
      </c>
      <c r="P99" s="721" t="e">
        <f t="shared" ref="P99:P105" si="10">AVERAGE(C99:N99)</f>
        <v>#DIV/0!</v>
      </c>
      <c r="Q99" s="37"/>
    </row>
    <row r="100" spans="1:17">
      <c r="A100" s="137" t="s">
        <v>74</v>
      </c>
      <c r="B100" s="170" t="s">
        <v>572</v>
      </c>
      <c r="C100" s="268"/>
      <c r="D100" s="252"/>
      <c r="E100" s="1217"/>
      <c r="F100" s="1269"/>
      <c r="G100" s="1269"/>
      <c r="H100" s="1301"/>
      <c r="I100" s="1325"/>
      <c r="J100" s="252"/>
      <c r="K100" s="252"/>
      <c r="L100" s="252"/>
      <c r="M100" s="252"/>
      <c r="N100" s="252"/>
      <c r="O100" s="700">
        <f t="shared" si="9"/>
        <v>0</v>
      </c>
      <c r="P100" s="721" t="e">
        <f t="shared" si="10"/>
        <v>#DIV/0!</v>
      </c>
      <c r="Q100" s="37"/>
    </row>
    <row r="101" spans="1:17">
      <c r="A101" s="253" t="s">
        <v>75</v>
      </c>
      <c r="B101" s="269" t="s">
        <v>1261</v>
      </c>
      <c r="C101" s="268"/>
      <c r="D101" s="252"/>
      <c r="E101" s="1217"/>
      <c r="F101" s="1269"/>
      <c r="G101" s="1269"/>
      <c r="H101" s="1301"/>
      <c r="I101" s="1325"/>
      <c r="J101" s="252"/>
      <c r="K101" s="252"/>
      <c r="L101" s="252"/>
      <c r="M101" s="252"/>
      <c r="N101" s="252"/>
      <c r="O101" s="700">
        <f t="shared" si="9"/>
        <v>0</v>
      </c>
      <c r="P101" s="721" t="e">
        <f t="shared" si="10"/>
        <v>#DIV/0!</v>
      </c>
      <c r="Q101" s="37"/>
    </row>
    <row r="102" spans="1:17">
      <c r="A102" s="137" t="s">
        <v>76</v>
      </c>
      <c r="B102" s="170" t="s">
        <v>1258</v>
      </c>
      <c r="C102" s="268"/>
      <c r="D102" s="252"/>
      <c r="E102" s="1217"/>
      <c r="F102" s="1269"/>
      <c r="G102" s="1269"/>
      <c r="H102" s="1301"/>
      <c r="I102" s="1325"/>
      <c r="J102" s="252"/>
      <c r="K102" s="252"/>
      <c r="L102" s="252"/>
      <c r="M102" s="252"/>
      <c r="N102" s="252"/>
      <c r="O102" s="700">
        <f t="shared" si="9"/>
        <v>0</v>
      </c>
      <c r="P102" s="721" t="e">
        <f t="shared" si="10"/>
        <v>#DIV/0!</v>
      </c>
      <c r="Q102" s="37"/>
    </row>
    <row r="103" spans="1:17">
      <c r="A103" s="137" t="s">
        <v>77</v>
      </c>
      <c r="B103" s="170" t="s">
        <v>1259</v>
      </c>
      <c r="C103" s="268"/>
      <c r="D103" s="252"/>
      <c r="E103" s="1217"/>
      <c r="F103" s="1269"/>
      <c r="G103" s="1269"/>
      <c r="H103" s="1301"/>
      <c r="I103" s="1325"/>
      <c r="J103" s="252"/>
      <c r="K103" s="252"/>
      <c r="L103" s="252"/>
      <c r="M103" s="252"/>
      <c r="N103" s="252"/>
      <c r="O103" s="700">
        <f t="shared" si="9"/>
        <v>0</v>
      </c>
      <c r="P103" s="721" t="e">
        <f t="shared" si="10"/>
        <v>#DIV/0!</v>
      </c>
      <c r="Q103" s="37"/>
    </row>
    <row r="104" spans="1:17">
      <c r="A104" s="137" t="s">
        <v>78</v>
      </c>
      <c r="B104" s="170" t="s">
        <v>1260</v>
      </c>
      <c r="C104" s="268"/>
      <c r="D104" s="252"/>
      <c r="E104" s="1217"/>
      <c r="F104" s="1269"/>
      <c r="G104" s="1269"/>
      <c r="H104" s="1301"/>
      <c r="I104" s="1325"/>
      <c r="J104" s="252"/>
      <c r="K104" s="252"/>
      <c r="L104" s="252"/>
      <c r="M104" s="252"/>
      <c r="N104" s="252"/>
      <c r="O104" s="700">
        <f t="shared" si="9"/>
        <v>0</v>
      </c>
      <c r="P104" s="721" t="e">
        <f t="shared" si="10"/>
        <v>#DIV/0!</v>
      </c>
      <c r="Q104" s="37"/>
    </row>
    <row r="105" spans="1:17" s="1324" customFormat="1">
      <c r="A105" s="1593"/>
      <c r="B105" s="486" t="s">
        <v>1733</v>
      </c>
      <c r="C105" s="1595"/>
      <c r="D105" s="1596"/>
      <c r="E105" s="1596"/>
      <c r="F105" s="1596"/>
      <c r="G105" s="1596"/>
      <c r="H105" s="1596"/>
      <c r="I105" s="1596"/>
      <c r="J105" s="1596"/>
      <c r="K105" s="1596"/>
      <c r="L105" s="1596"/>
      <c r="M105" s="1596"/>
      <c r="N105" s="1596"/>
      <c r="O105" s="700">
        <f t="shared" si="9"/>
        <v>0</v>
      </c>
      <c r="P105" s="721" t="e">
        <f t="shared" si="10"/>
        <v>#DIV/0!</v>
      </c>
      <c r="Q105" s="1323"/>
    </row>
    <row r="106" spans="1:17" ht="16.5" thickBot="1">
      <c r="A106" s="270" t="s">
        <v>79</v>
      </c>
      <c r="B106" s="271" t="s">
        <v>1734</v>
      </c>
      <c r="C106" s="272"/>
      <c r="D106" s="273"/>
      <c r="E106" s="1219"/>
      <c r="F106" s="1271"/>
      <c r="G106" s="1271"/>
      <c r="H106" s="1305"/>
      <c r="I106" s="1327"/>
      <c r="J106" s="273"/>
      <c r="K106" s="273"/>
      <c r="L106" s="273"/>
      <c r="M106" s="273"/>
      <c r="N106" s="273"/>
      <c r="O106" s="701">
        <f t="shared" si="5"/>
        <v>0</v>
      </c>
      <c r="P106" s="722" t="e">
        <f t="shared" si="6"/>
        <v>#DIV/0!</v>
      </c>
      <c r="Q106" s="37"/>
    </row>
    <row r="107" spans="1:17" ht="16.5" thickBot="1">
      <c r="A107" s="2082" t="s">
        <v>55</v>
      </c>
      <c r="B107" s="2083"/>
      <c r="C107" s="258">
        <f t="shared" ref="C107" si="11">SUM(C95:C106)</f>
        <v>0</v>
      </c>
      <c r="D107" s="258"/>
      <c r="E107" s="258"/>
      <c r="F107" s="258"/>
      <c r="G107" s="258"/>
      <c r="H107" s="258"/>
      <c r="I107" s="258"/>
      <c r="J107" s="258"/>
      <c r="K107" s="258"/>
      <c r="L107" s="258"/>
      <c r="M107" s="258"/>
      <c r="N107" s="258"/>
      <c r="O107" s="702">
        <f>SUM(O95:O106)</f>
        <v>0</v>
      </c>
      <c r="P107" s="723">
        <f t="shared" si="6"/>
        <v>0</v>
      </c>
      <c r="Q107" s="37"/>
    </row>
    <row r="108" spans="1:17">
      <c r="A108" s="1423"/>
      <c r="B108" s="1424"/>
      <c r="C108" s="89"/>
      <c r="D108" s="90"/>
      <c r="E108" s="90"/>
      <c r="F108" s="90"/>
      <c r="G108" s="90"/>
      <c r="H108" s="90"/>
      <c r="I108" s="90"/>
      <c r="J108" s="90"/>
      <c r="K108" s="90"/>
      <c r="L108" s="90"/>
      <c r="M108" s="90"/>
      <c r="N108" s="90"/>
      <c r="O108" s="263"/>
      <c r="Q108" s="37"/>
    </row>
    <row r="109" spans="1:17" ht="16.5" thickBot="1">
      <c r="A109" s="2154" t="s">
        <v>80</v>
      </c>
      <c r="B109" s="2154"/>
      <c r="C109" s="2154"/>
      <c r="D109" s="2154"/>
      <c r="E109" s="2154"/>
      <c r="F109" s="2154"/>
      <c r="G109" s="2154"/>
      <c r="H109" s="2154"/>
      <c r="I109" s="2154"/>
      <c r="J109" s="2154"/>
      <c r="K109" s="2154"/>
      <c r="L109" s="2154"/>
      <c r="M109" s="2154"/>
      <c r="N109" s="2154"/>
      <c r="O109" s="2154"/>
      <c r="Q109" s="37"/>
    </row>
    <row r="110" spans="1:17" ht="43.5" customHeight="1" thickBot="1">
      <c r="A110" s="594" t="s">
        <v>69</v>
      </c>
      <c r="B110" s="255" t="s">
        <v>70</v>
      </c>
      <c r="C110" s="256" t="s">
        <v>2</v>
      </c>
      <c r="D110" s="256" t="s">
        <v>3</v>
      </c>
      <c r="E110" s="256" t="s">
        <v>4</v>
      </c>
      <c r="F110" s="256" t="s">
        <v>5</v>
      </c>
      <c r="G110" s="256" t="s">
        <v>6</v>
      </c>
      <c r="H110" s="1303" t="s">
        <v>7</v>
      </c>
      <c r="I110" s="256" t="s">
        <v>8</v>
      </c>
      <c r="J110" s="256" t="s">
        <v>9</v>
      </c>
      <c r="K110" s="256" t="s">
        <v>10</v>
      </c>
      <c r="L110" s="256" t="s">
        <v>11</v>
      </c>
      <c r="M110" s="256" t="s">
        <v>12</v>
      </c>
      <c r="N110" s="257" t="s">
        <v>13</v>
      </c>
      <c r="O110" s="247" t="s">
        <v>56</v>
      </c>
      <c r="P110" s="247" t="s">
        <v>659</v>
      </c>
      <c r="Q110" s="37"/>
    </row>
    <row r="111" spans="1:17">
      <c r="A111" s="264" t="s">
        <v>71</v>
      </c>
      <c r="B111" s="265" t="s">
        <v>1255</v>
      </c>
      <c r="C111" s="274"/>
      <c r="D111" s="275"/>
      <c r="E111" s="275"/>
      <c r="F111" s="275"/>
      <c r="G111" s="275"/>
      <c r="H111" s="275"/>
      <c r="I111" s="275"/>
      <c r="J111" s="275"/>
      <c r="K111" s="275"/>
      <c r="L111" s="275"/>
      <c r="M111" s="275"/>
      <c r="N111" s="275"/>
      <c r="O111" s="703">
        <f t="shared" ref="O111:O121" si="12">SUM(C111:N111)</f>
        <v>0</v>
      </c>
      <c r="P111" s="703" t="e">
        <f>AVERAGE(C111:N111)</f>
        <v>#DIV/0!</v>
      </c>
      <c r="Q111" s="37"/>
    </row>
    <row r="112" spans="1:17" s="1324" customFormat="1">
      <c r="A112" s="1590"/>
      <c r="B112" s="504" t="s">
        <v>1732</v>
      </c>
      <c r="C112" s="1591"/>
      <c r="D112" s="1592"/>
      <c r="E112" s="1592"/>
      <c r="F112" s="1592"/>
      <c r="G112" s="1592"/>
      <c r="H112" s="1592"/>
      <c r="I112" s="1592"/>
      <c r="J112" s="1592"/>
      <c r="K112" s="1592"/>
      <c r="L112" s="1592"/>
      <c r="M112" s="1592"/>
      <c r="N112" s="1592"/>
      <c r="O112" s="696">
        <f t="shared" ref="O112" si="13">SUM(C112:N112)</f>
        <v>0</v>
      </c>
      <c r="P112" s="696" t="e">
        <f t="shared" ref="P112" si="14">AVERAGE(C112:N112)</f>
        <v>#DIV/0!</v>
      </c>
      <c r="Q112" s="1323"/>
    </row>
    <row r="113" spans="1:18">
      <c r="A113" s="137" t="s">
        <v>72</v>
      </c>
      <c r="B113" s="170" t="s">
        <v>1256</v>
      </c>
      <c r="C113" s="224"/>
      <c r="D113" s="225"/>
      <c r="E113" s="225"/>
      <c r="F113" s="225"/>
      <c r="G113" s="225"/>
      <c r="H113" s="225"/>
      <c r="I113" s="225"/>
      <c r="J113" s="225"/>
      <c r="K113" s="225"/>
      <c r="L113" s="225"/>
      <c r="M113" s="225"/>
      <c r="N113" s="225"/>
      <c r="O113" s="696">
        <f t="shared" si="12"/>
        <v>0</v>
      </c>
      <c r="P113" s="696" t="e">
        <f t="shared" ref="P113:P122" si="15">AVERAGE(C113:N113)</f>
        <v>#DIV/0!</v>
      </c>
      <c r="Q113" s="37"/>
    </row>
    <row r="114" spans="1:18">
      <c r="A114" s="137" t="s">
        <v>73</v>
      </c>
      <c r="B114" s="170" t="s">
        <v>1257</v>
      </c>
      <c r="C114" s="224"/>
      <c r="D114" s="225"/>
      <c r="E114" s="225"/>
      <c r="F114" s="225"/>
      <c r="G114" s="225"/>
      <c r="H114" s="225"/>
      <c r="I114" s="225"/>
      <c r="J114" s="225"/>
      <c r="K114" s="225"/>
      <c r="L114" s="225"/>
      <c r="M114" s="225"/>
      <c r="N114" s="225"/>
      <c r="O114" s="696">
        <f t="shared" si="12"/>
        <v>0</v>
      </c>
      <c r="P114" s="696" t="e">
        <f t="shared" si="15"/>
        <v>#DIV/0!</v>
      </c>
      <c r="Q114" s="37"/>
    </row>
    <row r="115" spans="1:18">
      <c r="A115" s="137" t="s">
        <v>74</v>
      </c>
      <c r="B115" s="170" t="s">
        <v>572</v>
      </c>
      <c r="C115" s="224"/>
      <c r="D115" s="225"/>
      <c r="E115" s="225"/>
      <c r="F115" s="225"/>
      <c r="G115" s="225"/>
      <c r="H115" s="225"/>
      <c r="I115" s="225"/>
      <c r="J115" s="225"/>
      <c r="K115" s="225"/>
      <c r="L115" s="225"/>
      <c r="M115" s="225"/>
      <c r="N115" s="225"/>
      <c r="O115" s="696">
        <f t="shared" si="12"/>
        <v>0</v>
      </c>
      <c r="P115" s="696" t="e">
        <f t="shared" si="15"/>
        <v>#DIV/0!</v>
      </c>
      <c r="Q115" s="37"/>
    </row>
    <row r="116" spans="1:18">
      <c r="A116" s="253" t="s">
        <v>75</v>
      </c>
      <c r="B116" s="269" t="s">
        <v>1261</v>
      </c>
      <c r="C116" s="224"/>
      <c r="D116" s="225"/>
      <c r="E116" s="225"/>
      <c r="F116" s="225"/>
      <c r="G116" s="225"/>
      <c r="H116" s="225"/>
      <c r="I116" s="225"/>
      <c r="J116" s="225"/>
      <c r="K116" s="225"/>
      <c r="L116" s="225"/>
      <c r="M116" s="225"/>
      <c r="N116" s="225"/>
      <c r="O116" s="696">
        <f t="shared" si="12"/>
        <v>0</v>
      </c>
      <c r="P116" s="696" t="e">
        <f t="shared" si="15"/>
        <v>#DIV/0!</v>
      </c>
      <c r="Q116" s="37"/>
    </row>
    <row r="117" spans="1:18">
      <c r="A117" s="137" t="s">
        <v>76</v>
      </c>
      <c r="B117" s="170" t="s">
        <v>1258</v>
      </c>
      <c r="C117" s="224"/>
      <c r="D117" s="225"/>
      <c r="E117" s="225"/>
      <c r="F117" s="225"/>
      <c r="G117" s="225"/>
      <c r="H117" s="225"/>
      <c r="I117" s="225"/>
      <c r="J117" s="225"/>
      <c r="K117" s="225"/>
      <c r="L117" s="225"/>
      <c r="M117" s="225"/>
      <c r="N117" s="225"/>
      <c r="O117" s="696">
        <f t="shared" si="12"/>
        <v>0</v>
      </c>
      <c r="P117" s="696" t="e">
        <f t="shared" si="15"/>
        <v>#DIV/0!</v>
      </c>
      <c r="Q117" s="37"/>
    </row>
    <row r="118" spans="1:18">
      <c r="A118" s="137" t="s">
        <v>77</v>
      </c>
      <c r="B118" s="170" t="s">
        <v>1259</v>
      </c>
      <c r="C118" s="224"/>
      <c r="D118" s="225"/>
      <c r="E118" s="225"/>
      <c r="F118" s="225"/>
      <c r="G118" s="225"/>
      <c r="H118" s="225"/>
      <c r="I118" s="225"/>
      <c r="J118" s="225"/>
      <c r="K118" s="225"/>
      <c r="L118" s="225"/>
      <c r="M118" s="225"/>
      <c r="N118" s="225"/>
      <c r="O118" s="696">
        <f t="shared" si="12"/>
        <v>0</v>
      </c>
      <c r="P118" s="696" t="e">
        <f t="shared" si="15"/>
        <v>#DIV/0!</v>
      </c>
      <c r="Q118" s="37"/>
    </row>
    <row r="119" spans="1:18">
      <c r="A119" s="137" t="s">
        <v>78</v>
      </c>
      <c r="B119" s="170" t="s">
        <v>1260</v>
      </c>
      <c r="C119" s="224"/>
      <c r="D119" s="225"/>
      <c r="E119" s="225"/>
      <c r="F119" s="225"/>
      <c r="G119" s="225"/>
      <c r="H119" s="225"/>
      <c r="I119" s="225"/>
      <c r="J119" s="225"/>
      <c r="K119" s="225"/>
      <c r="L119" s="225"/>
      <c r="M119" s="225"/>
      <c r="N119" s="225"/>
      <c r="O119" s="696">
        <f t="shared" si="12"/>
        <v>0</v>
      </c>
      <c r="P119" s="696" t="e">
        <f t="shared" si="15"/>
        <v>#DIV/0!</v>
      </c>
      <c r="Q119" s="37"/>
    </row>
    <row r="120" spans="1:18" s="1324" customFormat="1">
      <c r="A120" s="1593"/>
      <c r="B120" s="486" t="s">
        <v>1733</v>
      </c>
      <c r="C120" s="839"/>
      <c r="D120" s="1594"/>
      <c r="E120" s="1594"/>
      <c r="F120" s="1594"/>
      <c r="G120" s="1594"/>
      <c r="H120" s="1594"/>
      <c r="I120" s="1594"/>
      <c r="J120" s="1594"/>
      <c r="K120" s="1594"/>
      <c r="L120" s="1594"/>
      <c r="M120" s="1594"/>
      <c r="N120" s="1594"/>
      <c r="O120" s="696">
        <f t="shared" ref="O120" si="16">SUM(C120:N120)</f>
        <v>0</v>
      </c>
      <c r="P120" s="696" t="e">
        <f t="shared" ref="P120" si="17">AVERAGE(C120:N120)</f>
        <v>#DIV/0!</v>
      </c>
      <c r="Q120" s="1323"/>
    </row>
    <row r="121" spans="1:18" ht="16.5" thickBot="1">
      <c r="A121" s="270" t="s">
        <v>79</v>
      </c>
      <c r="B121" s="271" t="s">
        <v>1734</v>
      </c>
      <c r="C121" s="276"/>
      <c r="D121" s="277"/>
      <c r="E121" s="277"/>
      <c r="F121" s="277"/>
      <c r="G121" s="277"/>
      <c r="H121" s="277"/>
      <c r="I121" s="277"/>
      <c r="J121" s="277"/>
      <c r="K121" s="277"/>
      <c r="L121" s="277"/>
      <c r="M121" s="277"/>
      <c r="N121" s="277"/>
      <c r="O121" s="693">
        <f t="shared" si="12"/>
        <v>0</v>
      </c>
      <c r="P121" s="693" t="e">
        <f t="shared" si="15"/>
        <v>#DIV/0!</v>
      </c>
      <c r="Q121" s="37"/>
      <c r="R121" s="37"/>
    </row>
    <row r="122" spans="1:18" ht="16.5" thickBot="1">
      <c r="A122" s="2082" t="s">
        <v>55</v>
      </c>
      <c r="B122" s="2083"/>
      <c r="C122" s="188">
        <f t="shared" ref="C122" si="18">SUM(C111:C121)</f>
        <v>0</v>
      </c>
      <c r="D122" s="188"/>
      <c r="E122" s="188"/>
      <c r="F122" s="188"/>
      <c r="G122" s="188"/>
      <c r="H122" s="188"/>
      <c r="I122" s="188"/>
      <c r="J122" s="188"/>
      <c r="K122" s="188"/>
      <c r="L122" s="188"/>
      <c r="M122" s="188"/>
      <c r="N122" s="188"/>
      <c r="O122" s="690">
        <f>SUM(O111:O121)</f>
        <v>0</v>
      </c>
      <c r="P122" s="691">
        <f t="shared" si="15"/>
        <v>0</v>
      </c>
      <c r="Q122" s="87"/>
      <c r="R122" s="37"/>
    </row>
    <row r="123" spans="1:18">
      <c r="A123" s="85"/>
      <c r="B123" s="85"/>
      <c r="C123" s="86"/>
      <c r="D123" s="254"/>
      <c r="E123" s="254"/>
      <c r="F123" s="254"/>
      <c r="G123" s="254"/>
      <c r="H123" s="1302"/>
      <c r="I123" s="254"/>
      <c r="J123" s="254"/>
      <c r="K123" s="254"/>
      <c r="L123" s="254"/>
      <c r="M123" s="254"/>
      <c r="N123" s="254"/>
      <c r="O123" s="263"/>
      <c r="Q123" s="37"/>
      <c r="R123" s="37"/>
    </row>
    <row r="124" spans="1:18" ht="16.5" thickBot="1">
      <c r="A124" s="1952"/>
      <c r="B124" s="1952"/>
      <c r="C124" s="1952"/>
      <c r="D124" s="1952"/>
      <c r="E124" s="1952"/>
      <c r="F124" s="1952"/>
      <c r="G124" s="1952"/>
      <c r="H124" s="1952"/>
      <c r="I124" s="1952"/>
      <c r="J124" s="1952"/>
      <c r="K124" s="1952"/>
      <c r="L124" s="1952"/>
      <c r="M124" s="1952"/>
      <c r="N124" s="1952"/>
      <c r="Q124" s="37"/>
    </row>
    <row r="125" spans="1:18" ht="32.25" thickBot="1">
      <c r="A125" s="2160" t="s">
        <v>595</v>
      </c>
      <c r="B125" s="2161"/>
      <c r="C125" s="256" t="s">
        <v>2</v>
      </c>
      <c r="D125" s="256" t="s">
        <v>3</v>
      </c>
      <c r="E125" s="256" t="s">
        <v>4</v>
      </c>
      <c r="F125" s="256" t="s">
        <v>5</v>
      </c>
      <c r="G125" s="256" t="s">
        <v>6</v>
      </c>
      <c r="H125" s="256" t="s">
        <v>7</v>
      </c>
      <c r="I125" s="256" t="s">
        <v>8</v>
      </c>
      <c r="J125" s="1352" t="s">
        <v>9</v>
      </c>
      <c r="K125" s="1352" t="s">
        <v>10</v>
      </c>
      <c r="L125" s="256" t="s">
        <v>11</v>
      </c>
      <c r="M125" s="256" t="s">
        <v>12</v>
      </c>
      <c r="N125" s="257" t="s">
        <v>13</v>
      </c>
      <c r="O125" s="247" t="s">
        <v>56</v>
      </c>
      <c r="P125" s="247" t="s">
        <v>659</v>
      </c>
      <c r="Q125" s="37"/>
    </row>
    <row r="126" spans="1:18">
      <c r="A126" s="2155" t="s">
        <v>20</v>
      </c>
      <c r="B126" s="2156"/>
      <c r="C126" s="274"/>
      <c r="D126" s="275"/>
      <c r="E126" s="275"/>
      <c r="F126" s="275"/>
      <c r="G126" s="275"/>
      <c r="H126" s="275"/>
      <c r="I126" s="275"/>
      <c r="J126" s="275"/>
      <c r="K126" s="275"/>
      <c r="L126" s="275"/>
      <c r="M126" s="275"/>
      <c r="N126" s="275"/>
      <c r="O126" s="703">
        <f>SUM(C126:N126)</f>
        <v>0</v>
      </c>
      <c r="P126" s="703" t="e">
        <f>AVERAGE(C126:N126)</f>
        <v>#DIV/0!</v>
      </c>
      <c r="Q126" s="37"/>
    </row>
    <row r="127" spans="1:18" ht="15" customHeight="1">
      <c r="A127" s="2159" t="s">
        <v>21</v>
      </c>
      <c r="B127" s="1906"/>
      <c r="C127" s="224"/>
      <c r="D127" s="225"/>
      <c r="E127" s="225"/>
      <c r="F127" s="225"/>
      <c r="G127" s="225"/>
      <c r="H127" s="225"/>
      <c r="I127" s="225"/>
      <c r="J127" s="225"/>
      <c r="K127" s="225"/>
      <c r="L127" s="225"/>
      <c r="M127" s="225"/>
      <c r="N127" s="225"/>
      <c r="O127" s="696">
        <f>SUM(C127:N127)</f>
        <v>0</v>
      </c>
      <c r="P127" s="696" t="e">
        <f>AVERAGE(C127:N127)</f>
        <v>#DIV/0!</v>
      </c>
      <c r="Q127" s="37"/>
    </row>
    <row r="128" spans="1:18" ht="16.5" thickBot="1">
      <c r="A128" s="2164" t="s">
        <v>22</v>
      </c>
      <c r="B128" s="2165"/>
      <c r="C128" s="276"/>
      <c r="D128" s="277"/>
      <c r="E128" s="277"/>
      <c r="F128" s="277"/>
      <c r="G128" s="277"/>
      <c r="H128" s="277"/>
      <c r="I128" s="277"/>
      <c r="J128" s="277"/>
      <c r="K128" s="277"/>
      <c r="L128" s="277"/>
      <c r="M128" s="277"/>
      <c r="N128" s="277"/>
      <c r="O128" s="693">
        <f>SUM(C128:N128)</f>
        <v>0</v>
      </c>
      <c r="P128" s="693" t="e">
        <f>AVERAGE(C128:N128)</f>
        <v>#DIV/0!</v>
      </c>
      <c r="Q128" s="37"/>
    </row>
    <row r="129" spans="1:20" ht="16.5" thickBot="1">
      <c r="A129" s="2162" t="s">
        <v>55</v>
      </c>
      <c r="B129" s="2163"/>
      <c r="C129" s="188">
        <f>SUM(C126:C128)</f>
        <v>0</v>
      </c>
      <c r="D129" s="188"/>
      <c r="E129" s="188"/>
      <c r="F129" s="188"/>
      <c r="G129" s="188"/>
      <c r="H129" s="188"/>
      <c r="I129" s="188"/>
      <c r="J129" s="188"/>
      <c r="K129" s="188"/>
      <c r="L129" s="188"/>
      <c r="M129" s="188"/>
      <c r="N129" s="188"/>
      <c r="O129" s="188">
        <f>SUM(O126:O128)</f>
        <v>0</v>
      </c>
      <c r="P129" s="188">
        <f>AVERAGE(C129:N129)</f>
        <v>0</v>
      </c>
      <c r="Q129" s="37"/>
    </row>
    <row r="130" spans="1:20" ht="16.5" thickBot="1">
      <c r="P130" s="80"/>
      <c r="Q130" s="87"/>
    </row>
    <row r="131" spans="1:20" ht="32.25" thickBot="1">
      <c r="A131" s="2160" t="s">
        <v>23</v>
      </c>
      <c r="B131" s="2161"/>
      <c r="C131" s="256" t="s">
        <v>2</v>
      </c>
      <c r="D131" s="256" t="s">
        <v>3</v>
      </c>
      <c r="E131" s="256" t="s">
        <v>4</v>
      </c>
      <c r="F131" s="256" t="s">
        <v>5</v>
      </c>
      <c r="G131" s="256" t="s">
        <v>6</v>
      </c>
      <c r="H131" s="1303" t="s">
        <v>7</v>
      </c>
      <c r="I131" s="256" t="s">
        <v>8</v>
      </c>
      <c r="J131" s="256" t="s">
        <v>9</v>
      </c>
      <c r="K131" s="256" t="s">
        <v>10</v>
      </c>
      <c r="L131" s="256" t="s">
        <v>11</v>
      </c>
      <c r="M131" s="256" t="s">
        <v>12</v>
      </c>
      <c r="N131" s="257" t="s">
        <v>13</v>
      </c>
      <c r="O131" s="247" t="s">
        <v>56</v>
      </c>
      <c r="P131" s="247" t="s">
        <v>659</v>
      </c>
      <c r="Q131" s="37"/>
    </row>
    <row r="132" spans="1:20">
      <c r="A132" s="2172" t="s">
        <v>60</v>
      </c>
      <c r="B132" s="2173"/>
      <c r="C132" s="274"/>
      <c r="D132" s="275"/>
      <c r="E132" s="275"/>
      <c r="F132" s="275"/>
      <c r="G132" s="275"/>
      <c r="H132" s="275"/>
      <c r="I132" s="275"/>
      <c r="J132" s="275"/>
      <c r="K132" s="275"/>
      <c r="L132" s="275"/>
      <c r="M132" s="275"/>
      <c r="N132" s="275"/>
      <c r="O132" s="703">
        <f>SUM(C132:N132)</f>
        <v>0</v>
      </c>
      <c r="P132" s="703" t="e">
        <f t="shared" ref="P132:P137" si="19">AVERAGE(C132:N132)</f>
        <v>#DIV/0!</v>
      </c>
      <c r="Q132" s="7"/>
      <c r="R132" s="6"/>
      <c r="S132" s="6"/>
      <c r="T132" s="6"/>
    </row>
    <row r="133" spans="1:20">
      <c r="A133" s="2157" t="s">
        <v>81</v>
      </c>
      <c r="B133" s="2158"/>
      <c r="C133" s="224"/>
      <c r="D133" s="225"/>
      <c r="E133" s="225"/>
      <c r="F133" s="225"/>
      <c r="G133" s="225"/>
      <c r="H133" s="225"/>
      <c r="I133" s="225"/>
      <c r="J133" s="225"/>
      <c r="K133" s="225"/>
      <c r="L133" s="225"/>
      <c r="M133" s="225"/>
      <c r="N133" s="225"/>
      <c r="O133" s="696">
        <f>SUM(C133:N133)</f>
        <v>0</v>
      </c>
      <c r="P133" s="696" t="e">
        <f t="shared" si="19"/>
        <v>#DIV/0!</v>
      </c>
      <c r="Q133" s="7"/>
      <c r="R133" s="6"/>
      <c r="S133" s="6"/>
      <c r="T133" s="6"/>
    </row>
    <row r="134" spans="1:20">
      <c r="A134" s="2157" t="s">
        <v>62</v>
      </c>
      <c r="B134" s="2158"/>
      <c r="C134" s="224"/>
      <c r="D134" s="225"/>
      <c r="E134" s="225"/>
      <c r="F134" s="225"/>
      <c r="G134" s="225"/>
      <c r="H134" s="225"/>
      <c r="I134" s="225"/>
      <c r="J134" s="225"/>
      <c r="K134" s="225"/>
      <c r="L134" s="225"/>
      <c r="M134" s="225"/>
      <c r="N134" s="225"/>
      <c r="O134" s="696">
        <f>SUM(C134:N134)</f>
        <v>0</v>
      </c>
      <c r="P134" s="696" t="e">
        <f>AVERAGE(C134:N134)</f>
        <v>#DIV/0!</v>
      </c>
      <c r="Q134" s="7"/>
      <c r="R134" s="6"/>
      <c r="S134" s="6"/>
      <c r="T134" s="6"/>
    </row>
    <row r="135" spans="1:20">
      <c r="A135" s="2157" t="s">
        <v>63</v>
      </c>
      <c r="B135" s="2158"/>
      <c r="C135" s="224"/>
      <c r="D135" s="225"/>
      <c r="E135" s="225"/>
      <c r="F135" s="225"/>
      <c r="G135" s="225"/>
      <c r="H135" s="225"/>
      <c r="I135" s="225"/>
      <c r="J135" s="225"/>
      <c r="K135" s="225"/>
      <c r="L135" s="225"/>
      <c r="M135" s="225"/>
      <c r="N135" s="225"/>
      <c r="O135" s="696">
        <f>SUM(C135:N135)</f>
        <v>0</v>
      </c>
      <c r="P135" s="696" t="e">
        <f t="shared" si="19"/>
        <v>#DIV/0!</v>
      </c>
      <c r="Q135" s="7"/>
      <c r="R135" s="6"/>
      <c r="S135" s="6"/>
      <c r="T135" s="6"/>
    </row>
    <row r="136" spans="1:20" ht="16.5" thickBot="1">
      <c r="A136" s="2185" t="s">
        <v>601</v>
      </c>
      <c r="B136" s="2186"/>
      <c r="C136" s="224"/>
      <c r="D136" s="225"/>
      <c r="E136" s="225"/>
      <c r="F136" s="225"/>
      <c r="G136" s="225"/>
      <c r="H136" s="225"/>
      <c r="I136" s="225"/>
      <c r="J136" s="225"/>
      <c r="K136" s="225"/>
      <c r="L136" s="225"/>
      <c r="M136" s="225"/>
      <c r="N136" s="225"/>
      <c r="O136" s="696">
        <f>SUM(C136:N136)</f>
        <v>0</v>
      </c>
      <c r="P136" s="696" t="e">
        <f t="shared" si="19"/>
        <v>#DIV/0!</v>
      </c>
    </row>
    <row r="137" spans="1:20" ht="16.5" thickBot="1">
      <c r="A137" s="2162" t="s">
        <v>55</v>
      </c>
      <c r="B137" s="2163"/>
      <c r="C137" s="189">
        <f>SUM(C132:C136)</f>
        <v>0</v>
      </c>
      <c r="D137" s="189"/>
      <c r="E137" s="189"/>
      <c r="F137" s="189"/>
      <c r="G137" s="189"/>
      <c r="H137" s="189"/>
      <c r="I137" s="189"/>
      <c r="J137" s="189"/>
      <c r="K137" s="189"/>
      <c r="L137" s="189"/>
      <c r="M137" s="189"/>
      <c r="N137" s="189"/>
      <c r="O137" s="188">
        <f>SUM(O132:O136)</f>
        <v>0</v>
      </c>
      <c r="P137" s="188">
        <f t="shared" si="19"/>
        <v>0</v>
      </c>
    </row>
    <row r="138" spans="1:20" ht="16.5" thickBot="1">
      <c r="H138" s="1298"/>
      <c r="P138" s="80"/>
    </row>
    <row r="139" spans="1:20" s="6" customFormat="1" ht="32.25" customHeight="1" thickBot="1">
      <c r="A139" s="2108" t="s">
        <v>544</v>
      </c>
      <c r="B139" s="2109"/>
      <c r="C139" s="48" t="s">
        <v>2</v>
      </c>
      <c r="D139" s="48" t="s">
        <v>3</v>
      </c>
      <c r="E139" s="48" t="s">
        <v>4</v>
      </c>
      <c r="F139" s="48" t="s">
        <v>121</v>
      </c>
      <c r="G139" s="48" t="s">
        <v>6</v>
      </c>
      <c r="H139" s="48" t="s">
        <v>7</v>
      </c>
      <c r="I139" s="48" t="s">
        <v>8</v>
      </c>
      <c r="J139" s="48" t="s">
        <v>9</v>
      </c>
      <c r="K139" s="48" t="s">
        <v>10</v>
      </c>
      <c r="L139" s="48" t="s">
        <v>11</v>
      </c>
      <c r="M139" s="48" t="s">
        <v>12</v>
      </c>
      <c r="N139" s="48" t="s">
        <v>13</v>
      </c>
      <c r="O139" s="2168" t="s">
        <v>659</v>
      </c>
      <c r="P139" s="2169"/>
      <c r="Q139" s="42"/>
      <c r="R139" s="42"/>
      <c r="S139" s="42"/>
      <c r="T139" s="42"/>
    </row>
    <row r="140" spans="1:20" s="6" customFormat="1">
      <c r="A140" s="511" t="s">
        <v>545</v>
      </c>
      <c r="B140" s="512"/>
      <c r="C140" s="487" t="e">
        <f t="shared" ref="C140" si="20">C107/(C107+C122)</f>
        <v>#DIV/0!</v>
      </c>
      <c r="D140" s="487"/>
      <c r="E140" s="487"/>
      <c r="F140" s="487"/>
      <c r="G140" s="487"/>
      <c r="H140" s="487"/>
      <c r="I140" s="487"/>
      <c r="J140" s="487"/>
      <c r="K140" s="487"/>
      <c r="L140" s="487"/>
      <c r="M140" s="487"/>
      <c r="N140" s="487"/>
      <c r="O140" s="2177" t="e">
        <f>AVERAGE(C140:N140)</f>
        <v>#DIV/0!</v>
      </c>
      <c r="P140" s="2178"/>
      <c r="Q140" s="42"/>
      <c r="R140" s="42"/>
      <c r="S140" s="42"/>
      <c r="T140" s="42"/>
    </row>
    <row r="141" spans="1:20" s="6" customFormat="1" ht="16.5" thickBot="1">
      <c r="A141" s="511" t="s">
        <v>546</v>
      </c>
      <c r="B141" s="512"/>
      <c r="C141" s="487" t="e">
        <f t="shared" ref="C141" si="21">C122/(C122+C107)</f>
        <v>#DIV/0!</v>
      </c>
      <c r="D141" s="487"/>
      <c r="E141" s="487"/>
      <c r="F141" s="487"/>
      <c r="G141" s="487"/>
      <c r="H141" s="487"/>
      <c r="I141" s="487"/>
      <c r="J141" s="487"/>
      <c r="K141" s="487"/>
      <c r="L141" s="487"/>
      <c r="M141" s="487"/>
      <c r="N141" s="487"/>
      <c r="O141" s="2179" t="e">
        <f>AVERAGE(C141:N141)</f>
        <v>#DIV/0!</v>
      </c>
      <c r="P141" s="2180"/>
      <c r="Q141" s="42"/>
      <c r="R141" s="42"/>
      <c r="S141" s="42"/>
      <c r="T141" s="42"/>
    </row>
    <row r="142" spans="1:20" s="6" customFormat="1" ht="16.5" thickBot="1">
      <c r="A142" s="2170" t="s">
        <v>191</v>
      </c>
      <c r="B142" s="2171"/>
      <c r="C142" s="388" t="e">
        <f t="shared" ref="C142" si="22">SUM(C140:C141)</f>
        <v>#DIV/0!</v>
      </c>
      <c r="D142" s="388"/>
      <c r="E142" s="388"/>
      <c r="F142" s="388"/>
      <c r="G142" s="388"/>
      <c r="H142" s="388"/>
      <c r="I142" s="388"/>
      <c r="J142" s="388"/>
      <c r="K142" s="388"/>
      <c r="L142" s="388"/>
      <c r="M142" s="388"/>
      <c r="N142" s="388"/>
      <c r="O142" s="2166" t="e">
        <f>AVERAGE(C142:N142)</f>
        <v>#DIV/0!</v>
      </c>
      <c r="P142" s="2167"/>
      <c r="Q142" s="42"/>
      <c r="R142" s="42"/>
      <c r="S142" s="42"/>
      <c r="T142" s="42"/>
    </row>
    <row r="152" spans="1:20" ht="19.5">
      <c r="A152" s="389"/>
    </row>
    <row r="154" spans="1:20">
      <c r="A154" s="1941" t="s">
        <v>750</v>
      </c>
      <c r="B154" s="1849"/>
      <c r="C154" s="776" t="s">
        <v>2</v>
      </c>
      <c r="D154" s="776" t="s">
        <v>3</v>
      </c>
      <c r="E154" s="776" t="s">
        <v>4</v>
      </c>
      <c r="F154" s="776" t="s">
        <v>5</v>
      </c>
      <c r="G154" s="776" t="s">
        <v>6</v>
      </c>
      <c r="H154" s="776" t="s">
        <v>7</v>
      </c>
      <c r="I154" s="776" t="s">
        <v>8</v>
      </c>
      <c r="J154" s="776" t="s">
        <v>9</v>
      </c>
      <c r="K154" s="776" t="s">
        <v>10</v>
      </c>
      <c r="L154" s="776" t="s">
        <v>11</v>
      </c>
      <c r="M154" s="775" t="s">
        <v>12</v>
      </c>
      <c r="N154" s="775" t="s">
        <v>13</v>
      </c>
      <c r="O154" s="779" t="s">
        <v>657</v>
      </c>
      <c r="P154" s="37"/>
    </row>
    <row r="155" spans="1:20" s="1156" customFormat="1">
      <c r="A155" s="2119" t="s">
        <v>1468</v>
      </c>
      <c r="B155" s="2120"/>
      <c r="C155" s="1308">
        <v>19</v>
      </c>
      <c r="D155" s="1308"/>
      <c r="E155" s="1308"/>
      <c r="F155" s="1308"/>
      <c r="G155" s="1308"/>
      <c r="H155" s="1308"/>
      <c r="I155" s="1308"/>
      <c r="J155" s="1308"/>
      <c r="K155" s="1308"/>
      <c r="L155" s="1308"/>
      <c r="M155" s="1308"/>
      <c r="N155" s="1308"/>
      <c r="O155" s="1307">
        <f t="shared" ref="O155:O166" si="23">AVERAGE(C155:N155)</f>
        <v>19</v>
      </c>
      <c r="P155" s="1323"/>
    </row>
    <row r="156" spans="1:20" s="1324" customFormat="1">
      <c r="A156" s="2123" t="s">
        <v>1469</v>
      </c>
      <c r="B156" s="2124"/>
      <c r="C156" s="1459">
        <f>C155-C157</f>
        <v>19</v>
      </c>
      <c r="D156" s="1459"/>
      <c r="E156" s="1459"/>
      <c r="F156" s="1459"/>
      <c r="G156" s="1459"/>
      <c r="H156" s="1459"/>
      <c r="I156" s="1459"/>
      <c r="J156" s="1459"/>
      <c r="K156" s="1459"/>
      <c r="L156" s="1459"/>
      <c r="M156" s="1459"/>
      <c r="N156" s="1459"/>
      <c r="O156" s="1583">
        <f t="shared" si="23"/>
        <v>19</v>
      </c>
      <c r="P156" s="1323"/>
    </row>
    <row r="157" spans="1:20" s="1324" customFormat="1">
      <c r="A157" s="2123" t="s">
        <v>1550</v>
      </c>
      <c r="B157" s="2124"/>
      <c r="C157" s="1459"/>
      <c r="D157" s="1459"/>
      <c r="E157" s="1459"/>
      <c r="F157" s="1459"/>
      <c r="G157" s="1459"/>
      <c r="H157" s="1459"/>
      <c r="I157" s="1459"/>
      <c r="J157" s="1459"/>
      <c r="K157" s="1459"/>
      <c r="L157" s="1459"/>
      <c r="M157" s="1459"/>
      <c r="N157" s="1459"/>
      <c r="O157" s="1460" t="e">
        <f t="shared" si="23"/>
        <v>#DIV/0!</v>
      </c>
      <c r="P157" s="1323"/>
    </row>
    <row r="158" spans="1:20" s="1298" customFormat="1">
      <c r="A158" s="2121" t="s">
        <v>1549</v>
      </c>
      <c r="B158" s="2122"/>
      <c r="C158" s="1309">
        <v>31</v>
      </c>
      <c r="D158" s="1309"/>
      <c r="E158" s="1309"/>
      <c r="F158" s="1309"/>
      <c r="G158" s="1309"/>
      <c r="H158" s="1309"/>
      <c r="I158" s="1309"/>
      <c r="J158" s="1309"/>
      <c r="K158" s="1309"/>
      <c r="L158" s="1309"/>
      <c r="M158" s="1309"/>
      <c r="N158" s="1309"/>
      <c r="O158" s="1586">
        <f t="shared" si="23"/>
        <v>31</v>
      </c>
      <c r="P158" s="1323"/>
    </row>
    <row r="159" spans="1:20">
      <c r="A159" s="1912" t="s">
        <v>679</v>
      </c>
      <c r="B159" s="2110"/>
      <c r="C159" s="799"/>
      <c r="D159" s="799"/>
      <c r="E159" s="799"/>
      <c r="F159" s="799"/>
      <c r="G159" s="799"/>
      <c r="H159" s="799"/>
      <c r="I159" s="799"/>
      <c r="J159" s="799"/>
      <c r="K159" s="799"/>
      <c r="L159" s="799"/>
      <c r="M159" s="799"/>
      <c r="N159" s="799"/>
      <c r="O159" s="1577" t="e">
        <f t="shared" si="23"/>
        <v>#DIV/0!</v>
      </c>
      <c r="P159" s="1323"/>
      <c r="Q159" s="6"/>
      <c r="R159" s="6"/>
      <c r="S159" s="6"/>
      <c r="T159" s="6"/>
    </row>
    <row r="160" spans="1:20">
      <c r="A160" s="813" t="s">
        <v>760</v>
      </c>
      <c r="B160" s="814"/>
      <c r="C160" s="801"/>
      <c r="D160" s="801"/>
      <c r="E160" s="801"/>
      <c r="F160" s="801"/>
      <c r="G160" s="801"/>
      <c r="H160" s="801"/>
      <c r="I160" s="801"/>
      <c r="J160" s="801"/>
      <c r="K160" s="801"/>
      <c r="L160" s="801"/>
      <c r="M160" s="801"/>
      <c r="N160" s="801"/>
      <c r="O160" s="802" t="e">
        <f t="shared" si="23"/>
        <v>#DIV/0!</v>
      </c>
      <c r="P160" s="37"/>
      <c r="Q160" s="6"/>
      <c r="R160" s="6"/>
      <c r="S160" s="6"/>
      <c r="T160" s="6"/>
    </row>
    <row r="161" spans="1:20">
      <c r="A161" s="813" t="s">
        <v>1548</v>
      </c>
      <c r="B161" s="814"/>
      <c r="C161" s="801"/>
      <c r="D161" s="801"/>
      <c r="E161" s="801"/>
      <c r="F161" s="801"/>
      <c r="G161" s="801"/>
      <c r="H161" s="801"/>
      <c r="I161" s="801"/>
      <c r="J161" s="801"/>
      <c r="K161" s="801"/>
      <c r="L161" s="801"/>
      <c r="M161" s="801"/>
      <c r="N161" s="801"/>
      <c r="O161" s="802" t="e">
        <f t="shared" si="23"/>
        <v>#DIV/0!</v>
      </c>
      <c r="P161" s="37"/>
    </row>
    <row r="162" spans="1:20">
      <c r="A162" s="815" t="s">
        <v>579</v>
      </c>
      <c r="B162" s="816"/>
      <c r="C162" s="803">
        <v>0</v>
      </c>
      <c r="D162" s="803"/>
      <c r="E162" s="803"/>
      <c r="F162" s="803"/>
      <c r="G162" s="803"/>
      <c r="H162" s="803"/>
      <c r="I162" s="803"/>
      <c r="J162" s="803"/>
      <c r="K162" s="803"/>
      <c r="L162" s="803"/>
      <c r="M162" s="803"/>
      <c r="N162" s="803"/>
      <c r="O162" s="804">
        <f t="shared" si="23"/>
        <v>0</v>
      </c>
      <c r="P162" s="37"/>
    </row>
    <row r="163" spans="1:20">
      <c r="A163" s="813" t="s">
        <v>671</v>
      </c>
      <c r="B163" s="817"/>
      <c r="C163" s="805">
        <f t="shared" ref="C163" si="24">C159/(C155*C158)</f>
        <v>0</v>
      </c>
      <c r="D163" s="805"/>
      <c r="E163" s="805"/>
      <c r="F163" s="805"/>
      <c r="G163" s="805"/>
      <c r="H163" s="805"/>
      <c r="I163" s="805"/>
      <c r="J163" s="805"/>
      <c r="K163" s="805"/>
      <c r="L163" s="805"/>
      <c r="M163" s="805"/>
      <c r="N163" s="805"/>
      <c r="O163" s="806">
        <f t="shared" si="23"/>
        <v>0</v>
      </c>
      <c r="P163" s="37"/>
      <c r="Q163" s="6"/>
      <c r="R163" s="6"/>
      <c r="S163" s="6"/>
      <c r="T163" s="6"/>
    </row>
    <row r="164" spans="1:20" s="1156" customFormat="1">
      <c r="A164" s="2183" t="s">
        <v>757</v>
      </c>
      <c r="B164" s="2184"/>
      <c r="C164" s="805">
        <f t="shared" ref="C164" si="25">C159/(C156*C158)</f>
        <v>0</v>
      </c>
      <c r="D164" s="805"/>
      <c r="E164" s="805"/>
      <c r="F164" s="805"/>
      <c r="G164" s="805"/>
      <c r="H164" s="805"/>
      <c r="I164" s="805"/>
      <c r="J164" s="805"/>
      <c r="K164" s="805"/>
      <c r="L164" s="805"/>
      <c r="M164" s="805"/>
      <c r="N164" s="805"/>
      <c r="O164" s="1196">
        <f t="shared" si="23"/>
        <v>0</v>
      </c>
      <c r="P164" s="37"/>
      <c r="Q164" s="1154"/>
      <c r="R164" s="1154"/>
      <c r="S164" s="1154"/>
      <c r="T164" s="1154"/>
    </row>
    <row r="165" spans="1:20">
      <c r="A165" s="829" t="s">
        <v>672</v>
      </c>
      <c r="B165" s="1083"/>
      <c r="C165" s="807" t="e">
        <f t="shared" ref="C165" si="26">C159/(C161+C162)</f>
        <v>#DIV/0!</v>
      </c>
      <c r="D165" s="807"/>
      <c r="E165" s="807"/>
      <c r="F165" s="807"/>
      <c r="G165" s="807"/>
      <c r="H165" s="807"/>
      <c r="I165" s="807"/>
      <c r="J165" s="807"/>
      <c r="K165" s="807"/>
      <c r="L165" s="807"/>
      <c r="M165" s="807"/>
      <c r="N165" s="807"/>
      <c r="O165" s="808" t="e">
        <f t="shared" si="23"/>
        <v>#DIV/0!</v>
      </c>
      <c r="P165" s="37"/>
      <c r="Q165" s="6"/>
      <c r="R165" s="6"/>
      <c r="S165" s="6"/>
      <c r="T165" s="6"/>
    </row>
    <row r="166" spans="1:20">
      <c r="A166" s="1084" t="s">
        <v>673</v>
      </c>
      <c r="B166" s="1085"/>
      <c r="C166" s="809" t="e">
        <f t="shared" ref="C166" si="27">C162/(C162+C161)</f>
        <v>#DIV/0!</v>
      </c>
      <c r="D166" s="809"/>
      <c r="E166" s="809"/>
      <c r="F166" s="809"/>
      <c r="G166" s="809"/>
      <c r="H166" s="809"/>
      <c r="I166" s="809"/>
      <c r="J166" s="809"/>
      <c r="K166" s="809"/>
      <c r="L166" s="809"/>
      <c r="M166" s="809"/>
      <c r="N166" s="809"/>
      <c r="O166" s="810" t="e">
        <f t="shared" si="23"/>
        <v>#DIV/0!</v>
      </c>
      <c r="P166" s="37"/>
      <c r="Q166" s="6"/>
      <c r="R166" s="6"/>
      <c r="S166" s="6"/>
      <c r="T166" s="6"/>
    </row>
    <row r="167" spans="1:20" s="6" customFormat="1" ht="18" customHeight="1">
      <c r="A167" s="811" t="s">
        <v>1216</v>
      </c>
      <c r="B167" s="1105"/>
      <c r="C167" s="1114" t="e">
        <f t="shared" ref="C167" si="28">((100%-C164)*C165)/C164</f>
        <v>#DIV/0!</v>
      </c>
      <c r="D167" s="1114"/>
      <c r="E167" s="1114"/>
      <c r="F167" s="1114"/>
      <c r="G167" s="1114"/>
      <c r="H167" s="1114"/>
      <c r="I167" s="1114"/>
      <c r="J167" s="1114"/>
      <c r="K167" s="1114"/>
      <c r="L167" s="1114"/>
      <c r="M167" s="1114"/>
      <c r="N167" s="1114"/>
      <c r="O167" s="1107" t="e">
        <f>AVERAGE(C167:N167)</f>
        <v>#DIV/0!</v>
      </c>
    </row>
    <row r="168" spans="1:20" s="6" customFormat="1" ht="18" customHeight="1">
      <c r="A168" s="1084" t="s">
        <v>1217</v>
      </c>
      <c r="B168" s="1085"/>
      <c r="C168" s="1116">
        <f t="shared" ref="C168" si="29">(C161+C162)/(C156)</f>
        <v>0</v>
      </c>
      <c r="D168" s="1116"/>
      <c r="E168" s="1116"/>
      <c r="F168" s="1116"/>
      <c r="G168" s="1116"/>
      <c r="H168" s="1116"/>
      <c r="I168" s="1116"/>
      <c r="J168" s="1116"/>
      <c r="K168" s="1116"/>
      <c r="L168" s="1116"/>
      <c r="M168" s="1116"/>
      <c r="N168" s="1116"/>
      <c r="O168" s="1115">
        <f>AVERAGE(C168:N168)</f>
        <v>0</v>
      </c>
    </row>
    <row r="169" spans="1:20">
      <c r="A169" s="1086" t="s">
        <v>691</v>
      </c>
      <c r="B169" s="1156"/>
      <c r="Q169" s="6"/>
      <c r="R169" s="6"/>
      <c r="S169" s="6"/>
      <c r="T169" s="6"/>
    </row>
    <row r="170" spans="1:20" ht="16.5" thickBot="1">
      <c r="Q170" s="6"/>
      <c r="R170" s="6"/>
      <c r="S170" s="6"/>
      <c r="T170" s="6"/>
    </row>
    <row r="171" spans="1:20" s="6" customFormat="1" ht="16.5" customHeight="1" thickBot="1">
      <c r="A171" s="2108" t="s">
        <v>1262</v>
      </c>
      <c r="B171" s="2109"/>
      <c r="C171" s="48" t="s">
        <v>2</v>
      </c>
      <c r="D171" s="48" t="s">
        <v>3</v>
      </c>
      <c r="E171" s="48" t="s">
        <v>4</v>
      </c>
      <c r="F171" s="48" t="s">
        <v>5</v>
      </c>
      <c r="G171" s="48" t="s">
        <v>6</v>
      </c>
      <c r="H171" s="48" t="s">
        <v>7</v>
      </c>
      <c r="I171" s="48" t="s">
        <v>8</v>
      </c>
      <c r="J171" s="48" t="s">
        <v>9</v>
      </c>
      <c r="K171" s="48" t="s">
        <v>10</v>
      </c>
      <c r="L171" s="48" t="s">
        <v>11</v>
      </c>
      <c r="M171" s="48" t="s">
        <v>12</v>
      </c>
      <c r="N171" s="48" t="s">
        <v>13</v>
      </c>
      <c r="O171" s="728" t="s">
        <v>657</v>
      </c>
      <c r="P171" s="7"/>
    </row>
    <row r="172" spans="1:20" s="6" customFormat="1">
      <c r="A172" s="2181" t="s">
        <v>1263</v>
      </c>
      <c r="B172" s="2182"/>
      <c r="C172" s="1220"/>
      <c r="D172" s="1220"/>
      <c r="E172" s="1220"/>
      <c r="F172" s="1220"/>
      <c r="G172" s="1220"/>
      <c r="H172" s="1220"/>
      <c r="I172" s="1220"/>
      <c r="J172" s="430"/>
      <c r="K172" s="341"/>
      <c r="L172" s="341"/>
      <c r="M172" s="341"/>
      <c r="N172" s="341"/>
      <c r="O172" s="897" t="e">
        <f>AVERAGE(C172:N172)</f>
        <v>#DIV/0!</v>
      </c>
      <c r="P172" s="7"/>
    </row>
    <row r="173" spans="1:20" s="6" customFormat="1" ht="15">
      <c r="A173" s="1136"/>
      <c r="C173" s="51"/>
      <c r="D173" s="51"/>
      <c r="E173" s="51"/>
      <c r="F173" s="51"/>
      <c r="G173" s="51"/>
      <c r="H173" s="51"/>
      <c r="I173" s="51"/>
      <c r="J173" s="51"/>
      <c r="K173" s="51"/>
      <c r="L173" s="51"/>
      <c r="M173" s="51"/>
      <c r="N173" s="51"/>
      <c r="O173" s="51"/>
    </row>
    <row r="174" spans="1:20" s="6" customFormat="1" ht="15">
      <c r="C174" s="51"/>
      <c r="D174" s="51"/>
      <c r="E174" s="51"/>
      <c r="F174" s="51"/>
      <c r="G174" s="51"/>
      <c r="H174" s="51"/>
      <c r="I174" s="51"/>
      <c r="J174" s="51"/>
      <c r="K174" s="51"/>
      <c r="L174" s="51"/>
      <c r="M174" s="51"/>
      <c r="N174" s="51"/>
      <c r="O174" s="51"/>
    </row>
    <row r="175" spans="1:20" s="6" customFormat="1" ht="15">
      <c r="C175" s="51"/>
      <c r="D175" s="51"/>
      <c r="E175" s="51"/>
      <c r="F175" s="51"/>
      <c r="G175" s="51"/>
      <c r="H175" s="51"/>
      <c r="I175" s="51"/>
      <c r="J175" s="51"/>
      <c r="K175" s="51"/>
      <c r="L175" s="51"/>
      <c r="M175" s="51"/>
      <c r="N175" s="51"/>
      <c r="O175" s="51"/>
    </row>
    <row r="176" spans="1:20" s="6" customFormat="1" ht="15">
      <c r="C176" s="51"/>
      <c r="D176" s="51"/>
      <c r="E176" s="51"/>
      <c r="F176" s="51"/>
      <c r="G176" s="51"/>
      <c r="H176" s="51"/>
      <c r="I176" s="51"/>
      <c r="J176" s="51"/>
      <c r="K176" s="51"/>
      <c r="L176" s="51"/>
      <c r="M176" s="51"/>
      <c r="N176" s="51"/>
      <c r="O176" s="51"/>
    </row>
    <row r="177" spans="3:20" s="6" customFormat="1" ht="15">
      <c r="C177" s="51"/>
      <c r="D177" s="51"/>
      <c r="E177" s="51"/>
      <c r="F177" s="51"/>
      <c r="G177" s="51"/>
      <c r="H177" s="51"/>
      <c r="I177" s="51"/>
      <c r="J177" s="51"/>
      <c r="K177" s="51"/>
      <c r="L177" s="51"/>
      <c r="M177" s="51"/>
      <c r="N177" s="51"/>
      <c r="O177" s="51"/>
    </row>
    <row r="178" spans="3:20" s="6" customFormat="1">
      <c r="C178" s="51"/>
      <c r="D178" s="51"/>
      <c r="E178" s="51"/>
      <c r="F178" s="51"/>
      <c r="G178" s="51"/>
      <c r="H178" s="51"/>
      <c r="I178" s="51"/>
      <c r="J178" s="51"/>
      <c r="K178" s="51"/>
      <c r="L178" s="51"/>
      <c r="M178" s="51"/>
      <c r="N178" s="51"/>
      <c r="O178" s="51"/>
      <c r="Q178" s="42"/>
      <c r="R178" s="42"/>
      <c r="S178" s="42"/>
      <c r="T178" s="42"/>
    </row>
    <row r="179" spans="3:20" s="6" customFormat="1">
      <c r="C179" s="51"/>
      <c r="D179" s="51"/>
      <c r="E179" s="51"/>
      <c r="F179" s="51"/>
      <c r="G179" s="51"/>
      <c r="H179" s="51"/>
      <c r="I179" s="51"/>
      <c r="J179" s="51"/>
      <c r="K179" s="51"/>
      <c r="L179" s="51"/>
      <c r="M179" s="51"/>
      <c r="N179" s="51"/>
      <c r="O179" s="51"/>
      <c r="Q179" s="42"/>
      <c r="R179" s="42"/>
      <c r="S179" s="42"/>
      <c r="T179" s="42"/>
    </row>
    <row r="180" spans="3:20" s="6" customFormat="1">
      <c r="C180" s="51"/>
      <c r="D180" s="51"/>
      <c r="E180" s="51"/>
      <c r="F180" s="51"/>
      <c r="G180" s="51"/>
      <c r="H180" s="51"/>
      <c r="I180" s="51"/>
      <c r="J180" s="51"/>
      <c r="K180" s="51"/>
      <c r="L180" s="51"/>
      <c r="M180" s="51"/>
      <c r="N180" s="51"/>
      <c r="O180" s="51"/>
      <c r="Q180" s="42"/>
      <c r="R180" s="42"/>
      <c r="S180" s="42"/>
      <c r="T180" s="42"/>
    </row>
    <row r="181" spans="3:20" s="6" customFormat="1">
      <c r="C181" s="51"/>
      <c r="D181" s="51"/>
      <c r="E181" s="51"/>
      <c r="F181" s="51"/>
      <c r="G181" s="51"/>
      <c r="H181" s="51"/>
      <c r="I181" s="51"/>
      <c r="J181" s="51"/>
      <c r="K181" s="51"/>
      <c r="L181" s="51"/>
      <c r="M181" s="51"/>
      <c r="N181" s="51"/>
      <c r="O181" s="51"/>
      <c r="Q181" s="42"/>
      <c r="R181" s="42"/>
      <c r="S181" s="42"/>
      <c r="T181" s="42"/>
    </row>
    <row r="182" spans="3:20" s="6" customFormat="1">
      <c r="C182" s="51"/>
      <c r="D182" s="51"/>
      <c r="E182" s="51"/>
      <c r="F182" s="51"/>
      <c r="G182" s="51"/>
      <c r="H182" s="51"/>
      <c r="I182" s="51"/>
      <c r="J182" s="51"/>
      <c r="K182" s="51"/>
      <c r="L182" s="51"/>
      <c r="M182" s="51"/>
      <c r="N182" s="51"/>
      <c r="O182" s="51"/>
      <c r="Q182" s="42"/>
      <c r="R182" s="42"/>
      <c r="S182" s="42"/>
      <c r="T182" s="42"/>
    </row>
    <row r="183" spans="3:20" s="6" customFormat="1">
      <c r="C183" s="51"/>
      <c r="D183" s="51"/>
      <c r="E183" s="51"/>
      <c r="F183" s="51"/>
      <c r="G183" s="51"/>
      <c r="H183" s="51"/>
      <c r="I183" s="51"/>
      <c r="J183" s="51"/>
      <c r="K183" s="51"/>
      <c r="L183" s="51"/>
      <c r="M183" s="51"/>
      <c r="N183" s="51"/>
      <c r="O183" s="51"/>
      <c r="Q183" s="42"/>
      <c r="R183" s="42"/>
      <c r="S183" s="42"/>
      <c r="T183" s="42"/>
    </row>
    <row r="184" spans="3:20" s="6" customFormat="1">
      <c r="C184" s="51"/>
      <c r="D184" s="51"/>
      <c r="E184" s="51"/>
      <c r="F184" s="51"/>
      <c r="G184" s="51"/>
      <c r="H184" s="51"/>
      <c r="I184" s="51"/>
      <c r="J184" s="51"/>
      <c r="K184" s="51"/>
      <c r="L184" s="51"/>
      <c r="M184" s="51"/>
      <c r="N184" s="51"/>
      <c r="O184" s="51"/>
      <c r="Q184" s="42"/>
      <c r="R184" s="42"/>
      <c r="S184" s="42"/>
      <c r="T184" s="42"/>
    </row>
  </sheetData>
  <sheetProtection algorithmName="SHA-512" hashValue="YpLAMGPMGRbgbTaznRih4nvfVyQPbT4EbSatntSE+g6sRbKgUV8i/8VS8KX4IQaFhhbQ+1xxFWrquyWHu6H3FQ==" saltValue="LFdiYXTK4k3wu9QUH75eoA==" spinCount="100000" sheet="1" objects="1" scenarios="1"/>
  <mergeCells count="36">
    <mergeCell ref="A155:B155"/>
    <mergeCell ref="A172:B172"/>
    <mergeCell ref="A154:B154"/>
    <mergeCell ref="A164:B164"/>
    <mergeCell ref="A135:B135"/>
    <mergeCell ref="A136:B136"/>
    <mergeCell ref="B1:P1"/>
    <mergeCell ref="A132:B132"/>
    <mergeCell ref="A158:B158"/>
    <mergeCell ref="A171:B171"/>
    <mergeCell ref="A156:B156"/>
    <mergeCell ref="A157:B157"/>
    <mergeCell ref="B2:P2"/>
    <mergeCell ref="A159:B159"/>
    <mergeCell ref="A107:B107"/>
    <mergeCell ref="A93:O93"/>
    <mergeCell ref="A124:N124"/>
    <mergeCell ref="A125:B125"/>
    <mergeCell ref="A3:P3"/>
    <mergeCell ref="A90:B90"/>
    <mergeCell ref="O140:P140"/>
    <mergeCell ref="O141:P141"/>
    <mergeCell ref="O142:P142"/>
    <mergeCell ref="A139:B139"/>
    <mergeCell ref="O139:P139"/>
    <mergeCell ref="A142:B142"/>
    <mergeCell ref="A137:B137"/>
    <mergeCell ref="A109:O109"/>
    <mergeCell ref="A126:B126"/>
    <mergeCell ref="A122:B122"/>
    <mergeCell ref="A134:B134"/>
    <mergeCell ref="A127:B127"/>
    <mergeCell ref="A131:B131"/>
    <mergeCell ref="A129:B129"/>
    <mergeCell ref="A128:B128"/>
    <mergeCell ref="A133:B133"/>
  </mergeCells>
  <pageMargins left="0.511811024" right="0.511811024" top="0.78740157499999996" bottom="0.78740157499999996" header="0.31496062000000002" footer="0.31496062000000002"/>
  <pageSetup paperSize="9" orientation="portrait" horizontalDpi="4294967294" verticalDpi="4294967294"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34</vt:i4>
      </vt:variant>
      <vt:variant>
        <vt:lpstr>Intervalos Nomeados</vt:lpstr>
      </vt:variant>
      <vt:variant>
        <vt:i4>10</vt:i4>
      </vt:variant>
    </vt:vector>
  </HeadingPairs>
  <TitlesOfParts>
    <vt:vector size="44" baseType="lpstr">
      <vt:lpstr>HC_2018</vt:lpstr>
      <vt:lpstr>SUMÁRIO</vt:lpstr>
      <vt:lpstr>HC_GERAL</vt:lpstr>
      <vt:lpstr>Média_Especialidade</vt:lpstr>
      <vt:lpstr>Inter_Morb</vt:lpstr>
      <vt:lpstr>UNID GONEO</vt:lpstr>
      <vt:lpstr>UNID CIRURGIA ESPECIALIZADA</vt:lpstr>
      <vt:lpstr>UNID CLM</vt:lpstr>
      <vt:lpstr>UNID ASG</vt:lpstr>
      <vt:lpstr>UNID IAG</vt:lpstr>
      <vt:lpstr>UNID CARDIO</vt:lpstr>
      <vt:lpstr>UNID PEDIATRIA</vt:lpstr>
      <vt:lpstr>UNID GESTÃO AMBULATORIAL</vt:lpstr>
      <vt:lpstr>ONCO_HEMATOLOGIA</vt:lpstr>
      <vt:lpstr>PS</vt:lpstr>
      <vt:lpstr>Planilha2</vt:lpstr>
      <vt:lpstr>Plan2</vt:lpstr>
      <vt:lpstr>Plan3</vt:lpstr>
      <vt:lpstr>UNID MEDICINA LABORATORIAL</vt:lpstr>
      <vt:lpstr>UNID DE ANATOMIA PAT E NEC</vt:lpstr>
      <vt:lpstr>UDI</vt:lpstr>
      <vt:lpstr>HEMODIÁLISE</vt:lpstr>
      <vt:lpstr>UNID CCI</vt:lpstr>
      <vt:lpstr>UNID TRANSFUSIONAL</vt:lpstr>
      <vt:lpstr>UCIA</vt:lpstr>
      <vt:lpstr>UNID DE PROCESSAMENTO DE MAT</vt:lpstr>
      <vt:lpstr>UNID NUTRIÇÃO CLÍNICA</vt:lpstr>
      <vt:lpstr>UNID MULTIPROFISSIONAL</vt:lpstr>
      <vt:lpstr>Plan4</vt:lpstr>
      <vt:lpstr>UNID TELESSAÚDE</vt:lpstr>
      <vt:lpstr>UNID GOVERNAÇA E HIGIENIZAÇÃO</vt:lpstr>
      <vt:lpstr>SEST</vt:lpstr>
      <vt:lpstr>SAME</vt:lpstr>
      <vt:lpstr>CUSTOS</vt:lpstr>
      <vt:lpstr>HC_GERAL!Area_de_impressao</vt:lpstr>
      <vt:lpstr>ONCO_HEMATOLOGIA!Area_de_impressao</vt:lpstr>
      <vt:lpstr>UCIA!Area_de_impressao</vt:lpstr>
      <vt:lpstr>'UNID DE ANATOMIA PAT E NEC'!Area_de_impressao</vt:lpstr>
      <vt:lpstr>'UNID DE PROCESSAMENTO DE MAT'!Area_de_impressao</vt:lpstr>
      <vt:lpstr>'UNID GONEO'!Area_de_impressao</vt:lpstr>
      <vt:lpstr>'UNID IAG'!Area_de_impressao</vt:lpstr>
      <vt:lpstr>'UNID PEDIATRIA'!Area_de_impressao</vt:lpstr>
      <vt:lpstr>'UNID TRANSFUSIONAL'!Area_de_impressao</vt:lpstr>
      <vt:lpstr>'UNID IAG'!Titulos_de_impressao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Luciana Daniella Lages Moselli</dc:creator>
  <cp:lastModifiedBy>Aline Santos De Oliveira</cp:lastModifiedBy>
  <cp:lastPrinted>2021-01-06T14:29:56Z</cp:lastPrinted>
  <dcterms:created xsi:type="dcterms:W3CDTF">2017-10-10T12:06:09Z</dcterms:created>
  <dcterms:modified xsi:type="dcterms:W3CDTF">2022-02-18T18:18:09Z</dcterms:modified>
</cp:coreProperties>
</file>