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TA" sheetId="1" state="visible" r:id="rId2"/>
    <sheet name="Motorista" sheetId="2" state="hidden" r:id="rId3"/>
    <sheet name="12HNOT PENTECOSTE" sheetId="3" state="hidden" r:id="rId4"/>
    <sheet name="Motorista." sheetId="4" state="visible" r:id="rId5"/>
    <sheet name="Diárias" sheetId="5" state="hidden" r:id="rId6"/>
    <sheet name="12HDNM FORTALEZA" sheetId="6" state="hidden" r:id="rId7"/>
    <sheet name="12HNOT FORTALEZA" sheetId="7" state="hidden" r:id="rId8"/>
    <sheet name="Planilha3" sheetId="8" state="hidden" r:id="rId9"/>
    <sheet name="MEMÓRIA DE CÁLCULO" sheetId="9" state="hidden" r:id="rId10"/>
  </sheets>
  <externalReferences>
    <externalReference r:id="rId11"/>
  </externalReferences>
  <definedNames>
    <definedName function="false" hidden="false" localSheetId="5" name="_xlnm.Print_Area" vbProcedure="false">'12HDNM FORTALEZA'!$A$1:$D$123</definedName>
    <definedName function="false" hidden="false" localSheetId="6" name="_xlnm.Print_Area" vbProcedure="false">'12HNOT FORTALEZA'!$A$1:$D$123</definedName>
    <definedName function="false" hidden="false" localSheetId="2" name="_xlnm.Print_Area" vbProcedure="false">'12HNOT PENTECOSTE'!$A$1:$D$123</definedName>
    <definedName function="false" hidden="false" localSheetId="4" name="_xlnm.Print_Area" vbProcedure="false">Diárias!$A$1:$E$44</definedName>
    <definedName function="false" hidden="false" localSheetId="1" name="_xlnm.Print_Area" vbProcedure="false">Motorista!$A$1:$F$157</definedName>
    <definedName function="false" hidden="false" localSheetId="3" name="_xlnm.Print_Area" vbProcedure="false">'Motorista.'!$A$1:$F$159</definedName>
    <definedName function="false" hidden="false" localSheetId="0" name="_xlnm.Print_Area" vbProcedure="false">PROPOSTA!$A$1:$F$46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<sst xmlns="http://schemas.openxmlformats.org/spreadsheetml/2006/main" count="1326" uniqueCount="341">
  <si>
    <t xml:space="preserve">Ao</t>
  </si>
  <si>
    <t xml:space="preserve">Departamento Nacional de Obras Contra as Secas - DNOCS</t>
  </si>
  <si>
    <t xml:space="preserve">1. Identificação da proponente:</t>
  </si>
  <si>
    <t xml:space="preserve">Razão Social da Empresa: Trix Serviços Integrados LTDA</t>
  </si>
  <si>
    <t xml:space="preserve">CNPJ: 34.325.056/0001-38</t>
  </si>
  <si>
    <t xml:space="preserve">Endereço: Rua Joaquim Nabuco, 3058 - Dionisio Torres</t>
  </si>
  <si>
    <t xml:space="preserve">Representante Legal: Maiara Lima de Araujo</t>
  </si>
  <si>
    <t xml:space="preserve">Email: licitacoes@trixseguranca.com.br</t>
  </si>
  <si>
    <t xml:space="preserve">Telefone (85) 3512-3912 / (85) 98598-2613</t>
  </si>
  <si>
    <t xml:space="preserve">2. Condições Gerais da Proposta:</t>
  </si>
  <si>
    <t xml:space="preserve">A presente proposta é válida por 90 (noventa) dias, contados da data de sua emissão.</t>
  </si>
  <si>
    <t xml:space="preserve">A proposta comercial encontra-se em conformidade com as informações previstas no edital e seus anexos.</t>
  </si>
  <si>
    <t xml:space="preserve">3. Planilha de composição de custos conforme Anexo I – termo de referência.(Em Anexo).</t>
  </si>
  <si>
    <t xml:space="preserve">O objeto da presente licitação é a escolha da proposta mais vantajosa para a “Contratação de empresa especializada para a prestação de Serviços continuados de motorista de transporte de pessoas, conforme condições, quantidades e exigências estabelecidas neste instrumento”.</t>
  </si>
  <si>
    <t xml:space="preserve">ITEM</t>
  </si>
  <si>
    <t xml:space="preserve">CATEGORIA</t>
  </si>
  <si>
    <t xml:space="preserve">QTDE. DE EMPREGADOS POR POSTO </t>
  </si>
  <si>
    <t xml:space="preserve">VALOR UNITÁRIO POR POSTO</t>
  </si>
  <si>
    <t xml:space="preserve">VALOR MENSAL </t>
  </si>
  <si>
    <t xml:space="preserve">VALOR GLOBAL ANUAL</t>
  </si>
  <si>
    <t xml:space="preserve"> Motorista </t>
  </si>
  <si>
    <t xml:space="preserve">Valor mensal</t>
  </si>
  <si>
    <t xml:space="preserve">Valor Anual</t>
  </si>
  <si>
    <t xml:space="preserve">CUSTO VARIÁVEL</t>
  </si>
  <si>
    <t xml:space="preserve">DESCRIÇÕES</t>
  </si>
  <si>
    <t xml:space="preserve">UNIDADE DE MEDIDA</t>
  </si>
  <si>
    <t xml:space="preserve">QUANTIDADE</t>
  </si>
  <si>
    <t xml:space="preserve">CUSTO MÉDIO</t>
  </si>
  <si>
    <t xml:space="preserve">Motorista “B" - Diária (Mensal) (CCT)</t>
  </si>
  <si>
    <t xml:space="preserve">DIA</t>
  </si>
  <si>
    <t xml:space="preserve">Diárias, sem a necessidade de pernoite</t>
  </si>
  <si>
    <t xml:space="preserve">VALOR MÁXIMO PARA A CONTRATAÇÃO (CUSTO FIXO + VARIÁVEL)</t>
  </si>
  <si>
    <t xml:space="preserve">Convenção Coletiva de Trabalho vigente celebrada entre o Sindicato das Empresas de Asseio, Conservação, Limpeza Urbana e Terceirização de mão de obra do Estado do Ceará - SEACEC/CE, Sindicato dos Trabalhadores de Tranportes Rodoviários Estado do Ceará - SINTRO/CE  com número de Registro no MTE: CE001194/2023 para a categoria de Motorista.</t>
  </si>
  <si>
    <t xml:space="preserve">Nos valores propostos estarão inclusos todos os custos operacionais, encargos previdenciários, trabalhistas, tributários, comerciais e quaisquer outros que incidam direta ou indiretamente na prestação dos serviços, apurados mediante o preenchimento do modelo de Planilha de Custos e Formação de Preços, conforme anexo deste Edital;</t>
  </si>
  <si>
    <t xml:space="preserve">Declaramos que o serviço cotado atende todas as exigências do edital, relativas à especificação e características, e que estamos de pleno acordo com todas as condições estabelecidas no Edital e seus anexos.</t>
  </si>
  <si>
    <t xml:space="preserve">Declaramos, sob as sanções administrativas cabíveis,inclusive as criminais e sob as penas da lei, que toda documentação anexada ao sistema é autêntica.</t>
  </si>
  <si>
    <t xml:space="preserve">Declaramos que não possuimos, na cadeia produtiva, empregados executando trabalho degradante ou forçado, observando o disposto nos incisos III e IV do art. 1º e no inciso III do art. 5º da Constituição Federal, e que atende à reserva de cargos prevista em lei para pessoa com deficiência ou para reabilitado da Previdência Social e às regras de acessibilidade previstas na legislação, conforme disposto no art. 93 da Lei nº 8.213, de 24 de julho de 1991.</t>
  </si>
  <si>
    <t xml:space="preserve">Declaramos que estamos de pleno acordo com as condições estabelecidas no edital e seus anexos</t>
  </si>
  <si>
    <t xml:space="preserve">PLANILHA DE CUSTOS E FORMAÇÃO DE PREÇOS</t>
  </si>
  <si>
    <t xml:space="preserve">Nº PROCESSO</t>
  </si>
  <si>
    <t xml:space="preserve">59400.001364/2021-80</t>
  </si>
  <si>
    <t xml:space="preserve">LICITAÇÃO Nº</t>
  </si>
  <si>
    <t xml:space="preserve">Item</t>
  </si>
  <si>
    <t xml:space="preserve">Posto</t>
  </si>
  <si>
    <t xml:space="preserve">DISCRIMINAÇÃO DOS SERVIÇOS (DADOS REFERENTES À CONTRATAÇÃO)</t>
  </si>
  <si>
    <t xml:space="preserve">A</t>
  </si>
  <si>
    <t xml:space="preserve">Data de apresentação da proposta (dia/mês/ano):</t>
  </si>
  <si>
    <t xml:space="preserve">B</t>
  </si>
  <si>
    <t xml:space="preserve">Município/UF</t>
  </si>
  <si>
    <t xml:space="preserve">C</t>
  </si>
  <si>
    <t xml:space="preserve">Ano do Acordo, Convenção ou Dissídio Coletivo:</t>
  </si>
  <si>
    <t xml:space="preserve">D</t>
  </si>
  <si>
    <t xml:space="preserve">Número de meses de execução contratual:</t>
  </si>
  <si>
    <t xml:space="preserve">IDENTIFICAÇÃO DO SERVIÇO</t>
  </si>
  <si>
    <t xml:space="preserve">Tipo de Serviço</t>
  </si>
  <si>
    <t xml:space="preserve">Unidade de Medida</t>
  </si>
  <si>
    <t xml:space="preserve">Quantidade total a contratar (Em função da unidade de medida)</t>
  </si>
  <si>
    <t xml:space="preserve">1. MODULOS</t>
  </si>
  <si>
    <t xml:space="preserve">Mão de obra</t>
  </si>
  <si>
    <t xml:space="preserve">Mão de Obra vinculada à execução contratual</t>
  </si>
  <si>
    <t xml:space="preserve">Dados para composição dos custos referentes a mão de obra</t>
  </si>
  <si>
    <t xml:space="preserve">Tipo de serviço (mesmo serviço com características distintas)</t>
  </si>
  <si>
    <t xml:space="preserve">Classificação Brasileira de Ocupações (CBO)</t>
  </si>
  <si>
    <t xml:space="preserve">Salário Normativo da Categoria Profissional</t>
  </si>
  <si>
    <t xml:space="preserve">Categoria profissional (vinculada à execução contratual)</t>
  </si>
  <si>
    <t xml:space="preserve">Data base da categoria (dia/mês/ano)</t>
  </si>
  <si>
    <t xml:space="preserve">Módulo 1 - Composição da Remuneração</t>
  </si>
  <si>
    <t xml:space="preserve">Composição da Remuneração</t>
  </si>
  <si>
    <t xml:space="preserve">Valor (R$)</t>
  </si>
  <si>
    <t xml:space="preserve">Salário-Base</t>
  </si>
  <si>
    <t xml:space="preserve">Adicional de Periculosidade</t>
  </si>
  <si>
    <t xml:space="preserve">Adicional de Insalubridade </t>
  </si>
  <si>
    <t xml:space="preserve">Adicional Noturno</t>
  </si>
  <si>
    <t xml:space="preserve">E</t>
  </si>
  <si>
    <t xml:space="preserve">Adicional de Hora Noturna Reduzida</t>
  </si>
  <si>
    <t xml:space="preserve">G</t>
  </si>
  <si>
    <t xml:space="preserve">Outros (especificar)</t>
  </si>
  <si>
    <t xml:space="preserve">Total</t>
  </si>
  <si>
    <t xml:space="preserve">Módulo 2 - Encargos e Benefícios Anuais, Mensais e Diários</t>
  </si>
  <si>
    <t xml:space="preserve">Submódulo 2.1 - 13º (décimo terceiro) Salário, Férias e Adicional de Férias</t>
  </si>
  <si>
    <t xml:space="preserve">2.1</t>
  </si>
  <si>
    <t xml:space="preserve">13º (décimo terceiro) Salário, Férias e Adicional de Férias</t>
  </si>
  <si>
    <t xml:space="preserve">Percentual (%)</t>
  </si>
  <si>
    <t xml:space="preserve">13º (décimo terceiro) Salário</t>
  </si>
  <si>
    <t xml:space="preserve">Férias e Adicional de Férias</t>
  </si>
  <si>
    <t xml:space="preserve">Submódulo 2.2 - Encargos Previdenciários (GPS), Fundo de Garantia por Tempo de Serviço (FGTS) e outras contribuições.</t>
  </si>
  <si>
    <t xml:space="preserve">2.2</t>
  </si>
  <si>
    <t xml:space="preserve">GPS, FGTS e outras contribuições</t>
  </si>
  <si>
    <t xml:space="preserve">INSS</t>
  </si>
  <si>
    <t xml:space="preserve">Salário Educação</t>
  </si>
  <si>
    <t xml:space="preserve">SAT</t>
  </si>
  <si>
    <t xml:space="preserve">SESC ou SESI</t>
  </si>
  <si>
    <t xml:space="preserve">SENAI - SENAC</t>
  </si>
  <si>
    <t xml:space="preserve">F</t>
  </si>
  <si>
    <t xml:space="preserve">SEBRAE</t>
  </si>
  <si>
    <t xml:space="preserve">INCRA</t>
  </si>
  <si>
    <t xml:space="preserve">H</t>
  </si>
  <si>
    <t xml:space="preserve">FGTS</t>
  </si>
  <si>
    <t xml:space="preserve">Total </t>
  </si>
  <si>
    <t xml:space="preserve">Submódulo 2.3 - Benefícios Mensais e Diários.</t>
  </si>
  <si>
    <t xml:space="preserve">2.3</t>
  </si>
  <si>
    <t xml:space="preserve">Benefícios Mensais e Diários</t>
  </si>
  <si>
    <t xml:space="preserve">Transporte</t>
  </si>
  <si>
    <t xml:space="preserve">Auxílio-Refeição/Alimentação</t>
  </si>
  <si>
    <t xml:space="preserve">Seguro de vida, invalidez e funeral </t>
  </si>
  <si>
    <t xml:space="preserve">Cesta Básica</t>
  </si>
  <si>
    <t xml:space="preserve">Plano de Saúde/odontológico</t>
  </si>
  <si>
    <t xml:space="preserve">Quadro-Resumo do Módulo 2 - Encargos e Benefícios anuais, mensais e diários</t>
  </si>
  <si>
    <t xml:space="preserve">Encargos e Benefícios Anuais, Mensais e Diários</t>
  </si>
  <si>
    <t xml:space="preserve">Módulo 3 - Provisão para Rescisão</t>
  </si>
  <si>
    <t xml:space="preserve">Provisão para Rescisão</t>
  </si>
  <si>
    <t xml:space="preserve"> </t>
  </si>
  <si>
    <t xml:space="preserve">Aviso Prévio Indenizado</t>
  </si>
  <si>
    <t xml:space="preserve">Incidência do FGTS sobre o Aviso Prévio Indenizado</t>
  </si>
  <si>
    <t xml:space="preserve">Multa do FGTS sobre o Aviso Prévio Indenizado</t>
  </si>
  <si>
    <t xml:space="preserve">Aviso Prévio Trabalhado</t>
  </si>
  <si>
    <t xml:space="preserve">Incidência de GPS, FGTS e outras contribuições sobre o Aviso Prévio Trabalhado</t>
  </si>
  <si>
    <t xml:space="preserve">Multa do FGTS e contribuição social sobre o Aviso Prévio Trabalhado</t>
  </si>
  <si>
    <t xml:space="preserve">Módulo 4 - Custo de Reposição do Profissional Ausente</t>
  </si>
  <si>
    <t xml:space="preserve">Submódulo 4.1 - Ausências Legais</t>
  </si>
  <si>
    <t xml:space="preserve">4.1</t>
  </si>
  <si>
    <t xml:space="preserve">                              Substituto nas Ausências Legais</t>
  </si>
  <si>
    <t xml:space="preserve">Férias</t>
  </si>
  <si>
    <t xml:space="preserve">Ausências Legais</t>
  </si>
  <si>
    <t xml:space="preserve">Licença-Paternidade</t>
  </si>
  <si>
    <t xml:space="preserve">Ausência por acidente de trabalho</t>
  </si>
  <si>
    <t xml:space="preserve">Afastamento Maternidade</t>
  </si>
  <si>
    <t xml:space="preserve">Outras ausências (especificar)</t>
  </si>
  <si>
    <t xml:space="preserve">Submódulo 4.2 - Intrajornada</t>
  </si>
  <si>
    <t xml:space="preserve">4.2</t>
  </si>
  <si>
    <t xml:space="preserve">Intrajornada</t>
  </si>
  <si>
    <t xml:space="preserve">Intervalo para repouso ou alimentação</t>
  </si>
  <si>
    <t xml:space="preserve">Quadro-Resumo do Módulo 4 - Custo de Reposição do Profissional Ausente</t>
  </si>
  <si>
    <t xml:space="preserve">Custo de Reposição do Profissional Ausente</t>
  </si>
  <si>
    <t xml:space="preserve">Módulo 5 - Insumos Diversos</t>
  </si>
  <si>
    <t xml:space="preserve">Insumos Diversos</t>
  </si>
  <si>
    <t xml:space="preserve">Uniformes</t>
  </si>
  <si>
    <t xml:space="preserve">Materiais/EPI</t>
  </si>
  <si>
    <t xml:space="preserve">Equipamentos</t>
  </si>
  <si>
    <t xml:space="preserve">Módulo 6 -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</si>
  <si>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</si>
  <si>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</si>
  <si>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</si>
  <si>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Tributos</t>
  </si>
  <si>
    <t xml:space="preserve">C.1. Tributos Federais (COFINS)</t>
  </si>
  <si>
    <t xml:space="preserve">C.2. Tributos Federais (PIS)</t>
  </si>
  <si>
    <t xml:space="preserve">C.3. Tributos Municipais (ISS)</t>
  </si>
  <si>
    <t xml:space="preserve">2. QUADRO-RESUMO DO CUSTO POR EMPREGADO</t>
  </si>
  <si>
    <t xml:space="preserve">Mão de obra vinculada à execução contratual (valor por empregado)</t>
  </si>
  <si>
    <t xml:space="preserve">Subtotal (A + B +C+ D+E)</t>
  </si>
  <si>
    <t xml:space="preserve">Módulo 6 – Custos Indiretos, Tributos e Lucro</t>
  </si>
  <si>
    <t xml:space="preserve">Valor Total por Empregado </t>
  </si>
  <si>
    <t xml:space="preserve">Total por Posto</t>
  </si>
  <si>
    <t xml:space="preserve">3. QUADRO-RESUMO DO VALOR MENSAL DOS SERVIÇOS</t>
  </si>
  <si>
    <t xml:space="preserve">Tipo de Serviço (A)</t>
  </si>
  <si>
    <t xml:space="preserve">Valor Proposto por Empregado (B)</t>
  </si>
  <si>
    <t xml:space="preserve">Qtde. de Empregados por Posto ©</t>
  </si>
  <si>
    <t xml:space="preserve">Valor Proposto por Posto (D) = (B x C)</t>
  </si>
  <si>
    <t xml:space="preserve">Qtde.de Postos (E)</t>
  </si>
  <si>
    <t xml:space="preserve">Valor Total do Serviço (F) = (D x E)</t>
  </si>
  <si>
    <t xml:space="preserve">I</t>
  </si>
  <si>
    <t xml:space="preserve">                    Valor Mensal dos Serviços</t>
  </si>
  <si>
    <t xml:space="preserve">4. QUADRO DEMONSTRATIVO DO VALOR GLOBAL DA PROPOSTA</t>
  </si>
  <si>
    <t xml:space="preserve">VALOR GLOBAL DA PROPOSTA</t>
  </si>
  <si>
    <t xml:space="preserve">DESCRIÇÃO</t>
  </si>
  <si>
    <t xml:space="preserve">Valor proposto por unidade de medida *</t>
  </si>
  <si>
    <t xml:space="preserve">Valor mensal do serviço</t>
  </si>
  <si>
    <t xml:space="preserve">Valor global da proposta (Valor mensal do serviço multiplicado pelo número de meses do contrato).</t>
  </si>
  <si>
    <t xml:space="preserve">12 (doze) horas noturnas, de segunda a domingo, envolvendo 2 (dois) vigilantes em turnos de 12 (doze) horas por 36 (trinta e seis) horas.</t>
  </si>
  <si>
    <t xml:space="preserve">VIGILANTE NOTURNO - CPA PENTECOSTE</t>
  </si>
  <si>
    <t xml:space="preserve">Dados complementares para composição dos custos referente à mão-de-obra</t>
  </si>
  <si>
    <t xml:space="preserve">Vigilância 12 horas noturna</t>
  </si>
  <si>
    <t xml:space="preserve">5173-30</t>
  </si>
  <si>
    <t xml:space="preserve">Vigilante</t>
  </si>
  <si>
    <t xml:space="preserve">-</t>
  </si>
  <si>
    <t xml:space="preserve">Auxílio creche</t>
  </si>
  <si>
    <t xml:space="preserve">Incidência dos encargos do submódulo 2.2 sobre o Aviso Prévio Trabalhado</t>
  </si>
  <si>
    <t xml:space="preserve">Multa do FGTS sobre o Aviso Prévio Trabalhado</t>
  </si>
  <si>
    <t xml:space="preserve">  </t>
  </si>
  <si>
    <t xml:space="preserve"> Ausências Legais</t>
  </si>
  <si>
    <t xml:space="preserve"> Licença-Paternidade</t>
  </si>
  <si>
    <t xml:space="preserve"> Ausência por acidente de trabalho
</t>
  </si>
  <si>
    <t xml:space="preserve"> Outras ausências (especificar)</t>
  </si>
  <si>
    <t xml:space="preserve">Substituto na cobertura de Intervalo para repouso ou alimentação</t>
  </si>
  <si>
    <t xml:space="preserve">       </t>
  </si>
  <si>
    <t xml:space="preserve">Valor Total por Posto</t>
  </si>
  <si>
    <t xml:space="preserve">Fortaleza</t>
  </si>
  <si>
    <t xml:space="preserve">7823-05</t>
  </si>
  <si>
    <t xml:space="preserve">Estadual</t>
  </si>
  <si>
    <t xml:space="preserve">Valor da diária do Motorista</t>
  </si>
  <si>
    <t xml:space="preserve">Total de Diárias -10 (dez) por posto de trabalho</t>
  </si>
  <si>
    <t xml:space="preserve"> CUSTOS INDIRETOS, TRIBUTOS E LUCRO </t>
  </si>
  <si>
    <t xml:space="preserve">Custos indiretos, tributos e lucro</t>
  </si>
  <si>
    <t xml:space="preserve">%</t>
  </si>
  <si>
    <t xml:space="preserve">Valor (R$) </t>
  </si>
  <si>
    <t xml:space="preserve">Custos indiretos</t>
  </si>
  <si>
    <t xml:space="preserve">C.1</t>
  </si>
  <si>
    <t xml:space="preserve">Tributos Federais (PIS, COFINS)</t>
  </si>
  <si>
    <t xml:space="preserve">C.2</t>
  </si>
  <si>
    <t xml:space="preserve">Tributos estaduais </t>
  </si>
  <si>
    <t xml:space="preserve">C.3</t>
  </si>
  <si>
    <t xml:space="preserve">Tributos municipais (ISSQN)</t>
  </si>
  <si>
    <r>
      <rPr>
        <b val="true"/>
        <sz val="12"/>
        <rFont val="Arial"/>
        <family val="2"/>
        <charset val="1"/>
      </rPr>
      <t xml:space="preserve">Subtotal </t>
    </r>
    <r>
      <rPr>
        <sz val="12"/>
        <rFont val="Arial"/>
        <family val="2"/>
        <charset val="1"/>
      </rPr>
      <t xml:space="preserve">(custos indiretos, tributos e lucros)</t>
    </r>
  </si>
  <si>
    <t xml:space="preserve">Custo total </t>
  </si>
  <si>
    <t xml:space="preserve">mensal</t>
  </si>
  <si>
    <t xml:space="preserve">Fora Estado</t>
  </si>
  <si>
    <t xml:space="preserve">12 (doze) horas diurnas, de segunda a domingo, envolvendo 2 (dois) vigilantes em turnos de 12 (doze) horas por 36 (trinta e seis) horas.</t>
  </si>
  <si>
    <t xml:space="preserve">VIGILANTE DIURNO</t>
  </si>
  <si>
    <t xml:space="preserve">FORTALEZA</t>
  </si>
  <si>
    <t xml:space="preserve">Vigilância 12 horas diurna</t>
  </si>
  <si>
    <t xml:space="preserve">Outros (intrajornada)</t>
  </si>
  <si>
    <t xml:space="preserve"> Férias</t>
  </si>
  <si>
    <t xml:space="preserve">Ausência por acidente de trabalho
</t>
  </si>
  <si>
    <t xml:space="preserve"> Afastamento Maternidade</t>
  </si>
  <si>
    <t xml:space="preserve"> Intervalo para repouso ou alimentação</t>
  </si>
  <si>
    <t xml:space="preserve"> Intrajornada</t>
  </si>
  <si>
    <t xml:space="preserve">VIGILANTE NOTURNO - FORTALEZA</t>
  </si>
  <si>
    <t xml:space="preserve">UNIVERSIDADE FEDERAL DO CARIRI PRÓ-REITORIA DE ADMINISTRAÇÃO
COORDENADORIA DE FISCALIZAÇÃO DE SERVIÇOS TERCEIRIZADOS</t>
  </si>
  <si>
    <t xml:space="preserve">VIGILANTE  ARMADO 12X36 - POR EMPREGADO </t>
  </si>
  <si>
    <t xml:space="preserve">Ordem</t>
  </si>
  <si>
    <t xml:space="preserve">Especificação (nome, tipo, embalagem etc.)</t>
  </si>
  <si>
    <t xml:space="preserve">Unidade Física</t>
  </si>
  <si>
    <t xml:space="preserve">Qtd.</t>
  </si>
  <si>
    <t xml:space="preserve">Valor total</t>
  </si>
  <si>
    <t xml:space="preserve">Taxa de Depreciação Anual</t>
  </si>
  <si>
    <t xml:space="preserve">Valor da
Depreciação Anual Unitário</t>
  </si>
  <si>
    <t xml:space="preserve">Valor total </t>
  </si>
  <si>
    <t xml:space="preserve">apito com cordão</t>
  </si>
  <si>
    <t xml:space="preserve">Unidade</t>
  </si>
  <si>
    <t xml:space="preserve">lanterna 3 pilhas</t>
  </si>
  <si>
    <t xml:space="preserve">revólver calibre 38 </t>
  </si>
  <si>
    <t xml:space="preserve">munições para revólver = 12</t>
  </si>
  <si>
    <t xml:space="preserve">Colete Balístico</t>
  </si>
  <si>
    <t xml:space="preserve">Porta Tonfa</t>
  </si>
  <si>
    <t xml:space="preserve">rádio transmissor </t>
  </si>
  <si>
    <t xml:space="preserve">Fiel para revólver</t>
  </si>
  <si>
    <t xml:space="preserve">Tonfa resistente, fibra plástica, 60 cm.</t>
  </si>
  <si>
    <t xml:space="preserve">Pilha para lanterna</t>
  </si>
  <si>
    <t xml:space="preserve">TOTAL ANUAL POR EMPREGADO</t>
  </si>
  <si>
    <t xml:space="preserve">TOTAL MENSAL POR EMPREGADO</t>
  </si>
  <si>
    <t xml:space="preserve">MEMORIAL DE CÁLCULO - COMPOSIÇÃO DOS CUSTOS</t>
  </si>
  <si>
    <t xml:space="preserve">MEMÓRIA DE CÁLCULO </t>
  </si>
  <si>
    <t xml:space="preserve">MÓDULO 1 - COMPOSIÇÃO DA REMUNERAÇÃO</t>
  </si>
  <si>
    <t xml:space="preserve">Memória de Cálculo</t>
  </si>
  <si>
    <t xml:space="preserve">Fundamento Legal</t>
  </si>
  <si>
    <t xml:space="preserve">Salário </t>
  </si>
  <si>
    <t xml:space="preserve">Conforme pesquisa de valores em Convenções/Acordos Coletivos de Trabalho</t>
  </si>
  <si>
    <t xml:space="preserve"> [30% x Salário Base]</t>
  </si>
  <si>
    <t xml:space="preserve">Inc. XXIII do art. 7º da CF/88. Estimativa de percepção do adicional segundo Anexo 05 da NR 16 do MTE, redação dada pela Portaria Nº 1.565/2014. Conforme item 16.3 da NR 16 do MTE, será de competência da empresa apresentar laudo técnico para caracterização do adicional.</t>
  </si>
  <si>
    <t xml:space="preserve">([20% x {Salário Base / 220}] x 15 (proporcional de nº de dias úteis no ano)).Posto Servente, Supervisor e Coletor-  jornada  12x36.</t>
  </si>
  <si>
    <t xml:space="preserve">  Conforme CCT CE000056/2021.</t>
  </si>
  <si>
    <t xml:space="preserve">Adicional Hora noturna reduzida</t>
  </si>
  <si>
    <t xml:space="preserve">([{Salário Base / 220}] x 75%) x 8]*15 (proporcional de nº de dias úteis no ano)).</t>
  </si>
  <si>
    <t xml:space="preserve"> Conforme Anexo II Tabela Salarial 2021 da  CCT CE000056/2021. </t>
  </si>
  <si>
    <t xml:space="preserve">MÓDULO 2 - ENCARGOS, BENEFÍCIOS ANUAIS, MENSAIS E DIÁRIOS</t>
  </si>
  <si>
    <t xml:space="preserve">13º Salário, Férias e Adicional</t>
  </si>
  <si>
    <t xml:space="preserve">13º Salário</t>
  </si>
  <si>
    <t xml:space="preserve">[ 1 salário (13º) / 12 (nº de meses)]</t>
  </si>
  <si>
    <t xml:space="preserve">Art. 7º, VIII, CF/88</t>
  </si>
  <si>
    <t xml:space="preserve">Férias e Adicional de férias</t>
  </si>
  <si>
    <t xml:space="preserve">[Férias (1/12)/12 (nº de meses) + (1/3 x SB/12 (nº meses)]</t>
  </si>
  <si>
    <t xml:space="preserve">Art. 7º, XVII, CF/88</t>
  </si>
  <si>
    <t xml:space="preserve">[ 20% x (Total módulo 1 + Total submódulo 2.1) ]</t>
  </si>
  <si>
    <t xml:space="preserve">Art. 22, inc. I, da Lei nº 8.212/91</t>
  </si>
  <si>
    <t xml:space="preserve">[ 2,50% x (Total módulo 1 + Total submódulo 2.1) ]</t>
  </si>
  <si>
    <t xml:space="preserve">A prestadora de serviços contribui com 2,5%, por
determinação do art. 15, da Lei nº 9.424/96; do art. 2º do Decreto nº 3.142/99; e art. 212, § 5º da CF.</t>
  </si>
  <si>
    <t xml:space="preserve">SAT - GIL/RAT</t>
  </si>
  <si>
    <t xml:space="preserve">[ (Aliquota (%)) x (Total módulo 1 + Total submódulo 2.1) ]; (2%*1)*100</t>
  </si>
  <si>
    <t xml:space="preserve">Segundo a classificação do nível de
risco dos serviços, o prêmio pode ser de 1%, 2% ou 3%, é o que preceitua o artigo 22, inciso II, da Lei nº 8.212/91 + Fator Acidentário de Prevenção (0,5% a 2,0%) Variação de 0,5% a 6,0%. A ser confirmado pela contratada, conforme respectivo FAP original.</t>
  </si>
  <si>
    <t xml:space="preserve">[ 1,50% x (Total módulo 1 + Total submódulo 2.1) ]</t>
  </si>
  <si>
    <t xml:space="preserve">Por força do artigo 30 da Lei nº 8.036/90, a contratada fica obrigada a contribuir com 1,5% para manutenção desses sistemas.</t>
  </si>
  <si>
    <t xml:space="preserve">[ 1% x (Total módulo 1 + Total submódulo 2.1) ]</t>
  </si>
  <si>
    <t xml:space="preserve">Decreto nº 2.318/86, (art. 4º decreto 8621/46 ou art. 36, decreto 49121-b/60)</t>
  </si>
  <si>
    <t xml:space="preserve">[ 0,60% x (Total módulo 1 + Total submódulo 2.1) ]</t>
  </si>
  <si>
    <t xml:space="preserve">Art. 8º, Lei nº 8.029/90 e Lei nº 8.154/90</t>
  </si>
  <si>
    <t xml:space="preserve">[ 0,20% x (Total módulo 1 + Total submódulo 2.1) ]</t>
  </si>
  <si>
    <t xml:space="preserve">Lei nº 7.787/89 e DL nº 1.146/70, (§4º, art. 6º, lei 2613/55)</t>
  </si>
  <si>
    <t xml:space="preserve">[ 8% x (Total módulo 1 + Total submódulo 2.1) ]</t>
  </si>
  <si>
    <t xml:space="preserve">Art. 15 da lei nº 8.030/90 e art. 7º, inc. III,  da CF/88.</t>
  </si>
  <si>
    <t xml:space="preserve">Referência</t>
  </si>
  <si>
    <t xml:space="preserve">[(valor da passagem na região - Viametro) x 2 (passagens diárias) x  22 (média de dias úteis no ano de 2020)] - [6% x SB]; [3% x SB] na escalas em regime 12x36h, 15 (média de dias conforme regime - 365/12/2).</t>
  </si>
  <si>
    <t xml:space="preserve">Dec. Nº 95.247/87 c/c Lei 7.619/87 e Lei 7.418/85.</t>
  </si>
  <si>
    <t xml:space="preserve">Auxílio Alimentação</t>
  </si>
  <si>
    <t xml:space="preserve">[(Valor do Auxílio x 15 (média de dias úteis no ano de 2021)] - [15% x (Auxílio x 15)]; ou 7 dias da semana x (365 dias no ano / 12 meses) / 2, para postos com regime 12 x 36h.</t>
  </si>
  <si>
    <t xml:space="preserve">Conforme sindicato da categoria</t>
  </si>
  <si>
    <t xml:space="preserve">Auxílio Saúde</t>
  </si>
  <si>
    <t xml:space="preserve">Seguro de vida</t>
  </si>
  <si>
    <t xml:space="preserve">Conforme planilha</t>
  </si>
  <si>
    <t xml:space="preserve">Valor do Auxílio Funeral = (3 x Pisos da Categoria x perc. Ocorrência da empresa / 12 meses de contrato)</t>
  </si>
  <si>
    <t xml:space="preserve">Média dos valores apurados constantes de Estatísticas Internas DA EMPRESA, com base em contratos firmados junto à Administração Pública. </t>
  </si>
  <si>
    <t xml:space="preserve">Auxílio Creche</t>
  </si>
  <si>
    <t xml:space="preserve">Intervalo Intrajornada </t>
  </si>
  <si>
    <t xml:space="preserve">SOMA(Salário+Adicionais)/220*1,75*15</t>
  </si>
  <si>
    <t xml:space="preserve">MÓDULO 3 - PROVISÃO PARA RESCISÃO</t>
  </si>
  <si>
    <t xml:space="preserve">(1/12)*5% x [Remuneração]</t>
  </si>
  <si>
    <t xml:space="preserve">Art. 7º, inciso XXI, da CF/1988 e arts. 477, 487, §1º, e 491 da CLT;  Taxa de incidência, de acordo com Mapa Estatístico Interno do órgão com base nos contratos anteriores.</t>
  </si>
  <si>
    <t xml:space="preserve">[Alíquota (8% FGTS)] x [(item 3 A)]</t>
  </si>
  <si>
    <t xml:space="preserve">Súmula 305 TST</t>
  </si>
  <si>
    <t xml:space="preserve">Multa do FGTS e Contribuição Social sobre o Aviso Prévio Indenizado</t>
  </si>
  <si>
    <t xml:space="preserve">Base de cálculo: [FGTS] x [Percentual da Multa (40% FGTS + 10% Contribuição Social)] x [3%] + Incidência do submódulo 2.2 x M1. [8% x 50% x 10,52%]</t>
  </si>
  <si>
    <t xml:space="preserve">Art. 18, §1º, da Lei 8.036/1990 e art. 1º da LC nº 110/2001; Taxa de incidência, de acordo com Mapa Estatístico Interno do órgão com base nos contratos anteriores.</t>
  </si>
  <si>
    <t xml:space="preserve">(1,94% x Total M1)</t>
  </si>
  <si>
    <t xml:space="preserve">Acódão 1186/2017 - TCU - Plenário.</t>
  </si>
  <si>
    <t xml:space="preserve">Incidência dos encargos do submódulo 2.2 sobre o Aviso Pévio Trabalhado</t>
  </si>
  <si>
    <t xml:space="preserve">[Soma das alíquotas do submódulo 2.2] x [item 3.D] </t>
  </si>
  <si>
    <t xml:space="preserve">De acordo com Módulo 2.</t>
  </si>
  <si>
    <t xml:space="preserve">Multa do FGTS e Contribuição Social sobre o Aviso Prévio Trabalhado</t>
  </si>
  <si>
    <t xml:space="preserve">[(8% x 50%) x 89,47%]</t>
  </si>
  <si>
    <t xml:space="preserve">MÓDULO 4 - CUSTO DE REPOSIÇÃO DO PROFISSIONAL AUSENTE</t>
  </si>
  <si>
    <t xml:space="preserve">((M1+M2+M3)/30)*estimativa/12)</t>
  </si>
  <si>
    <t xml:space="preserve">Arts. 129 e 130, inc. I, da CLT.</t>
  </si>
  <si>
    <t xml:space="preserve">Taxas de incidência de acordo com estatísticas fornecidas pelo IBGE</t>
  </si>
  <si>
    <t xml:space="preserve">Licença Paternidade</t>
  </si>
  <si>
    <t xml:space="preserve">Taxas de incidência de acordo com estatísticas internas, com base em contratos anteriores.</t>
  </si>
  <si>
    <t xml:space="preserve">Ausência por Acidente de trabalho</t>
  </si>
  <si>
    <t xml:space="preserve">((M1+M2+M3)/15)*estimativa/12)</t>
  </si>
  <si>
    <t xml:space="preserve">Taxas de incidência de acordo com estatísticas da Secretaria de controle interno do STF.</t>
  </si>
  <si>
    <t xml:space="preserve"> §4º do art. 71 da CLT.</t>
  </si>
  <si>
    <t xml:space="preserve">MÓDULO 5 - INSUMOS DIVERSOS</t>
  </si>
  <si>
    <t xml:space="preserve">(Conforme o caso de cada Função) </t>
  </si>
  <si>
    <t xml:space="preserve">Tabela INSUMOS (anexa)</t>
  </si>
  <si>
    <t xml:space="preserve">Outros </t>
  </si>
  <si>
    <t xml:space="preserve">MÓDULO 6 - CUSTOS INDIRETOS, TRIBUTOS E LUCRO</t>
  </si>
  <si>
    <t xml:space="preserve">conforme planilha</t>
  </si>
  <si>
    <t xml:space="preserve">[(M1 + M2 + M3 + M4 + M5) x Percentual (%)]</t>
  </si>
  <si>
    <t xml:space="preserve">(Nota Técnica 001/2013 SCI - CJF)</t>
  </si>
  <si>
    <t xml:space="preserve">Tributos (c.1.2) (PIS)</t>
  </si>
  <si>
    <t xml:space="preserve">[Vr.total ] x [1,65/100]</t>
  </si>
  <si>
    <r>
      <rPr>
        <sz val="12"/>
        <color rgb="FF333333"/>
        <rFont val="Calibri"/>
        <family val="2"/>
        <charset val="1"/>
      </rPr>
      <t xml:space="preserve">Art. 239 da Constituição de 1988,</t>
    </r>
    <r>
      <rPr>
        <b val="true"/>
        <sz val="12"/>
        <color rgb="FF333333"/>
        <rFont val="Calibri"/>
        <family val="2"/>
        <charset val="1"/>
      </rPr>
      <t xml:space="preserve"> </t>
    </r>
    <r>
      <rPr>
        <sz val="12"/>
        <color rgb="FF333333"/>
        <rFont val="Calibri"/>
        <family val="2"/>
        <charset val="1"/>
      </rPr>
      <t xml:space="preserve">Leis Complementares 07 de 07 de setembro de 1970, e 08 de 03 de dezembro de 1970.</t>
    </r>
  </si>
  <si>
    <t xml:space="preserve">Tributos (c.1.3) (CONFINS)</t>
  </si>
  <si>
    <t xml:space="preserve">[Vr.Total] x [7,60/100]</t>
  </si>
  <si>
    <t xml:space="preserve">Art. 239 da Constituição de 1988, Leis Complementares 07 de 07 de setembro de 1970, e 08 de 03 de dezembro de 1970.</t>
  </si>
  <si>
    <t xml:space="preserve">Tributos (C.3) (ISS)</t>
  </si>
  <si>
    <r>
      <rPr>
        <sz val="12"/>
        <color rgb="FF000000"/>
        <rFont val="Calibri"/>
        <family val="2"/>
        <charset val="1"/>
      </rPr>
      <t xml:space="preserve">(M1 + M2 + M3 + M4 + M5 + custos indiretos + lucro)*5,00% (</t>
    </r>
    <r>
      <rPr>
        <b val="true"/>
        <sz val="12"/>
        <color rgb="FF000000"/>
        <rFont val="Calibri"/>
        <family val="2"/>
        <charset val="1"/>
      </rPr>
      <t xml:space="preserve">ISS</t>
    </r>
    <r>
      <rPr>
        <sz val="12"/>
        <color rgb="FF000000"/>
        <rFont val="Calibri"/>
        <family val="2"/>
        <charset val="1"/>
      </rPr>
      <t xml:space="preserve">)/(1-14,25% (total de tributos)</t>
    </r>
  </si>
  <si>
    <t xml:space="preserve">LC 116/2003; Art. 156, inc. III, CF/88. Limite máximo utilizado para estimativa (5%), poderá ser alterado de acordo com a tributação do respectivo município.</t>
  </si>
  <si>
    <t xml:space="preserve">Nota 1* </t>
  </si>
  <si>
    <t xml:space="preserve">Memória de Cálculo para Equipamentos</t>
  </si>
  <si>
    <t xml:space="preserve">Custo por empregado =</t>
  </si>
  <si>
    <t xml:space="preserve">((Vlr Unitário a Depreciar / (Nº de Meses do Contrato x Tempo de vida útil)) / Nº de prestadores)</t>
  </si>
  <si>
    <t xml:space="preserve">Vlr Unitário Depreciado=</t>
  </si>
  <si>
    <t xml:space="preserve">(Vlr Unitário do equip. - ( Vlr Residual x Vlr Unitário do Equip).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</si>
</sst>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-&quot;R$ &quot;* #,##0.00_-;&quot;-R$ &quot;* #,##0.00_-;_-&quot;R$ &quot;* \-??_-;_-@_-"/>
    <numFmt numFmtId="166" formatCode="_-&quot;R$&quot;* #,##0.00_-;&quot;-R$&quot;* #,##0.00_-;_-&quot;R$&quot;* \-??_-;_-@_-"/>
    <numFmt numFmtId="167" formatCode="0%"/>
    <numFmt numFmtId="168" formatCode="_(* #,##0.00_);_(* \(#,##0.00\);_(* \-??_);_(@_)"/>
    <numFmt numFmtId="169" formatCode="_-* #,##0.00_-;\-* #,##0.00_-;_-* \-??_-;_-@_-"/>
    <numFmt numFmtId="170" formatCode="0"/>
    <numFmt numFmtId="171" formatCode="General"/>
    <numFmt numFmtId="172" formatCode="0.00"/>
    <numFmt numFmtId="173" formatCode="d/m/yyyy"/>
    <numFmt numFmtId="174" formatCode="0.00%"/>
    <numFmt numFmtId="175" formatCode="_-* #,##0.00_-;\-* #,##0.00_-;_-* \-???_-;_-@_-"/>
    <numFmt numFmtId="176" formatCode="#,##0.00"/>
    <numFmt numFmtId="177" formatCode="_-* #,##0.00_-;\-* #,##0.00_-;_-* \-??_-;_-@_-"/>
    <numFmt numFmtId="178" formatCode="0.0"/>
    <numFmt numFmtId="179" formatCode="0.000%"/>
    <numFmt numFmtId="180" formatCode="0.0000%"/>
  </numFmts>
  <fonts count="4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u val="single"/>
      <sz val="12"/>
      <color rgb="FF0563C1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9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FFFFFF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12"/>
      <color rgb="FFFFFFFF"/>
      <name val="Times New Roman"/>
      <family val="1"/>
      <charset val="1"/>
    </font>
    <font>
      <b val="true"/>
      <u val="single"/>
      <sz val="14"/>
      <name val="Verdana"/>
      <family val="2"/>
      <charset val="1"/>
    </font>
    <font>
      <sz val="8"/>
      <name val="Verdana"/>
      <family val="2"/>
      <charset val="1"/>
    </font>
    <font>
      <b val="true"/>
      <u val="single"/>
      <sz val="12"/>
      <name val="Verdana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sz val="11"/>
      <color rgb="FFFF0000"/>
      <name val="Times New Roman"/>
      <family val="1"/>
      <charset val="1"/>
    </font>
    <font>
      <sz val="11"/>
      <color rgb="FFFF0000"/>
      <name val="Arial MT"/>
      <family val="0"/>
      <charset val="1"/>
    </font>
    <font>
      <sz val="11"/>
      <color rgb="FFFF0000"/>
      <name val="Calibri"/>
      <family val="2"/>
      <charset val="1"/>
    </font>
    <font>
      <sz val="11"/>
      <color rgb="FFFF0000"/>
      <name val="Calibri"/>
      <family val="1"/>
      <charset val="1"/>
    </font>
    <font>
      <b val="true"/>
      <u val="single"/>
      <sz val="12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333333"/>
      <name val="Calibri"/>
      <family val="2"/>
      <charset val="1"/>
    </font>
    <font>
      <b val="true"/>
      <sz val="12"/>
      <color rgb="FF333333"/>
      <name val="Calibri"/>
      <family val="2"/>
      <charset val="1"/>
    </font>
    <font>
      <sz val="12"/>
      <color rgb="FF222222"/>
      <name val="Calibri"/>
      <family val="2"/>
      <charset val="1"/>
    </font>
    <font>
      <b val="true"/>
      <sz val="12"/>
      <color rgb="FF00000A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DCE6F2"/>
      </patternFill>
    </fill>
    <fill>
      <patternFill patternType="solid">
        <fgColor rgb="FF2E75B6"/>
        <bgColor rgb="FF0563C1"/>
      </patternFill>
    </fill>
    <fill>
      <patternFill patternType="solid">
        <fgColor rgb="FF9DC3E6"/>
        <bgColor rgb="FFB9CDE5"/>
      </patternFill>
    </fill>
    <fill>
      <patternFill patternType="solid">
        <fgColor rgb="FFDEEBF7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0D0D0D"/>
        <bgColor rgb="FF00000A"/>
      </patternFill>
    </fill>
    <fill>
      <patternFill patternType="solid">
        <fgColor rgb="FF215968"/>
        <bgColor rgb="FF0563C1"/>
      </patternFill>
    </fill>
    <fill>
      <patternFill patternType="solid">
        <fgColor rgb="FFDCE6F2"/>
        <bgColor rgb="FFDEEBF7"/>
      </patternFill>
    </fill>
    <fill>
      <patternFill patternType="solid">
        <fgColor rgb="FFB9CDE5"/>
        <bgColor rgb="FFBFBFB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 diagonalUp="false" diagonalDown="false"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medium">
        <color rgb="FFD9D9D9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medium">
        <color rgb="FFBFBFBF"/>
      </left>
      <right style="medium">
        <color rgb="FFBFBFB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medium">
        <color rgb="FFBFBFBF"/>
      </bottom>
      <diagonal/>
    </border>
    <border diagonalUp="false" diagonalDown="false">
      <left style="medium">
        <color rgb="FFBFBFBF"/>
      </left>
      <right style="medium">
        <color rgb="FFBFBFBF"/>
      </right>
      <top style="medium">
        <color rgb="FFBFBFBF"/>
      </top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3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2" borderId="1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7" fillId="0" borderId="1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7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19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7" borderId="18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4" fontId="17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18" xfId="1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1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7" fillId="2" borderId="1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7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7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7" fillId="2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2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6" fillId="2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27" fillId="2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6" fillId="2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2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27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2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7" borderId="18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7" borderId="25" xfId="0" applyFont="true" applyBorder="true" applyAlignment="true" applyProtection="false">
      <alignment horizontal="left" vertical="top" textRotation="0" wrapText="true" indent="9" shrinkToFit="false"/>
      <protection locked="true" hidden="false"/>
    </xf>
    <xf numFmtId="164" fontId="0" fillId="0" borderId="26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3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3" borderId="1" xfId="0" applyFont="true" applyBorder="true" applyAlignment="true" applyProtection="false">
      <alignment horizontal="left" vertical="center" textRotation="0" wrapText="true" indent="8" shrinkToFit="false"/>
      <protection locked="true" hidden="false"/>
    </xf>
    <xf numFmtId="164" fontId="3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0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30" fillId="0" borderId="1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4" fontId="3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30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32" fillId="0" borderId="2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30" fillId="7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32" fillId="0" borderId="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3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30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0" fontId="30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30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32" fillId="0" borderId="2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30" fillId="7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0" fontId="30" fillId="0" borderId="4" xfId="0" applyFont="true" applyBorder="true" applyAlignment="true" applyProtection="false">
      <alignment horizontal="left" vertical="top" textRotation="0" wrapText="false" indent="0" shrinkToFit="true"/>
      <protection locked="true" hidden="false"/>
    </xf>
    <xf numFmtId="164" fontId="3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8" fontId="30" fillId="0" borderId="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32" fillId="0" borderId="27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30" fillId="7" borderId="4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32" fillId="0" borderId="27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30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30" fillId="0" borderId="1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30" fillId="0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32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30" fillId="7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32" fillId="0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32" fillId="0" borderId="1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3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0" fillId="0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3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0" fillId="0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32" fillId="0" borderId="2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0" fillId="7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32" fillId="0" borderId="28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0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30" fillId="0" borderId="9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33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8" fontId="30" fillId="0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32" fillId="0" borderId="9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2" fillId="0" borderId="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30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8" borderId="30" xfId="3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0" xfId="3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9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0" borderId="1" xfId="3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10" borderId="1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1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9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9" fillId="1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9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5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2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25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9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2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2" borderId="22" xfId="24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iperlink 2" xfId="21"/>
    <cellStyle name="Moeda 2" xfId="22"/>
    <cellStyle name="Moeda 3" xfId="23"/>
    <cellStyle name="Normal 2" xfId="24"/>
    <cellStyle name="Normal 3" xfId="25"/>
    <cellStyle name="Porcentagem 2" xfId="26"/>
    <cellStyle name="Vírgula 2" xfId="27"/>
    <cellStyle name="Vírgula 3" xfId="28"/>
    <cellStyle name="Vírgula 3 2" xfId="29"/>
    <cellStyle name="Vírgula 4" xfId="30"/>
    <cellStyle name="Vírgula 4 2" xfId="31"/>
    <cellStyle name="Vírgula 5" xfId="32"/>
    <cellStyle name="Vírgula 5 2" xfId="33"/>
    <cellStyle name="Vírgula 6" xfId="34"/>
    <cellStyle name="*unknown*" xfId="20" builtinId="8"/>
    <cellStyle name="Excel Built-in Explanatory Text" xfId="3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0A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DEEBF7"/>
      <rgbColor rgb="FF660066"/>
      <rgbColor rgb="FFFF8080"/>
      <rgbColor rgb="FF0563C1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D9D9"/>
      <rgbColor rgb="FFFFFF99"/>
      <rgbColor rgb="FF9DC3E6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215968"/>
      <rgbColor rgb="FF339966"/>
      <rgbColor rgb="FF0D0D0D"/>
      <rgbColor rgb="FF222222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100800</xdr:colOff>
      <xdr:row>40</xdr:row>
      <xdr:rowOff>190440</xdr:rowOff>
    </xdr:from>
    <xdr:to>
      <xdr:col>1</xdr:col>
      <xdr:colOff>1669320</xdr:colOff>
      <xdr:row>45</xdr:row>
      <xdr:rowOff>290880</xdr:rowOff>
    </xdr:to>
    <xdr:pic>
      <xdr:nvPicPr>
        <xdr:cNvPr id="0" name="Imagem 1" descr=""/>
        <xdr:cNvPicPr/>
      </xdr:nvPicPr>
      <xdr:blipFill>
        <a:blip r:embed="rId1"/>
        <a:srcRect l="38675" t="44121" r="41943" b="35807"/>
        <a:stretch/>
      </xdr:blipFill>
      <xdr:spPr>
        <a:xfrm>
          <a:off x="100800" y="12477600"/>
          <a:ext cx="2576160" cy="14623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76D93866/TRIX%20-%20Proposta%20Dnocs%20Pentecoste%20-%20MOTORISTA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POSTA Mot 2021.2022"/>
      <sheetName val="Motorista"/>
      <sheetName val="Motorista Reajustado CCT 2022"/>
      <sheetName val="Motorista Reajustado CCT 2023"/>
      <sheetName val="Eletricista"/>
      <sheetName val="Psicultura"/>
      <sheetName val="ASG"/>
      <sheetName val="MEMÓRIA DE CÁLCULO"/>
    </sheetNames>
    <sheetDataSet>
      <sheetData sheetId="0"/>
      <sheetData sheetId="1">
        <row r="96">
          <cell r="D96">
            <v>0.00555555555555556</v>
          </cell>
        </row>
        <row r="97">
          <cell r="D97">
            <v>0.000208333333333333</v>
          </cell>
        </row>
        <row r="98">
          <cell r="D98">
            <v>0.00333333333333333</v>
          </cell>
        </row>
        <row r="99">
          <cell r="D99">
            <v>0.00111111111111111</v>
          </cell>
        </row>
        <row r="100">
          <cell r="D10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85" workbookViewId="0">
      <selection pane="topLeft" activeCell="E46" activeCellId="0" sqref="E46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1" width="25.86"/>
    <col collapsed="false" customWidth="true" hidden="false" outlineLevel="0" max="3" min="3" style="1" width="12.86"/>
    <col collapsed="false" customWidth="true" hidden="false" outlineLevel="0" max="4" min="4" style="1" width="11.99"/>
    <col collapsed="false" customWidth="true" hidden="false" outlineLevel="0" max="5" min="5" style="1" width="14.28"/>
    <col collapsed="false" customWidth="true" hidden="false" outlineLevel="0" max="6" min="6" style="1" width="14.86"/>
    <col collapsed="false" customWidth="false" hidden="false" outlineLevel="0" max="1024" min="7" style="1" width="9.14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  <c r="J4" s="2"/>
    </row>
    <row r="5" customFormat="false" ht="15.75" hidden="false" customHeight="false" outlineLevel="0" collapsed="false">
      <c r="A5" s="3" t="s">
        <v>2</v>
      </c>
      <c r="B5" s="2"/>
      <c r="C5" s="2"/>
      <c r="D5" s="2"/>
      <c r="E5" s="2"/>
      <c r="F5" s="2"/>
      <c r="G5" s="2"/>
      <c r="H5" s="2"/>
      <c r="I5" s="2"/>
      <c r="J5" s="2"/>
    </row>
    <row r="6" customFormat="false" ht="9.7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15.75" hidden="false" customHeight="false" outlineLevel="0" collapsed="false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</row>
    <row r="8" customFormat="false" ht="15.75" hidden="false" customHeight="false" outlineLevel="0" collapsed="false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</row>
    <row r="9" customFormat="false" ht="15.75" hidden="false" customHeight="false" outlineLevel="0" collapsed="false">
      <c r="A9" s="2" t="s">
        <v>5</v>
      </c>
      <c r="B9" s="4"/>
      <c r="C9" s="4"/>
      <c r="D9" s="4"/>
      <c r="E9" s="4"/>
      <c r="F9" s="4"/>
      <c r="G9" s="4"/>
      <c r="H9" s="4"/>
      <c r="I9" s="4"/>
      <c r="J9" s="4"/>
    </row>
    <row r="10" customFormat="false" ht="15.75" hidden="false" customHeight="false" outlineLevel="0" collapsed="false">
      <c r="A10" s="2" t="s">
        <v>6</v>
      </c>
      <c r="B10" s="2"/>
      <c r="C10" s="2"/>
      <c r="D10" s="2"/>
      <c r="E10" s="5"/>
      <c r="F10" s="5"/>
      <c r="G10" s="5"/>
      <c r="H10" s="5"/>
      <c r="I10" s="5"/>
      <c r="J10" s="5"/>
    </row>
    <row r="11" customFormat="false" ht="15.75" hidden="false" customHeight="false" outlineLevel="0" collapsed="false">
      <c r="A11" s="6" t="s">
        <v>7</v>
      </c>
      <c r="B11" s="2"/>
      <c r="C11" s="2"/>
      <c r="D11" s="2"/>
      <c r="E11" s="5"/>
      <c r="F11" s="5"/>
      <c r="G11" s="5"/>
      <c r="H11" s="5"/>
      <c r="I11" s="5"/>
      <c r="J11" s="5"/>
    </row>
    <row r="12" customFormat="false" ht="15.75" hidden="false" customHeight="false" outlineLevel="0" collapsed="false">
      <c r="A12" s="2" t="s">
        <v>8</v>
      </c>
      <c r="B12" s="2"/>
      <c r="C12" s="2"/>
      <c r="D12" s="2"/>
      <c r="E12" s="5"/>
      <c r="F12" s="5"/>
      <c r="G12" s="5"/>
      <c r="H12" s="5"/>
      <c r="I12" s="5"/>
      <c r="J12" s="5"/>
    </row>
    <row r="13" customFormat="false" ht="15.75" hidden="false" customHeight="false" outlineLevel="0" collapsed="false">
      <c r="A13" s="2"/>
      <c r="B13" s="2"/>
      <c r="C13" s="2"/>
      <c r="D13" s="2"/>
      <c r="E13" s="5"/>
      <c r="F13" s="5"/>
      <c r="G13" s="5"/>
      <c r="H13" s="5"/>
      <c r="I13" s="5"/>
      <c r="J13" s="5"/>
    </row>
    <row r="14" customFormat="false" ht="15.75" hidden="false" customHeight="false" outlineLevel="0" collapsed="false">
      <c r="A14" s="3" t="s">
        <v>9</v>
      </c>
      <c r="B14" s="2"/>
      <c r="C14" s="2"/>
      <c r="D14" s="2"/>
      <c r="E14" s="5"/>
      <c r="F14" s="5"/>
      <c r="G14" s="5"/>
      <c r="H14" s="5"/>
      <c r="I14" s="5"/>
      <c r="J14" s="5"/>
    </row>
    <row r="15" customFormat="false" ht="15.75" hidden="false" customHeight="false" outlineLevel="0" collapsed="false">
      <c r="A15" s="2" t="s">
        <v>10</v>
      </c>
      <c r="B15" s="2"/>
      <c r="C15" s="2"/>
      <c r="D15" s="2"/>
      <c r="E15" s="5"/>
      <c r="F15" s="5"/>
      <c r="G15" s="5"/>
      <c r="H15" s="5"/>
      <c r="I15" s="5"/>
      <c r="J15" s="5"/>
    </row>
    <row r="16" customFormat="false" ht="15.75" hidden="false" customHeight="false" outlineLevel="0" collapsed="false">
      <c r="A16" s="2" t="s">
        <v>11</v>
      </c>
      <c r="B16" s="7"/>
      <c r="C16" s="7"/>
      <c r="D16" s="7"/>
      <c r="E16" s="5"/>
      <c r="F16" s="5"/>
      <c r="G16" s="8"/>
      <c r="H16" s="8"/>
      <c r="I16" s="8"/>
      <c r="J16" s="8"/>
    </row>
    <row r="17" customFormat="false" ht="15.75" hidden="false" customHeight="false" outlineLevel="0" collapsed="false">
      <c r="A17" s="2"/>
      <c r="B17" s="7"/>
      <c r="C17" s="7"/>
      <c r="D17" s="7"/>
      <c r="E17" s="5"/>
      <c r="F17" s="5"/>
      <c r="G17" s="8"/>
      <c r="H17" s="8"/>
      <c r="I17" s="8"/>
      <c r="J17" s="8"/>
    </row>
    <row r="18" customFormat="false" ht="15.75" hidden="false" customHeight="false" outlineLevel="0" collapsed="false">
      <c r="A18" s="3" t="s">
        <v>12</v>
      </c>
      <c r="B18" s="7"/>
      <c r="C18" s="7"/>
      <c r="D18" s="7"/>
      <c r="E18" s="5"/>
      <c r="F18" s="5"/>
      <c r="G18" s="8"/>
      <c r="H18" s="8"/>
      <c r="I18" s="8"/>
      <c r="J18" s="8"/>
    </row>
    <row r="19" customFormat="false" ht="97.5" hidden="false" customHeight="true" outlineLevel="0" collapsed="false">
      <c r="A19" s="9" t="s">
        <v>13</v>
      </c>
      <c r="B19" s="9"/>
      <c r="C19" s="9"/>
      <c r="D19" s="9"/>
      <c r="E19" s="9"/>
      <c r="F19" s="9"/>
      <c r="G19" s="8"/>
      <c r="H19" s="10"/>
      <c r="I19" s="10"/>
      <c r="J19" s="8"/>
    </row>
    <row r="20" customFormat="false" ht="29.25" hidden="false" customHeight="true" outlineLevel="0" collapsed="false">
      <c r="A20" s="11" t="s">
        <v>14</v>
      </c>
      <c r="B20" s="11" t="s">
        <v>15</v>
      </c>
      <c r="C20" s="11" t="s">
        <v>16</v>
      </c>
      <c r="D20" s="11" t="s">
        <v>17</v>
      </c>
      <c r="E20" s="11" t="s">
        <v>18</v>
      </c>
      <c r="F20" s="11" t="s">
        <v>19</v>
      </c>
      <c r="G20" s="8"/>
      <c r="H20" s="10"/>
      <c r="I20" s="10"/>
      <c r="J20" s="8"/>
    </row>
    <row r="21" customFormat="false" ht="38.25" hidden="false" customHeight="true" outlineLevel="0" collapsed="false">
      <c r="A21" s="11"/>
      <c r="B21" s="11"/>
      <c r="C21" s="11"/>
      <c r="D21" s="11"/>
      <c r="E21" s="11"/>
      <c r="F21" s="11"/>
      <c r="G21" s="8"/>
      <c r="H21" s="10"/>
      <c r="I21" s="10"/>
      <c r="J21" s="8"/>
    </row>
    <row r="22" customFormat="false" ht="15.75" hidden="false" customHeight="false" outlineLevel="0" collapsed="false">
      <c r="A22" s="12" t="n">
        <v>1</v>
      </c>
      <c r="B22" s="13" t="s">
        <v>20</v>
      </c>
      <c r="C22" s="13" t="n">
        <v>10</v>
      </c>
      <c r="D22" s="14" t="n">
        <f aca="false">'Motorista.'!D144</f>
        <v>6169.46685036379</v>
      </c>
      <c r="E22" s="15" t="n">
        <f aca="false">D22*C22</f>
        <v>61694.6685036379</v>
      </c>
      <c r="F22" s="15" t="n">
        <f aca="false">E22*12</f>
        <v>740336.022043655</v>
      </c>
      <c r="G22" s="8"/>
      <c r="H22" s="10"/>
      <c r="I22" s="10"/>
      <c r="J22" s="8"/>
    </row>
    <row r="23" customFormat="false" ht="15.75" hidden="false" customHeight="false" outlineLevel="0" collapsed="false">
      <c r="A23" s="12"/>
      <c r="B23" s="12"/>
      <c r="C23" s="12"/>
      <c r="D23" s="12"/>
      <c r="E23" s="12"/>
      <c r="F23" s="12"/>
      <c r="G23" s="8"/>
      <c r="H23" s="10"/>
      <c r="I23" s="10"/>
      <c r="J23" s="8"/>
    </row>
    <row r="24" customFormat="false" ht="15.75" hidden="false" customHeight="true" outlineLevel="0" collapsed="false">
      <c r="A24" s="16" t="s">
        <v>21</v>
      </c>
      <c r="B24" s="16"/>
      <c r="C24" s="16"/>
      <c r="D24" s="16"/>
      <c r="E24" s="16"/>
      <c r="F24" s="17" t="n">
        <f aca="false">SUM(E22:E22)</f>
        <v>61694.6685036379</v>
      </c>
      <c r="G24" s="8"/>
      <c r="H24" s="10"/>
      <c r="I24" s="10"/>
      <c r="J24" s="8"/>
    </row>
    <row r="25" customFormat="false" ht="15.75" hidden="false" customHeight="true" outlineLevel="0" collapsed="false">
      <c r="A25" s="16" t="s">
        <v>22</v>
      </c>
      <c r="B25" s="16"/>
      <c r="C25" s="16"/>
      <c r="D25" s="16"/>
      <c r="E25" s="16"/>
      <c r="F25" s="17" t="n">
        <f aca="false">SUM(F22:F22)</f>
        <v>740336.022043655</v>
      </c>
      <c r="G25" s="8"/>
      <c r="H25" s="10"/>
      <c r="I25" s="10"/>
      <c r="J25" s="8"/>
    </row>
    <row r="26" customFormat="false" ht="15.75" hidden="false" customHeight="true" outlineLevel="0" collapsed="false">
      <c r="A26" s="18"/>
      <c r="B26" s="18"/>
      <c r="C26" s="18"/>
      <c r="D26" s="18"/>
      <c r="E26" s="18"/>
      <c r="F26" s="19"/>
      <c r="G26" s="8"/>
      <c r="H26" s="10"/>
      <c r="I26" s="10"/>
      <c r="J26" s="8"/>
    </row>
    <row r="27" customFormat="false" ht="29.25" hidden="false" customHeight="true" outlineLevel="0" collapsed="false">
      <c r="A27" s="11" t="s">
        <v>23</v>
      </c>
      <c r="B27" s="11"/>
      <c r="C27" s="11"/>
      <c r="D27" s="11"/>
      <c r="E27" s="11"/>
      <c r="F27" s="11"/>
      <c r="G27" s="8"/>
      <c r="H27" s="10"/>
      <c r="I27" s="10"/>
      <c r="J27" s="8"/>
    </row>
    <row r="28" customFormat="false" ht="46.5" hidden="false" customHeight="true" outlineLevel="0" collapsed="false">
      <c r="A28" s="11" t="s">
        <v>14</v>
      </c>
      <c r="B28" s="11" t="s">
        <v>24</v>
      </c>
      <c r="C28" s="11" t="s">
        <v>25</v>
      </c>
      <c r="D28" s="11" t="s">
        <v>26</v>
      </c>
      <c r="E28" s="11" t="s">
        <v>27</v>
      </c>
      <c r="F28" s="11" t="s">
        <v>19</v>
      </c>
      <c r="G28" s="8"/>
      <c r="H28" s="10"/>
      <c r="I28" s="10"/>
      <c r="J28" s="8"/>
    </row>
    <row r="29" customFormat="false" ht="22.5" hidden="false" customHeight="false" outlineLevel="0" collapsed="false">
      <c r="A29" s="12" t="n">
        <v>2</v>
      </c>
      <c r="B29" s="13" t="s">
        <v>28</v>
      </c>
      <c r="C29" s="13" t="s">
        <v>29</v>
      </c>
      <c r="D29" s="20" t="n">
        <v>1200</v>
      </c>
      <c r="E29" s="15" t="n">
        <v>139.71</v>
      </c>
      <c r="F29" s="15" t="n">
        <f aca="false">E29*D29</f>
        <v>167652</v>
      </c>
      <c r="G29" s="8"/>
      <c r="H29" s="10"/>
      <c r="I29" s="10"/>
      <c r="J29" s="8"/>
    </row>
    <row r="30" customFormat="false" ht="22.5" hidden="false" customHeight="false" outlineLevel="0" collapsed="false">
      <c r="A30" s="12" t="n">
        <v>3</v>
      </c>
      <c r="B30" s="13" t="s">
        <v>30</v>
      </c>
      <c r="C30" s="13" t="s">
        <v>29</v>
      </c>
      <c r="D30" s="20" t="n">
        <v>120</v>
      </c>
      <c r="E30" s="15" t="n">
        <v>45.83</v>
      </c>
      <c r="F30" s="15" t="n">
        <f aca="false">E30*D30</f>
        <v>5499.6</v>
      </c>
      <c r="G30" s="8"/>
      <c r="H30" s="10"/>
      <c r="I30" s="10"/>
      <c r="J30" s="8"/>
    </row>
    <row r="31" customFormat="false" ht="15.75" hidden="false" customHeight="true" outlineLevel="0" collapsed="false">
      <c r="A31" s="18"/>
      <c r="B31" s="18"/>
      <c r="C31" s="18"/>
      <c r="D31" s="21"/>
      <c r="E31" s="18"/>
      <c r="F31" s="19"/>
      <c r="G31" s="8"/>
      <c r="H31" s="10"/>
      <c r="I31" s="10"/>
      <c r="J31" s="8"/>
    </row>
    <row r="32" customFormat="false" ht="15.75" hidden="false" customHeight="true" outlineLevel="0" collapsed="false">
      <c r="A32" s="16" t="s">
        <v>31</v>
      </c>
      <c r="B32" s="16"/>
      <c r="C32" s="16"/>
      <c r="D32" s="16"/>
      <c r="E32" s="16"/>
      <c r="F32" s="17" t="n">
        <f aca="false">F25+F29+F30</f>
        <v>913487.622043655</v>
      </c>
      <c r="G32" s="8"/>
      <c r="H32" s="10"/>
      <c r="I32" s="10"/>
      <c r="J32" s="8"/>
    </row>
    <row r="33" customFormat="false" ht="15.75" hidden="false" customHeight="true" outlineLevel="0" collapsed="false">
      <c r="A33" s="22"/>
      <c r="B33" s="22"/>
      <c r="C33" s="22"/>
      <c r="D33" s="22"/>
      <c r="E33" s="22"/>
      <c r="F33" s="23"/>
      <c r="G33" s="8"/>
      <c r="H33" s="10"/>
      <c r="I33" s="10"/>
      <c r="J33" s="8"/>
    </row>
    <row r="34" customFormat="false" ht="68.25" hidden="false" customHeight="true" outlineLevel="0" collapsed="false">
      <c r="A34" s="24" t="s">
        <v>32</v>
      </c>
      <c r="B34" s="24"/>
      <c r="C34" s="24"/>
      <c r="D34" s="24"/>
      <c r="E34" s="24"/>
      <c r="F34" s="24"/>
    </row>
    <row r="35" customFormat="false" ht="56.25" hidden="false" customHeight="true" outlineLevel="0" collapsed="false">
      <c r="A35" s="24" t="s">
        <v>33</v>
      </c>
      <c r="B35" s="24"/>
      <c r="C35" s="24"/>
      <c r="D35" s="24"/>
      <c r="E35" s="24"/>
      <c r="F35" s="24"/>
    </row>
    <row r="36" customFormat="false" ht="32.25" hidden="false" customHeight="true" outlineLevel="0" collapsed="false">
      <c r="A36" s="24" t="s">
        <v>34</v>
      </c>
      <c r="B36" s="24"/>
      <c r="C36" s="24"/>
      <c r="D36" s="24"/>
      <c r="E36" s="24"/>
      <c r="F36" s="24"/>
    </row>
    <row r="37" customFormat="false" ht="31.5" hidden="false" customHeight="true" outlineLevel="0" collapsed="false">
      <c r="A37" s="24" t="s">
        <v>35</v>
      </c>
      <c r="B37" s="24"/>
      <c r="C37" s="24"/>
      <c r="D37" s="24"/>
      <c r="E37" s="24"/>
      <c r="F37" s="24"/>
    </row>
    <row r="38" customFormat="false" ht="63" hidden="false" customHeight="true" outlineLevel="0" collapsed="false">
      <c r="A38" s="24" t="s">
        <v>36</v>
      </c>
      <c r="B38" s="24"/>
      <c r="C38" s="24"/>
      <c r="D38" s="24"/>
      <c r="E38" s="24"/>
      <c r="F38" s="24"/>
    </row>
    <row r="39" customFormat="false" ht="15.75" hidden="false" customHeight="true" outlineLevel="0" collapsed="false">
      <c r="A39" s="24" t="s">
        <v>37</v>
      </c>
      <c r="B39" s="24"/>
      <c r="C39" s="24"/>
      <c r="D39" s="24"/>
      <c r="E39" s="24"/>
      <c r="F39" s="24"/>
    </row>
    <row r="40" customFormat="false" ht="11.25" hidden="false" customHeight="true" outlineLevel="0" collapsed="false">
      <c r="A40" s="24"/>
      <c r="B40" s="24"/>
      <c r="C40" s="24"/>
      <c r="D40" s="24"/>
      <c r="E40" s="24"/>
      <c r="F40" s="24"/>
    </row>
    <row r="41" customFormat="false" ht="15.75" hidden="false" customHeight="false" outlineLevel="0" collapsed="false">
      <c r="A41" s="25"/>
    </row>
    <row r="43" customFormat="false" ht="24" hidden="false" customHeight="true" outlineLevel="0" collapsed="false"/>
    <row r="44" customFormat="false" ht="29.25" hidden="false" customHeight="true" outlineLevel="0" collapsed="false"/>
    <row r="45" customFormat="false" ht="22.5" hidden="false" customHeight="true" outlineLevel="0" collapsed="false"/>
    <row r="46" customFormat="false" ht="24" hidden="false" customHeight="true" outlineLevel="0" collapsed="false"/>
    <row r="48" customFormat="false" ht="25.5" hidden="false" customHeight="true" outlineLevel="0" collapsed="false"/>
    <row r="50" customFormat="false" ht="20.25" hidden="false" customHeight="true" outlineLevel="0" collapsed="false"/>
  </sheetData>
  <mergeCells count="19">
    <mergeCell ref="A19:F19"/>
    <mergeCell ref="A20:A21"/>
    <mergeCell ref="B20:B21"/>
    <mergeCell ref="C20:C21"/>
    <mergeCell ref="D20:D21"/>
    <mergeCell ref="E20:E21"/>
    <mergeCell ref="F20:F21"/>
    <mergeCell ref="A23:F23"/>
    <mergeCell ref="A24:E24"/>
    <mergeCell ref="A25:E25"/>
    <mergeCell ref="A27:F27"/>
    <mergeCell ref="A32:E32"/>
    <mergeCell ref="A34:F34"/>
    <mergeCell ref="A35:F35"/>
    <mergeCell ref="A36:F36"/>
    <mergeCell ref="A37:F37"/>
    <mergeCell ref="A38:F38"/>
    <mergeCell ref="A39:F39"/>
    <mergeCell ref="A40:F40"/>
  </mergeCells>
  <conditionalFormatting sqref="A20:A21">
    <cfRule type="duplicateValues" priority="2" aboveAverage="0" equalAverage="0" bottom="0" percent="0" rank="0" text="" dxfId="0"/>
  </conditionalFormatting>
  <conditionalFormatting sqref="A27:A28">
    <cfRule type="duplicateValues" priority="3" aboveAverage="0" equalAverage="0" bottom="0" percent="0" rank="0" text="" dxfId="1"/>
  </conditionalFormatting>
  <conditionalFormatting sqref="B22">
    <cfRule type="duplicateValues" priority="4" aboveAverage="0" equalAverage="0" bottom="0" percent="0" rank="0" text="" dxfId="2"/>
  </conditionalFormatting>
  <conditionalFormatting sqref="B28">
    <cfRule type="duplicateValues" priority="5" aboveAverage="0" equalAverage="0" bottom="0" percent="0" rank="0" text="" dxfId="3"/>
  </conditionalFormatting>
  <conditionalFormatting sqref="D22">
    <cfRule type="duplicateValues" priority="6" aboveAverage="0" equalAverage="0" bottom="0" percent="0" rank="0" text="" dxfId="4"/>
  </conditionalFormatting>
  <conditionalFormatting sqref="A24:A26 B20:B21 A31:A33">
    <cfRule type="duplicateValues" priority="7" aboveAverage="0" equalAverage="0" bottom="0" percent="0" rank="0" text="" dxfId="5"/>
  </conditionalFormatting>
  <printOptions headings="false" gridLines="false" gridLinesSet="true" horizontalCentered="false" verticalCentered="false"/>
  <pageMargins left="0.511805555555555" right="0.511805555555555" top="1.20763888888889" bottom="0.634722222222222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157"/>
  <sheetViews>
    <sheetView showFormulas="false" showGridLines="false" showRowColHeaders="true" showZeros="true" rightToLeft="false" tabSelected="false" showOutlineSymbols="true" defaultGridColor="true" view="normal" topLeftCell="B54" colorId="64" zoomScale="100" zoomScaleNormal="100" zoomScalePageLayoutView="100" workbookViewId="0">
      <selection pane="topLeft" activeCell="D38" activeCellId="0" sqref="D38"/>
    </sheetView>
  </sheetViews>
  <sheetFormatPr defaultColWidth="9.15625" defaultRowHeight="12" zeroHeight="false" outlineLevelRow="0" outlineLevelCol="0"/>
  <cols>
    <col collapsed="false" customWidth="true" hidden="false" outlineLevel="0" max="1" min="1" style="26" width="9.58"/>
    <col collapsed="false" customWidth="true" hidden="false" outlineLevel="0" max="2" min="2" style="27" width="32.57"/>
    <col collapsed="false" customWidth="true" hidden="false" outlineLevel="0" max="3" min="3" style="27" width="34.71"/>
    <col collapsed="false" customWidth="true" hidden="false" outlineLevel="0" max="4" min="4" style="26" width="25.29"/>
    <col collapsed="false" customWidth="true" hidden="false" outlineLevel="0" max="5" min="5" style="27" width="11.29"/>
    <col collapsed="false" customWidth="true" hidden="false" outlineLevel="0" max="6" min="6" style="27" width="12.29"/>
    <col collapsed="false" customWidth="false" hidden="false" outlineLevel="0" max="1024" min="7" style="27" width="9.14"/>
  </cols>
  <sheetData>
    <row r="1" customFormat="false" ht="39.75" hidden="false" customHeight="true" outlineLevel="0" collapsed="false">
      <c r="A1" s="28" t="s">
        <v>38</v>
      </c>
      <c r="B1" s="28"/>
      <c r="C1" s="28"/>
      <c r="D1" s="28"/>
      <c r="E1" s="28"/>
    </row>
    <row r="2" customFormat="false" ht="12" hidden="false" customHeight="false" outlineLevel="0" collapsed="false">
      <c r="A2" s="29"/>
      <c r="B2" s="29"/>
      <c r="C2" s="29"/>
      <c r="D2" s="29"/>
      <c r="E2" s="29"/>
    </row>
    <row r="3" customFormat="false" ht="12" hidden="false" customHeight="false" outlineLevel="0" collapsed="false">
      <c r="A3" s="30" t="s">
        <v>39</v>
      </c>
      <c r="B3" s="30"/>
      <c r="C3" s="30" t="s">
        <v>40</v>
      </c>
      <c r="D3" s="30"/>
      <c r="E3" s="30"/>
    </row>
    <row r="4" customFormat="false" ht="12" hidden="false" customHeight="false" outlineLevel="0" collapsed="false">
      <c r="A4" s="30" t="s">
        <v>41</v>
      </c>
      <c r="B4" s="30"/>
      <c r="C4" s="30" t="n">
        <v>52022</v>
      </c>
      <c r="D4" s="30"/>
      <c r="E4" s="30"/>
    </row>
    <row r="7" customFormat="false" ht="12" hidden="false" customHeight="false" outlineLevel="0" collapsed="false">
      <c r="A7" s="31" t="s">
        <v>42</v>
      </c>
      <c r="B7" s="31" t="s">
        <v>43</v>
      </c>
      <c r="C7" s="31"/>
      <c r="D7" s="31"/>
      <c r="E7" s="31"/>
    </row>
    <row r="8" customFormat="false" ht="28.5" hidden="false" customHeight="true" outlineLevel="0" collapsed="false">
      <c r="A8" s="32" t="n">
        <v>2</v>
      </c>
      <c r="B8" s="33" t="e">
        <f aca="false">proposta!#ref!</f>
        <v>#NAME?</v>
      </c>
      <c r="C8" s="33"/>
      <c r="D8" s="33"/>
      <c r="E8" s="33"/>
    </row>
    <row r="9" customFormat="false" ht="16.5" hidden="false" customHeight="true" outlineLevel="0" collapsed="false"/>
    <row r="10" customFormat="false" ht="12" hidden="false" customHeight="false" outlineLevel="0" collapsed="false">
      <c r="A10" s="34" t="s">
        <v>44</v>
      </c>
      <c r="B10" s="34"/>
      <c r="C10" s="34"/>
      <c r="D10" s="34"/>
      <c r="E10" s="34"/>
    </row>
    <row r="11" customFormat="false" ht="16.5" hidden="false" customHeight="true" outlineLevel="0" collapsed="false">
      <c r="D11" s="35"/>
    </row>
    <row r="12" customFormat="false" ht="12" hidden="false" customHeight="true" outlineLevel="0" collapsed="false">
      <c r="A12" s="36" t="s">
        <v>45</v>
      </c>
      <c r="B12" s="37" t="s">
        <v>46</v>
      </c>
      <c r="C12" s="37"/>
      <c r="D12" s="38" t="n">
        <v>44768</v>
      </c>
    </row>
    <row r="13" customFormat="false" ht="12" hidden="false" customHeight="true" outlineLevel="0" collapsed="false">
      <c r="A13" s="36" t="s">
        <v>47</v>
      </c>
      <c r="B13" s="37" t="s">
        <v>48</v>
      </c>
      <c r="C13" s="37"/>
      <c r="D13" s="39" t="e">
        <f aca="false">#REF!</f>
        <v>#REF!</v>
      </c>
    </row>
    <row r="14" customFormat="false" ht="12" hidden="false" customHeight="true" outlineLevel="0" collapsed="false">
      <c r="A14" s="36" t="s">
        <v>49</v>
      </c>
      <c r="B14" s="37" t="s">
        <v>50</v>
      </c>
      <c r="C14" s="37"/>
      <c r="D14" s="39" t="n">
        <v>2021</v>
      </c>
    </row>
    <row r="15" customFormat="false" ht="12" hidden="false" customHeight="true" outlineLevel="0" collapsed="false">
      <c r="A15" s="36" t="s">
        <v>51</v>
      </c>
      <c r="B15" s="37" t="s">
        <v>52</v>
      </c>
      <c r="C15" s="37"/>
      <c r="D15" s="39" t="n">
        <v>12</v>
      </c>
    </row>
    <row r="16" customFormat="false" ht="16.5" hidden="false" customHeight="true" outlineLevel="0" collapsed="false"/>
    <row r="17" customFormat="false" ht="12" hidden="false" customHeight="false" outlineLevel="0" collapsed="false">
      <c r="A17" s="34" t="s">
        <v>53</v>
      </c>
      <c r="B17" s="34"/>
      <c r="C17" s="34"/>
      <c r="D17" s="34"/>
      <c r="E17" s="34"/>
    </row>
    <row r="18" customFormat="false" ht="16.5" hidden="false" customHeight="true" outlineLevel="0" collapsed="false"/>
    <row r="19" customFormat="false" ht="42" hidden="false" customHeight="true" outlineLevel="0" collapsed="false">
      <c r="A19" s="40" t="s">
        <v>54</v>
      </c>
      <c r="B19" s="41" t="s">
        <v>55</v>
      </c>
      <c r="C19" s="41"/>
      <c r="D19" s="40" t="s">
        <v>56</v>
      </c>
    </row>
    <row r="20" customFormat="false" ht="12" hidden="false" customHeight="false" outlineLevel="0" collapsed="false">
      <c r="A20" s="36" t="s">
        <v>43</v>
      </c>
      <c r="B20" s="36" t="n">
        <v>1</v>
      </c>
      <c r="C20" s="36"/>
      <c r="D20" s="39" t="e">
        <f aca="false">proposta!#ref!</f>
        <v>#NAME?</v>
      </c>
    </row>
    <row r="21" customFormat="false" ht="24" hidden="false" customHeight="true" outlineLevel="0" collapsed="false">
      <c r="A21" s="42" t="e">
        <f aca="false">B8</f>
        <v>#NAME?</v>
      </c>
      <c r="B21" s="42"/>
      <c r="C21" s="42"/>
      <c r="D21" s="42"/>
    </row>
    <row r="22" customFormat="false" ht="16.5" hidden="false" customHeight="true" outlineLevel="0" collapsed="false"/>
    <row r="23" customFormat="false" ht="12" hidden="false" customHeight="false" outlineLevel="0" collapsed="false">
      <c r="A23" s="34" t="s">
        <v>57</v>
      </c>
      <c r="B23" s="34"/>
      <c r="C23" s="34"/>
      <c r="D23" s="34"/>
      <c r="E23" s="34"/>
    </row>
    <row r="24" customFormat="false" ht="16.5" hidden="false" customHeight="true" outlineLevel="0" collapsed="false"/>
    <row r="25" customFormat="false" ht="16.5" hidden="false" customHeight="true" outlineLevel="0" collapsed="false">
      <c r="A25" s="34" t="s">
        <v>58</v>
      </c>
      <c r="B25" s="34"/>
      <c r="C25" s="34"/>
      <c r="D25" s="34"/>
      <c r="E25" s="34"/>
    </row>
    <row r="26" customFormat="false" ht="16.5" hidden="false" customHeight="true" outlineLevel="0" collapsed="false"/>
    <row r="27" customFormat="false" ht="12" hidden="false" customHeight="false" outlineLevel="0" collapsed="false">
      <c r="A27" s="43" t="s">
        <v>59</v>
      </c>
      <c r="B27" s="43"/>
      <c r="C27" s="43"/>
      <c r="D27" s="43"/>
      <c r="E27" s="43"/>
    </row>
    <row r="28" customFormat="false" ht="12" hidden="false" customHeight="true" outlineLevel="0" collapsed="false">
      <c r="A28" s="44" t="s">
        <v>60</v>
      </c>
      <c r="B28" s="44"/>
      <c r="C28" s="44"/>
      <c r="D28" s="44"/>
      <c r="E28" s="44"/>
    </row>
    <row r="29" customFormat="false" ht="12" hidden="false" customHeight="true" outlineLevel="0" collapsed="false">
      <c r="A29" s="32" t="n">
        <v>1</v>
      </c>
      <c r="B29" s="37" t="s">
        <v>61</v>
      </c>
      <c r="C29" s="37"/>
      <c r="D29" s="36" t="e">
        <f aca="false">A21</f>
        <v>#NAME?</v>
      </c>
    </row>
    <row r="30" customFormat="false" ht="12" hidden="false" customHeight="true" outlineLevel="0" collapsed="false">
      <c r="A30" s="32" t="n">
        <v>2</v>
      </c>
      <c r="B30" s="37" t="s">
        <v>62</v>
      </c>
      <c r="C30" s="37"/>
      <c r="D30" s="32"/>
    </row>
    <row r="31" customFormat="false" ht="12" hidden="false" customHeight="true" outlineLevel="0" collapsed="false">
      <c r="A31" s="32" t="n">
        <v>3</v>
      </c>
      <c r="B31" s="37" t="s">
        <v>63</v>
      </c>
      <c r="C31" s="37"/>
      <c r="D31" s="45" t="n">
        <v>2315.04</v>
      </c>
    </row>
    <row r="32" customFormat="false" ht="12" hidden="false" customHeight="true" outlineLevel="0" collapsed="false">
      <c r="A32" s="32" t="n">
        <v>4</v>
      </c>
      <c r="B32" s="37" t="s">
        <v>64</v>
      </c>
      <c r="C32" s="37"/>
      <c r="D32" s="36" t="e">
        <f aca="false">D29</f>
        <v>#NAME?</v>
      </c>
    </row>
    <row r="33" customFormat="false" ht="12" hidden="false" customHeight="true" outlineLevel="0" collapsed="false">
      <c r="A33" s="32" t="n">
        <v>5</v>
      </c>
      <c r="B33" s="37" t="s">
        <v>65</v>
      </c>
      <c r="C33" s="37"/>
      <c r="D33" s="46" t="n">
        <v>44197</v>
      </c>
    </row>
    <row r="35" customFormat="false" ht="12" hidden="false" customHeight="false" outlineLevel="0" collapsed="false">
      <c r="A35" s="47" t="s">
        <v>66</v>
      </c>
      <c r="B35" s="47"/>
      <c r="C35" s="47"/>
      <c r="D35" s="47"/>
      <c r="E35" s="47"/>
    </row>
    <row r="37" customFormat="false" ht="12" hidden="false" customHeight="true" outlineLevel="0" collapsed="false">
      <c r="A37" s="40" t="n">
        <v>1</v>
      </c>
      <c r="B37" s="41" t="s">
        <v>67</v>
      </c>
      <c r="C37" s="41"/>
      <c r="D37" s="40" t="s">
        <v>68</v>
      </c>
    </row>
    <row r="38" customFormat="false" ht="12" hidden="false" customHeight="true" outlineLevel="0" collapsed="false">
      <c r="A38" s="36" t="s">
        <v>45</v>
      </c>
      <c r="B38" s="48" t="s">
        <v>69</v>
      </c>
      <c r="C38" s="48"/>
      <c r="D38" s="49" t="n">
        <f aca="false">D31</f>
        <v>2315.04</v>
      </c>
    </row>
    <row r="39" customFormat="false" ht="12" hidden="false" customHeight="true" outlineLevel="0" collapsed="false">
      <c r="A39" s="36" t="s">
        <v>47</v>
      </c>
      <c r="B39" s="48" t="s">
        <v>70</v>
      </c>
      <c r="C39" s="48"/>
      <c r="D39" s="49"/>
    </row>
    <row r="40" customFormat="false" ht="12" hidden="false" customHeight="true" outlineLevel="0" collapsed="false">
      <c r="A40" s="36" t="s">
        <v>49</v>
      </c>
      <c r="B40" s="48" t="s">
        <v>71</v>
      </c>
      <c r="C40" s="48"/>
      <c r="D40" s="49"/>
    </row>
    <row r="41" customFormat="false" ht="12" hidden="false" customHeight="true" outlineLevel="0" collapsed="false">
      <c r="A41" s="36" t="s">
        <v>51</v>
      </c>
      <c r="B41" s="48" t="s">
        <v>72</v>
      </c>
      <c r="C41" s="48"/>
      <c r="D41" s="49"/>
    </row>
    <row r="42" customFormat="false" ht="12" hidden="false" customHeight="true" outlineLevel="0" collapsed="false">
      <c r="A42" s="36" t="s">
        <v>73</v>
      </c>
      <c r="B42" s="48" t="s">
        <v>74</v>
      </c>
      <c r="C42" s="48"/>
      <c r="D42" s="49"/>
    </row>
    <row r="43" customFormat="false" ht="12" hidden="false" customHeight="true" outlineLevel="0" collapsed="false">
      <c r="A43" s="36" t="s">
        <v>75</v>
      </c>
      <c r="B43" s="48" t="s">
        <v>76</v>
      </c>
      <c r="C43" s="48"/>
      <c r="D43" s="49" t="n">
        <v>0</v>
      </c>
    </row>
    <row r="44" customFormat="false" ht="12" hidden="false" customHeight="true" outlineLevel="0" collapsed="false">
      <c r="A44" s="40" t="s">
        <v>77</v>
      </c>
      <c r="B44" s="40"/>
      <c r="C44" s="40"/>
      <c r="D44" s="49" t="n">
        <f aca="false">SUM(D38:D43)</f>
        <v>2315.04</v>
      </c>
    </row>
    <row r="46" customFormat="false" ht="12" hidden="false" customHeight="false" outlineLevel="0" collapsed="false">
      <c r="A46" s="50" t="s">
        <v>78</v>
      </c>
      <c r="B46" s="50"/>
      <c r="C46" s="50"/>
      <c r="D46" s="50"/>
      <c r="E46" s="50"/>
    </row>
    <row r="47" customFormat="false" ht="12" hidden="false" customHeight="false" outlineLevel="0" collapsed="false">
      <c r="A47" s="51" t="s">
        <v>79</v>
      </c>
      <c r="B47" s="51"/>
      <c r="C47" s="51"/>
      <c r="D47" s="51"/>
      <c r="E47" s="51"/>
    </row>
    <row r="48" customFormat="false" ht="12" hidden="false" customHeight="true" outlineLevel="0" collapsed="false">
      <c r="A48" s="40" t="s">
        <v>80</v>
      </c>
      <c r="B48" s="41" t="s">
        <v>81</v>
      </c>
      <c r="C48" s="41"/>
      <c r="D48" s="40" t="s">
        <v>82</v>
      </c>
      <c r="E48" s="40" t="s">
        <v>68</v>
      </c>
    </row>
    <row r="49" customFormat="false" ht="12" hidden="false" customHeight="true" outlineLevel="0" collapsed="false">
      <c r="A49" s="36" t="s">
        <v>45</v>
      </c>
      <c r="B49" s="37" t="s">
        <v>83</v>
      </c>
      <c r="C49" s="37"/>
      <c r="D49" s="52"/>
      <c r="E49" s="49" t="n">
        <f aca="false">D44*D49</f>
        <v>0</v>
      </c>
    </row>
    <row r="50" customFormat="false" ht="12" hidden="false" customHeight="true" outlineLevel="0" collapsed="false">
      <c r="A50" s="36" t="s">
        <v>47</v>
      </c>
      <c r="B50" s="37" t="s">
        <v>84</v>
      </c>
      <c r="C50" s="37"/>
      <c r="D50" s="52"/>
      <c r="E50" s="49" t="n">
        <f aca="false">D44*D50</f>
        <v>0</v>
      </c>
    </row>
    <row r="51" customFormat="false" ht="12" hidden="false" customHeight="true" outlineLevel="0" collapsed="false">
      <c r="A51" s="40" t="s">
        <v>77</v>
      </c>
      <c r="B51" s="40"/>
      <c r="C51" s="40"/>
      <c r="D51" s="53" t="n">
        <f aca="false">D49+D50</f>
        <v>0</v>
      </c>
      <c r="E51" s="49" t="n">
        <f aca="false">SUM(E49:E50)</f>
        <v>0</v>
      </c>
    </row>
    <row r="53" customFormat="false" ht="12" hidden="false" customHeight="true" outlineLevel="0" collapsed="false">
      <c r="A53" s="40" t="s">
        <v>85</v>
      </c>
      <c r="B53" s="40"/>
      <c r="C53" s="40"/>
      <c r="D53" s="40"/>
      <c r="E53" s="40"/>
    </row>
    <row r="54" customFormat="false" ht="12" hidden="false" customHeight="true" outlineLevel="0" collapsed="false">
      <c r="A54" s="40" t="s">
        <v>86</v>
      </c>
      <c r="B54" s="41" t="s">
        <v>87</v>
      </c>
      <c r="C54" s="41"/>
      <c r="D54" s="40" t="s">
        <v>82</v>
      </c>
      <c r="E54" s="40" t="s">
        <v>68</v>
      </c>
    </row>
    <row r="55" customFormat="false" ht="12" hidden="false" customHeight="true" outlineLevel="0" collapsed="false">
      <c r="A55" s="36" t="s">
        <v>45</v>
      </c>
      <c r="B55" s="37" t="s">
        <v>88</v>
      </c>
      <c r="C55" s="37"/>
      <c r="D55" s="52" t="n">
        <v>0.2</v>
      </c>
      <c r="E55" s="54" t="n">
        <f aca="false">SUM(D$44+E$51)*D55</f>
        <v>463.008</v>
      </c>
      <c r="F55" s="55"/>
    </row>
    <row r="56" customFormat="false" ht="12" hidden="false" customHeight="true" outlineLevel="0" collapsed="false">
      <c r="A56" s="36" t="s">
        <v>47</v>
      </c>
      <c r="B56" s="37" t="s">
        <v>89</v>
      </c>
      <c r="C56" s="37"/>
      <c r="D56" s="52" t="n">
        <v>0.025</v>
      </c>
      <c r="E56" s="54" t="n">
        <f aca="false">SUM(D$44+E$51)*D56</f>
        <v>57.876</v>
      </c>
      <c r="F56" s="55"/>
    </row>
    <row r="57" customFormat="false" ht="12" hidden="false" customHeight="true" outlineLevel="0" collapsed="false">
      <c r="A57" s="36" t="s">
        <v>49</v>
      </c>
      <c r="B57" s="37" t="s">
        <v>90</v>
      </c>
      <c r="C57" s="37"/>
      <c r="D57" s="52" t="n">
        <v>0.02</v>
      </c>
      <c r="E57" s="54" t="n">
        <f aca="false">SUM(D$44+E$51)*D57</f>
        <v>46.3008</v>
      </c>
      <c r="F57" s="55"/>
    </row>
    <row r="58" customFormat="false" ht="12" hidden="false" customHeight="true" outlineLevel="0" collapsed="false">
      <c r="A58" s="36" t="s">
        <v>51</v>
      </c>
      <c r="B58" s="37" t="s">
        <v>91</v>
      </c>
      <c r="C58" s="37"/>
      <c r="D58" s="52" t="n">
        <v>0.015</v>
      </c>
      <c r="E58" s="54" t="n">
        <f aca="false">SUM(D$44+E$51)*D58</f>
        <v>34.7256</v>
      </c>
    </row>
    <row r="59" customFormat="false" ht="12" hidden="false" customHeight="true" outlineLevel="0" collapsed="false">
      <c r="A59" s="36" t="s">
        <v>73</v>
      </c>
      <c r="B59" s="37" t="s">
        <v>92</v>
      </c>
      <c r="C59" s="37"/>
      <c r="D59" s="52" t="n">
        <v>0.01</v>
      </c>
      <c r="E59" s="54" t="n">
        <f aca="false">SUM(D$44+E$51)*D59</f>
        <v>23.1504</v>
      </c>
    </row>
    <row r="60" customFormat="false" ht="12" hidden="false" customHeight="true" outlineLevel="0" collapsed="false">
      <c r="A60" s="36" t="s">
        <v>93</v>
      </c>
      <c r="B60" s="37" t="s">
        <v>94</v>
      </c>
      <c r="C60" s="37"/>
      <c r="D60" s="52" t="n">
        <v>0.006</v>
      </c>
      <c r="E60" s="54" t="n">
        <f aca="false">SUM(D$44+E$51)*D60</f>
        <v>13.89024</v>
      </c>
    </row>
    <row r="61" customFormat="false" ht="12" hidden="false" customHeight="true" outlineLevel="0" collapsed="false">
      <c r="A61" s="36" t="s">
        <v>75</v>
      </c>
      <c r="B61" s="37" t="s">
        <v>95</v>
      </c>
      <c r="C61" s="37"/>
      <c r="D61" s="52" t="n">
        <v>0.002</v>
      </c>
      <c r="E61" s="54" t="n">
        <f aca="false">SUM(D$44+E$51)*D61</f>
        <v>4.63008</v>
      </c>
    </row>
    <row r="62" customFormat="false" ht="12" hidden="false" customHeight="true" outlineLevel="0" collapsed="false">
      <c r="A62" s="36" t="s">
        <v>96</v>
      </c>
      <c r="B62" s="37" t="s">
        <v>97</v>
      </c>
      <c r="C62" s="37"/>
      <c r="D62" s="52" t="n">
        <v>0.08</v>
      </c>
      <c r="E62" s="54" t="n">
        <f aca="false">SUM(D$44+E$51)*D62</f>
        <v>185.2032</v>
      </c>
    </row>
    <row r="63" customFormat="false" ht="12" hidden="false" customHeight="true" outlineLevel="0" collapsed="false">
      <c r="A63" s="40" t="s">
        <v>98</v>
      </c>
      <c r="B63" s="40"/>
      <c r="C63" s="40"/>
      <c r="D63" s="53" t="n">
        <f aca="false">SUM(D55:D62)</f>
        <v>0.358</v>
      </c>
      <c r="E63" s="54" t="n">
        <f aca="false">SUM(E55:E62)</f>
        <v>828.78432</v>
      </c>
    </row>
    <row r="65" customFormat="false" ht="12" hidden="false" customHeight="false" outlineLevel="0" collapsed="false">
      <c r="A65" s="31" t="s">
        <v>99</v>
      </c>
      <c r="B65" s="31"/>
      <c r="C65" s="31"/>
      <c r="D65" s="31"/>
      <c r="E65" s="31"/>
    </row>
    <row r="66" customFormat="false" ht="12" hidden="false" customHeight="true" outlineLevel="0" collapsed="false">
      <c r="A66" s="40" t="s">
        <v>100</v>
      </c>
      <c r="B66" s="41" t="s">
        <v>101</v>
      </c>
      <c r="C66" s="41"/>
      <c r="D66" s="40" t="s">
        <v>68</v>
      </c>
    </row>
    <row r="67" customFormat="false" ht="12" hidden="false" customHeight="true" outlineLevel="0" collapsed="false">
      <c r="A67" s="36" t="s">
        <v>45</v>
      </c>
      <c r="B67" s="37" t="s">
        <v>102</v>
      </c>
      <c r="C67" s="37"/>
      <c r="D67" s="49" t="n">
        <v>0</v>
      </c>
    </row>
    <row r="68" customFormat="false" ht="12" hidden="false" customHeight="true" outlineLevel="0" collapsed="false">
      <c r="A68" s="36" t="s">
        <v>47</v>
      </c>
      <c r="B68" s="37" t="s">
        <v>103</v>
      </c>
      <c r="C68" s="37"/>
      <c r="D68" s="49" t="n">
        <f aca="false">(22*18.01)-0.1</f>
        <v>396.12</v>
      </c>
      <c r="E68" s="56"/>
    </row>
    <row r="69" customFormat="false" ht="12" hidden="false" customHeight="true" outlineLevel="0" collapsed="false">
      <c r="A69" s="36" t="s">
        <v>49</v>
      </c>
      <c r="B69" s="37" t="s">
        <v>104</v>
      </c>
      <c r="C69" s="37"/>
      <c r="D69" s="49" t="n">
        <v>7</v>
      </c>
      <c r="E69" s="56"/>
    </row>
    <row r="70" customFormat="false" ht="12" hidden="false" customHeight="true" outlineLevel="0" collapsed="false">
      <c r="A70" s="36" t="s">
        <v>51</v>
      </c>
      <c r="B70" s="37" t="s">
        <v>105</v>
      </c>
      <c r="C70" s="37"/>
      <c r="D70" s="49" t="n">
        <v>135.07</v>
      </c>
    </row>
    <row r="71" customFormat="false" ht="12" hidden="false" customHeight="true" outlineLevel="0" collapsed="false">
      <c r="A71" s="36" t="s">
        <v>73</v>
      </c>
      <c r="B71" s="37" t="s">
        <v>106</v>
      </c>
      <c r="C71" s="37"/>
      <c r="D71" s="49" t="n">
        <v>50</v>
      </c>
    </row>
    <row r="72" customFormat="false" ht="12" hidden="false" customHeight="true" outlineLevel="0" collapsed="false">
      <c r="A72" s="40" t="s">
        <v>98</v>
      </c>
      <c r="B72" s="40"/>
      <c r="C72" s="40"/>
      <c r="D72" s="49" t="n">
        <f aca="false">SUM(D67:D71)</f>
        <v>588.19</v>
      </c>
    </row>
    <row r="74" customFormat="false" ht="12" hidden="false" customHeight="true" outlineLevel="0" collapsed="false">
      <c r="A74" s="57" t="s">
        <v>107</v>
      </c>
      <c r="B74" s="57"/>
      <c r="C74" s="57"/>
      <c r="D74" s="57"/>
      <c r="E74" s="57"/>
    </row>
    <row r="75" customFormat="false" ht="12" hidden="false" customHeight="true" outlineLevel="0" collapsed="false">
      <c r="A75" s="40" t="n">
        <v>2</v>
      </c>
      <c r="B75" s="41" t="s">
        <v>108</v>
      </c>
      <c r="C75" s="41"/>
      <c r="D75" s="40" t="s">
        <v>68</v>
      </c>
    </row>
    <row r="76" customFormat="false" ht="12" hidden="false" customHeight="true" outlineLevel="0" collapsed="false">
      <c r="A76" s="36" t="s">
        <v>80</v>
      </c>
      <c r="B76" s="37" t="s">
        <v>81</v>
      </c>
      <c r="C76" s="37"/>
      <c r="D76" s="54" t="n">
        <f aca="false">E51</f>
        <v>0</v>
      </c>
    </row>
    <row r="77" customFormat="false" ht="12" hidden="false" customHeight="true" outlineLevel="0" collapsed="false">
      <c r="A77" s="36" t="s">
        <v>86</v>
      </c>
      <c r="B77" s="37" t="s">
        <v>87</v>
      </c>
      <c r="C77" s="37"/>
      <c r="D77" s="54" t="n">
        <f aca="false">E63</f>
        <v>828.78432</v>
      </c>
    </row>
    <row r="78" customFormat="false" ht="12" hidden="false" customHeight="true" outlineLevel="0" collapsed="false">
      <c r="A78" s="36" t="s">
        <v>100</v>
      </c>
      <c r="B78" s="37" t="s">
        <v>101</v>
      </c>
      <c r="C78" s="37"/>
      <c r="D78" s="54" t="n">
        <f aca="false">D72</f>
        <v>588.19</v>
      </c>
    </row>
    <row r="79" customFormat="false" ht="12" hidden="false" customHeight="true" outlineLevel="0" collapsed="false">
      <c r="A79" s="40" t="s">
        <v>77</v>
      </c>
      <c r="B79" s="40"/>
      <c r="C79" s="40"/>
      <c r="D79" s="54" t="n">
        <f aca="false">SUM(D76:D78)</f>
        <v>1416.97432</v>
      </c>
    </row>
    <row r="80" customFormat="false" ht="12" hidden="false" customHeight="false" outlineLevel="0" collapsed="false">
      <c r="A80" s="58"/>
    </row>
    <row r="81" customFormat="false" ht="12" hidden="false" customHeight="false" outlineLevel="0" collapsed="false">
      <c r="A81" s="31" t="s">
        <v>109</v>
      </c>
      <c r="B81" s="31"/>
      <c r="C81" s="31"/>
      <c r="D81" s="31"/>
      <c r="E81" s="31"/>
    </row>
    <row r="82" customFormat="false" ht="12" hidden="false" customHeight="true" outlineLevel="0" collapsed="false">
      <c r="A82" s="40" t="n">
        <v>3</v>
      </c>
      <c r="B82" s="41" t="s">
        <v>110</v>
      </c>
      <c r="C82" s="41"/>
      <c r="D82" s="40" t="s">
        <v>82</v>
      </c>
      <c r="E82" s="40" t="s">
        <v>68</v>
      </c>
      <c r="F82" s="27" t="s">
        <v>111</v>
      </c>
    </row>
    <row r="83" customFormat="false" ht="12" hidden="false" customHeight="true" outlineLevel="0" collapsed="false">
      <c r="A83" s="36" t="s">
        <v>45</v>
      </c>
      <c r="B83" s="37" t="s">
        <v>112</v>
      </c>
      <c r="C83" s="37"/>
      <c r="D83" s="53"/>
      <c r="E83" s="54" t="n">
        <f aca="false">D$44*D83</f>
        <v>0</v>
      </c>
    </row>
    <row r="84" customFormat="false" ht="12" hidden="false" customHeight="true" outlineLevel="0" collapsed="false">
      <c r="A84" s="36" t="s">
        <v>47</v>
      </c>
      <c r="B84" s="37" t="s">
        <v>113</v>
      </c>
      <c r="C84" s="37"/>
      <c r="D84" s="53"/>
      <c r="E84" s="54" t="n">
        <f aca="false">D$44*D84</f>
        <v>0</v>
      </c>
    </row>
    <row r="85" customFormat="false" ht="12" hidden="false" customHeight="true" outlineLevel="0" collapsed="false">
      <c r="A85" s="36" t="s">
        <v>49</v>
      </c>
      <c r="B85" s="37" t="s">
        <v>114</v>
      </c>
      <c r="C85" s="37"/>
      <c r="D85" s="52"/>
      <c r="E85" s="54" t="n">
        <f aca="false">D$44*D85</f>
        <v>0</v>
      </c>
    </row>
    <row r="86" customFormat="false" ht="12" hidden="false" customHeight="true" outlineLevel="0" collapsed="false">
      <c r="A86" s="36" t="s">
        <v>51</v>
      </c>
      <c r="B86" s="37" t="s">
        <v>115</v>
      </c>
      <c r="C86" s="37"/>
      <c r="D86" s="53"/>
      <c r="E86" s="54" t="n">
        <f aca="false">D$44*D86</f>
        <v>0</v>
      </c>
    </row>
    <row r="87" customFormat="false" ht="12" hidden="false" customHeight="true" outlineLevel="0" collapsed="false">
      <c r="A87" s="36" t="s">
        <v>73</v>
      </c>
      <c r="B87" s="37" t="s">
        <v>116</v>
      </c>
      <c r="C87" s="37"/>
      <c r="D87" s="52"/>
      <c r="E87" s="54" t="n">
        <f aca="false">D$44*D87</f>
        <v>0</v>
      </c>
    </row>
    <row r="88" customFormat="false" ht="12" hidden="false" customHeight="true" outlineLevel="0" collapsed="false">
      <c r="A88" s="36" t="s">
        <v>93</v>
      </c>
      <c r="B88" s="37" t="s">
        <v>117</v>
      </c>
      <c r="C88" s="37"/>
      <c r="D88" s="52"/>
      <c r="E88" s="54" t="n">
        <f aca="false">D$44*D88</f>
        <v>0</v>
      </c>
    </row>
    <row r="89" customFormat="false" ht="12" hidden="false" customHeight="true" outlineLevel="0" collapsed="false">
      <c r="A89" s="40" t="s">
        <v>77</v>
      </c>
      <c r="B89" s="40"/>
      <c r="C89" s="40"/>
      <c r="D89" s="53" t="n">
        <f aca="false">D83+D84+D85+D86+D87+D88</f>
        <v>0</v>
      </c>
      <c r="E89" s="54" t="n">
        <f aca="false">SUM(E83:E88)</f>
        <v>0</v>
      </c>
    </row>
    <row r="91" customFormat="false" ht="12" hidden="false" customHeight="false" outlineLevel="0" collapsed="false">
      <c r="A91" s="31" t="s">
        <v>118</v>
      </c>
      <c r="B91" s="31"/>
      <c r="C91" s="31"/>
      <c r="D91" s="31"/>
      <c r="E91" s="31"/>
    </row>
    <row r="92" customFormat="false" ht="12" hidden="false" customHeight="false" outlineLevel="0" collapsed="false">
      <c r="A92" s="50" t="s">
        <v>119</v>
      </c>
      <c r="B92" s="50"/>
      <c r="C92" s="50"/>
      <c r="D92" s="50"/>
      <c r="E92" s="50"/>
    </row>
    <row r="93" customFormat="false" ht="12" hidden="false" customHeight="true" outlineLevel="0" collapsed="false">
      <c r="A93" s="40" t="s">
        <v>120</v>
      </c>
      <c r="B93" s="41" t="s">
        <v>121</v>
      </c>
      <c r="C93" s="41"/>
      <c r="D93" s="40" t="s">
        <v>82</v>
      </c>
      <c r="E93" s="40" t="s">
        <v>68</v>
      </c>
      <c r="F93" s="55"/>
    </row>
    <row r="94" customFormat="false" ht="12" hidden="false" customHeight="true" outlineLevel="0" collapsed="false">
      <c r="A94" s="36" t="s">
        <v>45</v>
      </c>
      <c r="B94" s="37" t="s">
        <v>122</v>
      </c>
      <c r="C94" s="37"/>
      <c r="D94" s="59"/>
      <c r="E94" s="54" t="n">
        <f aca="false">D94*D44</f>
        <v>0</v>
      </c>
      <c r="F94" s="55"/>
    </row>
    <row r="95" customFormat="false" ht="12" hidden="false" customHeight="true" outlineLevel="0" collapsed="false">
      <c r="A95" s="36" t="s">
        <v>47</v>
      </c>
      <c r="B95" s="37" t="s">
        <v>123</v>
      </c>
      <c r="C95" s="37"/>
      <c r="D95" s="60"/>
      <c r="E95" s="54" t="n">
        <f aca="false">(D$44)*D95</f>
        <v>0</v>
      </c>
      <c r="F95" s="55"/>
    </row>
    <row r="96" customFormat="false" ht="12" hidden="false" customHeight="true" outlineLevel="0" collapsed="false">
      <c r="A96" s="36" t="s">
        <v>49</v>
      </c>
      <c r="B96" s="37" t="s">
        <v>124</v>
      </c>
      <c r="C96" s="37"/>
      <c r="D96" s="60"/>
      <c r="E96" s="54" t="n">
        <f aca="false">(D$44)*D96</f>
        <v>0</v>
      </c>
      <c r="F96" s="55"/>
    </row>
    <row r="97" customFormat="false" ht="12" hidden="false" customHeight="true" outlineLevel="0" collapsed="false">
      <c r="A97" s="36" t="s">
        <v>51</v>
      </c>
      <c r="B97" s="37" t="s">
        <v>125</v>
      </c>
      <c r="C97" s="37"/>
      <c r="D97" s="60"/>
      <c r="E97" s="54" t="n">
        <f aca="false">(D$44)*D97</f>
        <v>0</v>
      </c>
      <c r="F97" s="55"/>
    </row>
    <row r="98" customFormat="false" ht="12" hidden="false" customHeight="true" outlineLevel="0" collapsed="false">
      <c r="A98" s="36" t="s">
        <v>73</v>
      </c>
      <c r="B98" s="37" t="s">
        <v>126</v>
      </c>
      <c r="C98" s="37"/>
      <c r="D98" s="60"/>
      <c r="E98" s="54" t="n">
        <f aca="false">(D$44)*D98</f>
        <v>0</v>
      </c>
      <c r="F98" s="55"/>
    </row>
    <row r="99" customFormat="false" ht="12" hidden="false" customHeight="true" outlineLevel="0" collapsed="false">
      <c r="A99" s="36" t="s">
        <v>93</v>
      </c>
      <c r="B99" s="37" t="s">
        <v>127</v>
      </c>
      <c r="C99" s="37"/>
      <c r="D99" s="60"/>
      <c r="E99" s="54" t="n">
        <f aca="false">(D$44+E$63)*D99</f>
        <v>0</v>
      </c>
      <c r="F99" s="55"/>
    </row>
    <row r="100" customFormat="false" ht="12" hidden="false" customHeight="true" outlineLevel="0" collapsed="false">
      <c r="A100" s="40" t="s">
        <v>98</v>
      </c>
      <c r="B100" s="40"/>
      <c r="C100" s="40"/>
      <c r="D100" s="53" t="n">
        <f aca="false">D94+D95+D96+D97+D98</f>
        <v>0</v>
      </c>
      <c r="E100" s="54" t="n">
        <f aca="false">SUM(E94:E99)</f>
        <v>0</v>
      </c>
    </row>
    <row r="101" customFormat="false" ht="12" hidden="false" customHeight="false" outlineLevel="0" collapsed="false">
      <c r="D101" s="61"/>
    </row>
    <row r="102" customFormat="false" ht="12" hidden="false" customHeight="false" outlineLevel="0" collapsed="false">
      <c r="A102" s="50" t="s">
        <v>128</v>
      </c>
      <c r="B102" s="50"/>
      <c r="C102" s="50"/>
      <c r="D102" s="50"/>
      <c r="E102" s="50"/>
    </row>
    <row r="103" customFormat="false" ht="12" hidden="false" customHeight="true" outlineLevel="0" collapsed="false">
      <c r="A103" s="40" t="s">
        <v>129</v>
      </c>
      <c r="B103" s="40" t="s">
        <v>130</v>
      </c>
      <c r="C103" s="40"/>
      <c r="D103" s="40" t="s">
        <v>68</v>
      </c>
    </row>
    <row r="104" customFormat="false" ht="12" hidden="false" customHeight="true" outlineLevel="0" collapsed="false">
      <c r="A104" s="36" t="s">
        <v>45</v>
      </c>
      <c r="B104" s="37" t="s">
        <v>131</v>
      </c>
      <c r="C104" s="37"/>
      <c r="D104" s="49" t="n">
        <v>0</v>
      </c>
      <c r="F104" s="62"/>
    </row>
    <row r="105" customFormat="false" ht="12" hidden="false" customHeight="true" outlineLevel="0" collapsed="false">
      <c r="A105" s="40" t="s">
        <v>77</v>
      </c>
      <c r="B105" s="40"/>
      <c r="C105" s="40"/>
      <c r="D105" s="49" t="n">
        <f aca="false">SUM(D104)</f>
        <v>0</v>
      </c>
    </row>
    <row r="107" customFormat="false" ht="12" hidden="false" customHeight="false" outlineLevel="0" collapsed="false">
      <c r="A107" s="50" t="s">
        <v>132</v>
      </c>
      <c r="B107" s="50"/>
      <c r="C107" s="50"/>
      <c r="D107" s="50"/>
      <c r="E107" s="50"/>
    </row>
    <row r="108" customFormat="false" ht="12" hidden="false" customHeight="false" outlineLevel="0" collapsed="false">
      <c r="A108" s="63"/>
    </row>
    <row r="109" customFormat="false" ht="12" hidden="false" customHeight="true" outlineLevel="0" collapsed="false">
      <c r="A109" s="40" t="n">
        <v>4</v>
      </c>
      <c r="B109" s="41" t="s">
        <v>133</v>
      </c>
      <c r="C109" s="41"/>
      <c r="D109" s="40" t="s">
        <v>68</v>
      </c>
    </row>
    <row r="110" customFormat="false" ht="12" hidden="false" customHeight="true" outlineLevel="0" collapsed="false">
      <c r="A110" s="36" t="s">
        <v>120</v>
      </c>
      <c r="B110" s="37" t="s">
        <v>123</v>
      </c>
      <c r="C110" s="37"/>
      <c r="D110" s="54" t="n">
        <f aca="false">E100</f>
        <v>0</v>
      </c>
    </row>
    <row r="111" customFormat="false" ht="12" hidden="false" customHeight="true" outlineLevel="0" collapsed="false">
      <c r="A111" s="36" t="s">
        <v>129</v>
      </c>
      <c r="B111" s="37" t="s">
        <v>130</v>
      </c>
      <c r="C111" s="37"/>
      <c r="D111" s="54" t="n">
        <f aca="false">D105</f>
        <v>0</v>
      </c>
    </row>
    <row r="112" customFormat="false" ht="12" hidden="false" customHeight="true" outlineLevel="0" collapsed="false">
      <c r="A112" s="40" t="s">
        <v>77</v>
      </c>
      <c r="B112" s="40"/>
      <c r="C112" s="40"/>
      <c r="D112" s="54" t="n">
        <f aca="false">SUM(D110:D111)</f>
        <v>0</v>
      </c>
    </row>
    <row r="114" customFormat="false" ht="12" hidden="false" customHeight="false" outlineLevel="0" collapsed="false">
      <c r="A114" s="31" t="s">
        <v>134</v>
      </c>
      <c r="B114" s="31"/>
      <c r="C114" s="31"/>
      <c r="D114" s="31"/>
      <c r="E114" s="31"/>
    </row>
    <row r="115" customFormat="false" ht="12" hidden="false" customHeight="true" outlineLevel="0" collapsed="false">
      <c r="A115" s="40" t="n">
        <v>5</v>
      </c>
      <c r="B115" s="41" t="s">
        <v>135</v>
      </c>
      <c r="C115" s="41"/>
      <c r="D115" s="40" t="s">
        <v>68</v>
      </c>
      <c r="E115" s="64"/>
    </row>
    <row r="116" customFormat="false" ht="12" hidden="false" customHeight="true" outlineLevel="0" collapsed="false">
      <c r="A116" s="36" t="s">
        <v>45</v>
      </c>
      <c r="B116" s="37" t="s">
        <v>136</v>
      </c>
      <c r="C116" s="37"/>
      <c r="D116" s="65" t="n">
        <v>20.42</v>
      </c>
      <c r="E116" s="64"/>
    </row>
    <row r="117" customFormat="false" ht="12" hidden="false" customHeight="true" outlineLevel="0" collapsed="false">
      <c r="A117" s="36" t="s">
        <v>47</v>
      </c>
      <c r="B117" s="37" t="s">
        <v>137</v>
      </c>
      <c r="C117" s="37"/>
      <c r="D117" s="49" t="n">
        <v>0</v>
      </c>
      <c r="E117" s="64"/>
    </row>
    <row r="118" customFormat="false" ht="12" hidden="false" customHeight="true" outlineLevel="0" collapsed="false">
      <c r="A118" s="36" t="s">
        <v>49</v>
      </c>
      <c r="B118" s="37" t="s">
        <v>138</v>
      </c>
      <c r="C118" s="37"/>
      <c r="D118" s="49" t="n">
        <v>0</v>
      </c>
      <c r="E118" s="64"/>
    </row>
    <row r="119" customFormat="false" ht="12" hidden="false" customHeight="true" outlineLevel="0" collapsed="false">
      <c r="A119" s="36" t="s">
        <v>51</v>
      </c>
      <c r="B119" s="37" t="s">
        <v>76</v>
      </c>
      <c r="C119" s="37"/>
      <c r="D119" s="49" t="n">
        <v>0</v>
      </c>
      <c r="E119" s="64"/>
    </row>
    <row r="120" customFormat="false" ht="12" hidden="false" customHeight="false" outlineLevel="0" collapsed="false">
      <c r="A120" s="36"/>
      <c r="B120" s="36"/>
      <c r="C120" s="36"/>
      <c r="D120" s="49" t="n">
        <v>0</v>
      </c>
      <c r="E120" s="64"/>
    </row>
    <row r="121" customFormat="false" ht="12" hidden="false" customHeight="true" outlineLevel="0" collapsed="false">
      <c r="A121" s="40" t="s">
        <v>98</v>
      </c>
      <c r="B121" s="40"/>
      <c r="C121" s="40"/>
      <c r="D121" s="49" t="n">
        <f aca="false">D116</f>
        <v>20.42</v>
      </c>
      <c r="E121" s="64"/>
    </row>
    <row r="123" customFormat="false" ht="12" hidden="false" customHeight="false" outlineLevel="0" collapsed="false">
      <c r="A123" s="31" t="s">
        <v>139</v>
      </c>
      <c r="B123" s="31"/>
      <c r="C123" s="31"/>
      <c r="D123" s="31"/>
      <c r="E123" s="31"/>
    </row>
    <row r="124" customFormat="false" ht="12" hidden="false" customHeight="true" outlineLevel="0" collapsed="false">
      <c r="A124" s="40" t="n">
        <v>6</v>
      </c>
      <c r="B124" s="41" t="s">
        <v>140</v>
      </c>
      <c r="C124" s="41"/>
      <c r="D124" s="40" t="s">
        <v>82</v>
      </c>
      <c r="E124" s="40" t="s">
        <v>68</v>
      </c>
    </row>
    <row r="125" customFormat="false" ht="12" hidden="false" customHeight="true" outlineLevel="0" collapsed="false">
      <c r="A125" s="36" t="s">
        <v>45</v>
      </c>
      <c r="B125" s="37" t="s">
        <v>141</v>
      </c>
      <c r="C125" s="37"/>
      <c r="D125" s="52" t="n">
        <v>0.01</v>
      </c>
      <c r="E125" s="54" t="n">
        <f aca="false">D125*D141</f>
        <v>37.5243432</v>
      </c>
    </row>
    <row r="126" customFormat="false" ht="12" hidden="false" customHeight="true" outlineLevel="0" collapsed="false">
      <c r="A126" s="36" t="s">
        <v>47</v>
      </c>
      <c r="B126" s="37" t="s">
        <v>142</v>
      </c>
      <c r="C126" s="37"/>
      <c r="D126" s="52" t="n">
        <v>0.0262</v>
      </c>
      <c r="E126" s="54" t="n">
        <f aca="false">D126*(E125+D141)</f>
        <v>99.29691697584</v>
      </c>
    </row>
    <row r="127" customFormat="false" ht="12" hidden="false" customHeight="true" outlineLevel="0" collapsed="false">
      <c r="A127" s="36" t="s">
        <v>49</v>
      </c>
      <c r="B127" s="37" t="s">
        <v>143</v>
      </c>
      <c r="C127" s="37"/>
      <c r="D127" s="36"/>
      <c r="E127" s="36"/>
    </row>
    <row r="128" customFormat="false" ht="12" hidden="false" customHeight="true" outlineLevel="0" collapsed="false">
      <c r="A128" s="36"/>
      <c r="B128" s="37" t="s">
        <v>144</v>
      </c>
      <c r="C128" s="37"/>
      <c r="D128" s="52" t="n">
        <v>0.076</v>
      </c>
      <c r="E128" s="54" t="n">
        <f aca="false">($D$141+$E$125+$E$126)/(1-SUM($D$128:$D$130))*D128</f>
        <v>344.703701566605</v>
      </c>
    </row>
    <row r="129" customFormat="false" ht="12" hidden="false" customHeight="true" outlineLevel="0" collapsed="false">
      <c r="A129" s="36"/>
      <c r="B129" s="37" t="s">
        <v>145</v>
      </c>
      <c r="C129" s="37"/>
      <c r="D129" s="52" t="n">
        <v>0.0165</v>
      </c>
      <c r="E129" s="54" t="n">
        <f aca="false">($D$141+$E$125+$E$126)/(1-SUM($D$128:$D$130))*D129</f>
        <v>74.8369878401182</v>
      </c>
    </row>
    <row r="130" customFormat="false" ht="12" hidden="false" customHeight="true" outlineLevel="0" collapsed="false">
      <c r="A130" s="36"/>
      <c r="B130" s="37" t="s">
        <v>146</v>
      </c>
      <c r="C130" s="37"/>
      <c r="D130" s="52" t="n">
        <v>0.05</v>
      </c>
      <c r="E130" s="54" t="n">
        <f aca="false">($D$141+$E$125+$E$126)/(1-SUM($D$128:$D$130))*D130</f>
        <v>226.778751030661</v>
      </c>
    </row>
    <row r="131" customFormat="false" ht="12" hidden="false" customHeight="true" outlineLevel="0" collapsed="false">
      <c r="A131" s="40" t="s">
        <v>98</v>
      </c>
      <c r="B131" s="40"/>
      <c r="C131" s="40"/>
      <c r="D131" s="52" t="n">
        <f aca="false">SUM(D125:D130)</f>
        <v>0.1787</v>
      </c>
      <c r="E131" s="54" t="n">
        <f aca="false">SUM(E125:E130)</f>
        <v>783.140700613225</v>
      </c>
    </row>
    <row r="134" customFormat="false" ht="12" hidden="false" customHeight="false" outlineLevel="0" collapsed="false">
      <c r="A134" s="50" t="s">
        <v>147</v>
      </c>
      <c r="B134" s="50"/>
      <c r="C134" s="50"/>
      <c r="D134" s="50"/>
    </row>
    <row r="135" customFormat="false" ht="12" hidden="false" customHeight="true" outlineLevel="0" collapsed="false">
      <c r="A135" s="40"/>
      <c r="B135" s="40" t="s">
        <v>148</v>
      </c>
      <c r="C135" s="40"/>
      <c r="D135" s="40" t="s">
        <v>68</v>
      </c>
    </row>
    <row r="136" customFormat="false" ht="12" hidden="false" customHeight="true" outlineLevel="0" collapsed="false">
      <c r="A136" s="40" t="s">
        <v>45</v>
      </c>
      <c r="B136" s="37" t="s">
        <v>66</v>
      </c>
      <c r="C136" s="37"/>
      <c r="D136" s="49" t="n">
        <f aca="false">D44</f>
        <v>2315.04</v>
      </c>
    </row>
    <row r="137" customFormat="false" ht="12" hidden="false" customHeight="true" outlineLevel="0" collapsed="false">
      <c r="A137" s="40" t="s">
        <v>47</v>
      </c>
      <c r="B137" s="37" t="s">
        <v>78</v>
      </c>
      <c r="C137" s="37"/>
      <c r="D137" s="49" t="n">
        <f aca="false">D79</f>
        <v>1416.97432</v>
      </c>
    </row>
    <row r="138" customFormat="false" ht="12" hidden="false" customHeight="true" outlineLevel="0" collapsed="false">
      <c r="A138" s="40" t="s">
        <v>49</v>
      </c>
      <c r="B138" s="37" t="s">
        <v>109</v>
      </c>
      <c r="C138" s="37"/>
      <c r="D138" s="49" t="n">
        <f aca="false">E89</f>
        <v>0</v>
      </c>
    </row>
    <row r="139" customFormat="false" ht="12" hidden="false" customHeight="true" outlineLevel="0" collapsed="false">
      <c r="A139" s="40" t="s">
        <v>51</v>
      </c>
      <c r="B139" s="37" t="s">
        <v>118</v>
      </c>
      <c r="C139" s="37"/>
      <c r="D139" s="66" t="n">
        <f aca="false">D112</f>
        <v>0</v>
      </c>
    </row>
    <row r="140" customFormat="false" ht="12" hidden="false" customHeight="true" outlineLevel="0" collapsed="false">
      <c r="A140" s="40" t="s">
        <v>73</v>
      </c>
      <c r="B140" s="37" t="s">
        <v>134</v>
      </c>
      <c r="C140" s="37"/>
      <c r="D140" s="49" t="n">
        <f aca="false">D121</f>
        <v>20.42</v>
      </c>
    </row>
    <row r="141" customFormat="false" ht="12" hidden="false" customHeight="true" outlineLevel="0" collapsed="false">
      <c r="A141" s="40" t="s">
        <v>149</v>
      </c>
      <c r="B141" s="40"/>
      <c r="C141" s="40"/>
      <c r="D141" s="49" t="n">
        <f aca="false">SUM(D136:D140)</f>
        <v>3752.43432</v>
      </c>
    </row>
    <row r="142" customFormat="false" ht="12" hidden="false" customHeight="true" outlineLevel="0" collapsed="false">
      <c r="A142" s="40" t="s">
        <v>93</v>
      </c>
      <c r="B142" s="37" t="s">
        <v>150</v>
      </c>
      <c r="C142" s="37"/>
      <c r="D142" s="49" t="n">
        <f aca="false">E131</f>
        <v>783.140700613225</v>
      </c>
    </row>
    <row r="143" customFormat="false" ht="12" hidden="false" customHeight="true" outlineLevel="0" collapsed="false">
      <c r="A143" s="40" t="s">
        <v>151</v>
      </c>
      <c r="B143" s="40"/>
      <c r="C143" s="40"/>
      <c r="D143" s="49" t="n">
        <f aca="false">SUM(D141+D142)</f>
        <v>4535.57502061323</v>
      </c>
      <c r="E143" s="67" t="n">
        <v>3512.23</v>
      </c>
    </row>
    <row r="144" customFormat="false" ht="12" hidden="false" customHeight="false" outlineLevel="0" collapsed="false">
      <c r="A144" s="68" t="s">
        <v>152</v>
      </c>
      <c r="B144" s="68"/>
      <c r="C144" s="68"/>
      <c r="D144" s="69" t="n">
        <f aca="false">D143*C149</f>
        <v>4535.57502061323</v>
      </c>
    </row>
    <row r="146" customFormat="false" ht="12" hidden="false" customHeight="false" outlineLevel="0" collapsed="false">
      <c r="A146" s="50" t="s">
        <v>153</v>
      </c>
      <c r="B146" s="50"/>
      <c r="C146" s="50"/>
      <c r="D146" s="50"/>
    </row>
    <row r="148" customFormat="false" ht="36" hidden="false" customHeight="false" outlineLevel="0" collapsed="false">
      <c r="A148" s="70" t="s">
        <v>154</v>
      </c>
      <c r="B148" s="36" t="s">
        <v>155</v>
      </c>
      <c r="C148" s="36" t="s">
        <v>156</v>
      </c>
      <c r="D148" s="70" t="s">
        <v>157</v>
      </c>
      <c r="E148" s="70" t="s">
        <v>158</v>
      </c>
      <c r="F148" s="70" t="s">
        <v>159</v>
      </c>
    </row>
    <row r="149" customFormat="false" ht="12" hidden="false" customHeight="false" outlineLevel="0" collapsed="false">
      <c r="A149" s="68" t="s">
        <v>160</v>
      </c>
      <c r="B149" s="71" t="n">
        <f aca="false">D143</f>
        <v>4535.57502061323</v>
      </c>
      <c r="C149" s="72" t="n">
        <v>1</v>
      </c>
      <c r="D149" s="69" t="n">
        <f aca="false">B149*C149</f>
        <v>4535.57502061323</v>
      </c>
      <c r="E149" s="73" t="e">
        <f aca="false">D20</f>
        <v>#NAME?</v>
      </c>
      <c r="F149" s="74" t="e">
        <f aca="false">D149*E149</f>
        <v>#NAME?</v>
      </c>
    </row>
    <row r="150" customFormat="false" ht="12" hidden="false" customHeight="false" outlineLevel="0" collapsed="false">
      <c r="A150" s="68" t="s">
        <v>161</v>
      </c>
      <c r="B150" s="68"/>
      <c r="C150" s="68"/>
      <c r="D150" s="68"/>
      <c r="E150" s="68"/>
      <c r="F150" s="74" t="e">
        <f aca="false">F149</f>
        <v>#NAME?</v>
      </c>
    </row>
    <row r="152" customFormat="false" ht="12" hidden="false" customHeight="false" outlineLevel="0" collapsed="false">
      <c r="A152" s="50" t="s">
        <v>162</v>
      </c>
      <c r="B152" s="50"/>
      <c r="C152" s="50"/>
      <c r="D152" s="50"/>
    </row>
    <row r="153" customFormat="false" ht="12" hidden="false" customHeight="false" outlineLevel="0" collapsed="false">
      <c r="A153" s="31" t="s">
        <v>163</v>
      </c>
      <c r="B153" s="31"/>
      <c r="C153" s="31"/>
      <c r="D153" s="31"/>
    </row>
    <row r="154" customFormat="false" ht="12" hidden="false" customHeight="true" outlineLevel="0" collapsed="false">
      <c r="A154" s="40"/>
      <c r="B154" s="40" t="s">
        <v>164</v>
      </c>
      <c r="C154" s="40"/>
      <c r="D154" s="40" t="s">
        <v>68</v>
      </c>
    </row>
    <row r="155" customFormat="false" ht="12" hidden="false" customHeight="true" outlineLevel="0" collapsed="false">
      <c r="A155" s="40" t="s">
        <v>45</v>
      </c>
      <c r="B155" s="37" t="s">
        <v>165</v>
      </c>
      <c r="C155" s="37"/>
      <c r="D155" s="49" t="n">
        <f aca="false">D149</f>
        <v>4535.57502061323</v>
      </c>
    </row>
    <row r="156" customFormat="false" ht="12" hidden="false" customHeight="true" outlineLevel="0" collapsed="false">
      <c r="A156" s="40" t="s">
        <v>47</v>
      </c>
      <c r="B156" s="37" t="s">
        <v>166</v>
      </c>
      <c r="C156" s="37"/>
      <c r="D156" s="49" t="e">
        <f aca="false">F150</f>
        <v>#NAME?</v>
      </c>
    </row>
    <row r="157" customFormat="false" ht="26.25" hidden="false" customHeight="true" outlineLevel="0" collapsed="false">
      <c r="A157" s="40" t="s">
        <v>49</v>
      </c>
      <c r="B157" s="37" t="s">
        <v>167</v>
      </c>
      <c r="C157" s="37"/>
      <c r="D157" s="49" t="e">
        <f aca="false">D156*12</f>
        <v>#NAME?</v>
      </c>
    </row>
  </sheetData>
  <mergeCells count="130">
    <mergeCell ref="A1:E1"/>
    <mergeCell ref="A2:E2"/>
    <mergeCell ref="A3:B3"/>
    <mergeCell ref="C3:E3"/>
    <mergeCell ref="A4:B4"/>
    <mergeCell ref="C4:E4"/>
    <mergeCell ref="B7:E7"/>
    <mergeCell ref="B8:E8"/>
    <mergeCell ref="A10:E10"/>
    <mergeCell ref="B12:C12"/>
    <mergeCell ref="B13:C13"/>
    <mergeCell ref="B14:C14"/>
    <mergeCell ref="B15:C15"/>
    <mergeCell ref="A17:E17"/>
    <mergeCell ref="B19:C19"/>
    <mergeCell ref="B20:C20"/>
    <mergeCell ref="A21:D21"/>
    <mergeCell ref="A23:E23"/>
    <mergeCell ref="A25:E25"/>
    <mergeCell ref="A27:E27"/>
    <mergeCell ref="A28:E28"/>
    <mergeCell ref="B29:C29"/>
    <mergeCell ref="B30:C30"/>
    <mergeCell ref="B31:C31"/>
    <mergeCell ref="B32:C32"/>
    <mergeCell ref="B33:C33"/>
    <mergeCell ref="A35:E35"/>
    <mergeCell ref="B37:C37"/>
    <mergeCell ref="B38:C38"/>
    <mergeCell ref="B39:C39"/>
    <mergeCell ref="B40:C40"/>
    <mergeCell ref="B41:C41"/>
    <mergeCell ref="B42:C42"/>
    <mergeCell ref="B43:C43"/>
    <mergeCell ref="A44:C44"/>
    <mergeCell ref="A46:E46"/>
    <mergeCell ref="A47:E47"/>
    <mergeCell ref="B48:C48"/>
    <mergeCell ref="B49:C49"/>
    <mergeCell ref="B50:C50"/>
    <mergeCell ref="A51:C51"/>
    <mergeCell ref="A53:E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C63"/>
    <mergeCell ref="A65:E65"/>
    <mergeCell ref="B66:C66"/>
    <mergeCell ref="B67:C67"/>
    <mergeCell ref="B68:C68"/>
    <mergeCell ref="B69:C69"/>
    <mergeCell ref="B70:C70"/>
    <mergeCell ref="B71:C71"/>
    <mergeCell ref="A72:C72"/>
    <mergeCell ref="A74:E74"/>
    <mergeCell ref="B75:C75"/>
    <mergeCell ref="B76:C76"/>
    <mergeCell ref="B77:C77"/>
    <mergeCell ref="B78:C78"/>
    <mergeCell ref="A79:C79"/>
    <mergeCell ref="A81:E81"/>
    <mergeCell ref="B82:C82"/>
    <mergeCell ref="B83:C83"/>
    <mergeCell ref="B84:C84"/>
    <mergeCell ref="B85:C85"/>
    <mergeCell ref="B86:C86"/>
    <mergeCell ref="B87:C87"/>
    <mergeCell ref="B88:C88"/>
    <mergeCell ref="A89:C89"/>
    <mergeCell ref="A91:E91"/>
    <mergeCell ref="A92:E92"/>
    <mergeCell ref="B93:C93"/>
    <mergeCell ref="B94:C94"/>
    <mergeCell ref="B95:C95"/>
    <mergeCell ref="B96:C96"/>
    <mergeCell ref="B97:C97"/>
    <mergeCell ref="B98:C98"/>
    <mergeCell ref="B99:C99"/>
    <mergeCell ref="A100:C100"/>
    <mergeCell ref="A102:E102"/>
    <mergeCell ref="B103:C103"/>
    <mergeCell ref="B104:C104"/>
    <mergeCell ref="A105:C105"/>
    <mergeCell ref="A107:E107"/>
    <mergeCell ref="B109:C109"/>
    <mergeCell ref="B110:C110"/>
    <mergeCell ref="B111:C111"/>
    <mergeCell ref="A112:C112"/>
    <mergeCell ref="A114:E114"/>
    <mergeCell ref="B115:C115"/>
    <mergeCell ref="B116:C116"/>
    <mergeCell ref="B117:C117"/>
    <mergeCell ref="B118:C118"/>
    <mergeCell ref="B119:C119"/>
    <mergeCell ref="B120:C120"/>
    <mergeCell ref="A121:C121"/>
    <mergeCell ref="A123:E123"/>
    <mergeCell ref="B124:C124"/>
    <mergeCell ref="B125:C125"/>
    <mergeCell ref="B126:C126"/>
    <mergeCell ref="B127:C127"/>
    <mergeCell ref="B128:C128"/>
    <mergeCell ref="B129:C129"/>
    <mergeCell ref="B130:C130"/>
    <mergeCell ref="A131:C131"/>
    <mergeCell ref="A134:D134"/>
    <mergeCell ref="B135:C135"/>
    <mergeCell ref="B136:C136"/>
    <mergeCell ref="B137:C137"/>
    <mergeCell ref="B138:C138"/>
    <mergeCell ref="B139:C139"/>
    <mergeCell ref="B140:C140"/>
    <mergeCell ref="A141:C141"/>
    <mergeCell ref="B142:C142"/>
    <mergeCell ref="A143:C143"/>
    <mergeCell ref="A144:C144"/>
    <mergeCell ref="A146:D146"/>
    <mergeCell ref="A150:E150"/>
    <mergeCell ref="A152:D152"/>
    <mergeCell ref="A153:D153"/>
    <mergeCell ref="B154:C154"/>
    <mergeCell ref="B155:C155"/>
    <mergeCell ref="B156:C156"/>
    <mergeCell ref="B157:C157"/>
  </mergeCells>
  <printOptions headings="false" gridLines="false" gridLinesSet="true" horizontalCentered="true" verticalCentered="false"/>
  <pageMargins left="0.511805555555555" right="0.511805555555555" top="1.38333333333333" bottom="0.634722222222222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9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26"/>
  <sheetViews>
    <sheetView showFormulas="false" showGridLines="false" showRowColHeaders="true" showZeros="true" rightToLeft="false" tabSelected="false" showOutlineSymbols="true" defaultGridColor="true" view="normal" topLeftCell="A104" colorId="64" zoomScale="150" zoomScaleNormal="150" zoomScalePageLayoutView="115" workbookViewId="0">
      <selection pane="topLeft" activeCell="C83" activeCellId="0" sqref="C83"/>
    </sheetView>
  </sheetViews>
  <sheetFormatPr defaultColWidth="9.15625" defaultRowHeight="15.75" zeroHeight="false" outlineLevelRow="0" outlineLevelCol="0"/>
  <cols>
    <col collapsed="false" customWidth="true" hidden="false" outlineLevel="0" max="1" min="1" style="75" width="4.71"/>
    <col collapsed="false" customWidth="true" hidden="false" outlineLevel="0" max="2" min="2" style="75" width="36.99"/>
    <col collapsed="false" customWidth="true" hidden="false" outlineLevel="0" max="3" min="3" style="75" width="20.71"/>
    <col collapsed="false" customWidth="true" hidden="false" outlineLevel="0" max="4" min="4" style="75" width="11.86"/>
    <col collapsed="false" customWidth="true" hidden="false" outlineLevel="0" max="5" min="5" style="75" width="12.71"/>
    <col collapsed="false" customWidth="true" hidden="false" outlineLevel="0" max="6" min="6" style="75" width="11.99"/>
    <col collapsed="false" customWidth="true" hidden="false" outlineLevel="0" max="7" min="7" style="75" width="15.15"/>
    <col collapsed="false" customWidth="false" hidden="false" outlineLevel="0" max="11" min="8" style="75" width="9.14"/>
    <col collapsed="false" customWidth="false" hidden="false" outlineLevel="0" max="1024" min="12" style="76" width="9.14"/>
  </cols>
  <sheetData>
    <row r="1" customFormat="false" ht="39.75" hidden="false" customHeight="true" outlineLevel="0" collapsed="false">
      <c r="A1" s="77" t="s">
        <v>38</v>
      </c>
      <c r="B1" s="77"/>
      <c r="C1" s="77"/>
      <c r="D1" s="77"/>
    </row>
    <row r="3" customFormat="false" ht="15.75" hidden="false" customHeight="false" outlineLevel="0" collapsed="false">
      <c r="A3" s="78" t="s">
        <v>59</v>
      </c>
      <c r="B3" s="78"/>
      <c r="C3" s="78"/>
      <c r="D3" s="78"/>
    </row>
    <row r="4" customFormat="false" ht="15.75" hidden="false" customHeight="false" outlineLevel="0" collapsed="false">
      <c r="A4" s="79" t="s">
        <v>42</v>
      </c>
      <c r="B4" s="79" t="s">
        <v>43</v>
      </c>
      <c r="C4" s="79"/>
      <c r="D4" s="79"/>
    </row>
    <row r="5" customFormat="false" ht="28.5" hidden="false" customHeight="true" outlineLevel="0" collapsed="false">
      <c r="A5" s="80" t="n">
        <v>3</v>
      </c>
      <c r="B5" s="81" t="s">
        <v>168</v>
      </c>
      <c r="C5" s="81"/>
      <c r="D5" s="81"/>
    </row>
    <row r="6" s="75" customFormat="true" ht="17.25" hidden="false" customHeight="true" outlineLevel="0" collapsed="false">
      <c r="B6" s="82" t="s">
        <v>169</v>
      </c>
      <c r="C6" s="82"/>
      <c r="D6" s="82"/>
      <c r="L6" s="76"/>
      <c r="M6" s="76"/>
    </row>
    <row r="7" s="75" customFormat="true" ht="31.5" hidden="false" customHeight="true" outlineLevel="0" collapsed="false">
      <c r="A7" s="83" t="s">
        <v>170</v>
      </c>
      <c r="B7" s="83"/>
      <c r="C7" s="83"/>
      <c r="D7" s="83"/>
      <c r="L7" s="76"/>
      <c r="M7" s="76"/>
    </row>
    <row r="8" s="75" customFormat="true" ht="24.75" hidden="false" customHeight="false" outlineLevel="0" collapsed="false">
      <c r="A8" s="84" t="n">
        <v>1</v>
      </c>
      <c r="B8" s="85" t="s">
        <v>61</v>
      </c>
      <c r="C8" s="86" t="s">
        <v>171</v>
      </c>
      <c r="L8" s="76"/>
      <c r="M8" s="76"/>
    </row>
    <row r="9" s="75" customFormat="true" ht="16.5" hidden="false" customHeight="false" outlineLevel="0" collapsed="false">
      <c r="A9" s="84" t="n">
        <v>2</v>
      </c>
      <c r="B9" s="87" t="s">
        <v>62</v>
      </c>
      <c r="C9" s="88" t="s">
        <v>172</v>
      </c>
      <c r="L9" s="76"/>
      <c r="M9" s="76"/>
    </row>
    <row r="10" s="75" customFormat="true" ht="16.5" hidden="false" customHeight="false" outlineLevel="0" collapsed="false">
      <c r="A10" s="84" t="n">
        <v>3</v>
      </c>
      <c r="B10" s="89" t="s">
        <v>63</v>
      </c>
      <c r="C10" s="90" t="n">
        <v>1416.1</v>
      </c>
      <c r="L10" s="76"/>
      <c r="M10" s="76"/>
    </row>
    <row r="11" s="75" customFormat="true" ht="24.75" hidden="false" customHeight="false" outlineLevel="0" collapsed="false">
      <c r="A11" s="84" t="n">
        <v>4</v>
      </c>
      <c r="B11" s="85" t="s">
        <v>64</v>
      </c>
      <c r="C11" s="91" t="s">
        <v>173</v>
      </c>
      <c r="L11" s="76"/>
      <c r="M11" s="76"/>
    </row>
    <row r="12" s="75" customFormat="true" ht="16.5" hidden="false" customHeight="false" outlineLevel="0" collapsed="false">
      <c r="A12" s="92" t="n">
        <v>5</v>
      </c>
      <c r="B12" s="93" t="s">
        <v>65</v>
      </c>
      <c r="C12" s="94" t="n">
        <v>44197</v>
      </c>
      <c r="L12" s="76"/>
      <c r="M12" s="76"/>
    </row>
    <row r="15" s="75" customFormat="true" ht="16.5" hidden="false" customHeight="false" outlineLevel="0" collapsed="false">
      <c r="A15" s="95" t="s">
        <v>66</v>
      </c>
      <c r="B15" s="95"/>
      <c r="C15" s="95"/>
      <c r="D15" s="95"/>
      <c r="L15" s="76"/>
      <c r="M15" s="76"/>
    </row>
    <row r="16" s="75" customFormat="true" ht="16.5" hidden="false" customHeight="false" outlineLevel="0" collapsed="false">
      <c r="A16" s="96" t="n">
        <v>1</v>
      </c>
      <c r="B16" s="97" t="s">
        <v>67</v>
      </c>
      <c r="C16" s="97" t="s">
        <v>68</v>
      </c>
      <c r="L16" s="76"/>
      <c r="M16" s="76"/>
    </row>
    <row r="17" s="75" customFormat="true" ht="16.5" hidden="false" customHeight="false" outlineLevel="0" collapsed="false">
      <c r="A17" s="98" t="s">
        <v>45</v>
      </c>
      <c r="B17" s="99" t="s">
        <v>69</v>
      </c>
      <c r="C17" s="100" t="n">
        <f aca="false">C10</f>
        <v>1416.1</v>
      </c>
      <c r="L17" s="76"/>
      <c r="M17" s="76"/>
    </row>
    <row r="18" s="75" customFormat="true" ht="16.5" hidden="false" customHeight="false" outlineLevel="0" collapsed="false">
      <c r="A18" s="98" t="s">
        <v>47</v>
      </c>
      <c r="B18" s="99" t="s">
        <v>70</v>
      </c>
      <c r="C18" s="100" t="n">
        <f aca="false">C17*0.3</f>
        <v>424.83</v>
      </c>
      <c r="L18" s="76"/>
      <c r="M18" s="76"/>
    </row>
    <row r="19" s="75" customFormat="true" ht="16.5" hidden="false" customHeight="false" outlineLevel="0" collapsed="false">
      <c r="A19" s="98" t="s">
        <v>49</v>
      </c>
      <c r="B19" s="99" t="s">
        <v>71</v>
      </c>
      <c r="C19" s="100"/>
      <c r="L19" s="76"/>
      <c r="M19" s="76"/>
    </row>
    <row r="20" s="75" customFormat="true" ht="16.5" hidden="false" customHeight="false" outlineLevel="0" collapsed="false">
      <c r="A20" s="98" t="s">
        <v>51</v>
      </c>
      <c r="B20" s="99" t="s">
        <v>72</v>
      </c>
      <c r="C20" s="100" t="n">
        <v>200.4</v>
      </c>
      <c r="L20" s="76"/>
      <c r="M20" s="76"/>
    </row>
    <row r="21" s="75" customFormat="true" ht="16.5" hidden="false" customHeight="false" outlineLevel="0" collapsed="false">
      <c r="A21" s="98" t="s">
        <v>73</v>
      </c>
      <c r="B21" s="99" t="s">
        <v>74</v>
      </c>
      <c r="C21" s="100" t="n">
        <v>208.5</v>
      </c>
      <c r="L21" s="76"/>
      <c r="M21" s="76"/>
    </row>
    <row r="22" s="75" customFormat="true" ht="16.5" hidden="false" customHeight="false" outlineLevel="0" collapsed="false">
      <c r="A22" s="98"/>
      <c r="B22" s="99"/>
      <c r="C22" s="100"/>
      <c r="L22" s="76"/>
      <c r="M22" s="76"/>
    </row>
    <row r="23" s="75" customFormat="true" ht="16.5" hidden="false" customHeight="true" outlineLevel="0" collapsed="false">
      <c r="A23" s="96" t="s">
        <v>77</v>
      </c>
      <c r="B23" s="96"/>
      <c r="C23" s="100" t="n">
        <f aca="false">SUM(C17:C22)</f>
        <v>2249.83</v>
      </c>
      <c r="L23" s="76"/>
      <c r="M23" s="76"/>
    </row>
    <row r="25" s="75" customFormat="true" ht="15.75" hidden="false" customHeight="false" outlineLevel="0" collapsed="false">
      <c r="A25" s="95" t="s">
        <v>78</v>
      </c>
      <c r="B25" s="95"/>
      <c r="C25" s="95"/>
      <c r="D25" s="95"/>
      <c r="L25" s="76"/>
      <c r="M25" s="76"/>
    </row>
    <row r="26" s="75" customFormat="true" ht="15.75" hidden="false" customHeight="true" outlineLevel="0" collapsed="false">
      <c r="A26" s="101" t="s">
        <v>79</v>
      </c>
      <c r="B26" s="101"/>
      <c r="C26" s="101"/>
      <c r="D26" s="101"/>
      <c r="L26" s="76"/>
      <c r="M26" s="76"/>
    </row>
    <row r="27" s="75" customFormat="true" ht="28.5" hidden="false" customHeight="true" outlineLevel="0" collapsed="false">
      <c r="A27" s="96" t="s">
        <v>80</v>
      </c>
      <c r="B27" s="97" t="s">
        <v>81</v>
      </c>
      <c r="C27" s="97" t="s">
        <v>82</v>
      </c>
      <c r="D27" s="97" t="s">
        <v>68</v>
      </c>
      <c r="L27" s="76"/>
      <c r="M27" s="76"/>
    </row>
    <row r="28" s="75" customFormat="true" ht="16.5" hidden="false" customHeight="false" outlineLevel="0" collapsed="false">
      <c r="A28" s="98" t="s">
        <v>45</v>
      </c>
      <c r="B28" s="99" t="s">
        <v>83</v>
      </c>
      <c r="C28" s="102" t="n">
        <v>0.0833</v>
      </c>
      <c r="D28" s="100" t="n">
        <f aca="false">C23*C28</f>
        <v>187.410839</v>
      </c>
      <c r="L28" s="76"/>
      <c r="M28" s="76"/>
    </row>
    <row r="29" s="75" customFormat="true" ht="16.5" hidden="false" customHeight="false" outlineLevel="0" collapsed="false">
      <c r="A29" s="98" t="s">
        <v>47</v>
      </c>
      <c r="B29" s="99" t="s">
        <v>84</v>
      </c>
      <c r="C29" s="102" t="n">
        <v>0.121</v>
      </c>
      <c r="D29" s="100" t="n">
        <f aca="false">C23*C29</f>
        <v>272.22943</v>
      </c>
      <c r="L29" s="76"/>
      <c r="M29" s="76"/>
    </row>
    <row r="30" s="75" customFormat="true" ht="16.5" hidden="false" customHeight="true" outlineLevel="0" collapsed="false">
      <c r="A30" s="96" t="s">
        <v>77</v>
      </c>
      <c r="B30" s="96"/>
      <c r="C30" s="103" t="n">
        <f aca="false">C28+C29</f>
        <v>0.2043</v>
      </c>
      <c r="D30" s="100" t="n">
        <f aca="false">SUM(D28:D29)</f>
        <v>459.640269</v>
      </c>
      <c r="L30" s="76"/>
      <c r="M30" s="76"/>
    </row>
    <row r="32" s="75" customFormat="true" ht="32.25" hidden="false" customHeight="true" outlineLevel="0" collapsed="false">
      <c r="A32" s="104" t="s">
        <v>85</v>
      </c>
      <c r="B32" s="104"/>
      <c r="C32" s="104"/>
      <c r="D32" s="104"/>
      <c r="L32" s="76"/>
      <c r="M32" s="76"/>
    </row>
    <row r="33" customFormat="false" ht="16.5" hidden="false" customHeight="false" outlineLevel="0" collapsed="false">
      <c r="A33" s="96" t="s">
        <v>86</v>
      </c>
      <c r="B33" s="97" t="s">
        <v>87</v>
      </c>
      <c r="C33" s="97" t="s">
        <v>82</v>
      </c>
      <c r="D33" s="97" t="s">
        <v>68</v>
      </c>
    </row>
    <row r="34" customFormat="false" ht="16.5" hidden="false" customHeight="false" outlineLevel="0" collapsed="false">
      <c r="A34" s="98" t="s">
        <v>45</v>
      </c>
      <c r="B34" s="99" t="s">
        <v>88</v>
      </c>
      <c r="C34" s="105" t="n">
        <v>0.2</v>
      </c>
      <c r="D34" s="106" t="n">
        <f aca="false">SUM(C$23+D$30)*C34</f>
        <v>541.8940538</v>
      </c>
      <c r="E34" s="107"/>
      <c r="F34" s="107"/>
      <c r="G34" s="107"/>
      <c r="H34" s="107"/>
      <c r="I34" s="107"/>
      <c r="J34" s="107"/>
      <c r="K34" s="107"/>
      <c r="L34" s="108"/>
      <c r="M34" s="108"/>
    </row>
    <row r="35" customFormat="false" ht="16.5" hidden="false" customHeight="false" outlineLevel="0" collapsed="false">
      <c r="A35" s="98" t="s">
        <v>47</v>
      </c>
      <c r="B35" s="99" t="s">
        <v>89</v>
      </c>
      <c r="C35" s="105" t="n">
        <v>0.025</v>
      </c>
      <c r="D35" s="106" t="n">
        <f aca="false">SUM(C$23+D$30)*C35</f>
        <v>67.736756725</v>
      </c>
      <c r="E35" s="107"/>
      <c r="F35" s="107"/>
      <c r="G35" s="107"/>
      <c r="H35" s="107"/>
      <c r="I35" s="107"/>
      <c r="J35" s="107"/>
      <c r="K35" s="107"/>
      <c r="L35" s="108"/>
      <c r="M35" s="108"/>
    </row>
    <row r="36" customFormat="false" ht="16.5" hidden="false" customHeight="false" outlineLevel="0" collapsed="false">
      <c r="A36" s="98" t="s">
        <v>49</v>
      </c>
      <c r="B36" s="99" t="s">
        <v>90</v>
      </c>
      <c r="C36" s="109" t="n">
        <f aca="false">3*0.871%</f>
        <v>0.02613</v>
      </c>
      <c r="D36" s="106" t="n">
        <f aca="false">SUM(C$23+D$30)*C36</f>
        <v>70.79845812897</v>
      </c>
      <c r="E36" s="107" t="n">
        <v>1.1795</v>
      </c>
      <c r="F36" s="107" t="n">
        <v>2</v>
      </c>
      <c r="G36" s="107" t="n">
        <f aca="false">F36*E36</f>
        <v>2.359</v>
      </c>
      <c r="H36" s="107"/>
      <c r="I36" s="107"/>
      <c r="J36" s="107"/>
      <c r="K36" s="107"/>
      <c r="L36" s="108"/>
      <c r="M36" s="108"/>
    </row>
    <row r="37" customFormat="false" ht="16.5" hidden="false" customHeight="false" outlineLevel="0" collapsed="false">
      <c r="A37" s="98" t="s">
        <v>51</v>
      </c>
      <c r="B37" s="99" t="s">
        <v>91</v>
      </c>
      <c r="C37" s="105" t="n">
        <v>0.015</v>
      </c>
      <c r="D37" s="106" t="n">
        <f aca="false">SUM(C$23+D$30)*C37</f>
        <v>40.642054035</v>
      </c>
    </row>
    <row r="38" customFormat="false" ht="16.5" hidden="false" customHeight="false" outlineLevel="0" collapsed="false">
      <c r="A38" s="98" t="s">
        <v>73</v>
      </c>
      <c r="B38" s="99" t="s">
        <v>92</v>
      </c>
      <c r="C38" s="105" t="n">
        <v>0.01</v>
      </c>
      <c r="D38" s="106" t="n">
        <f aca="false">SUM(C$23+D$30)*C38</f>
        <v>27.09470269</v>
      </c>
    </row>
    <row r="39" customFormat="false" ht="16.5" hidden="false" customHeight="false" outlineLevel="0" collapsed="false">
      <c r="A39" s="98" t="s">
        <v>93</v>
      </c>
      <c r="B39" s="99" t="s">
        <v>94</v>
      </c>
      <c r="C39" s="105" t="n">
        <v>0.006</v>
      </c>
      <c r="D39" s="106" t="n">
        <f aca="false">SUM(C$23+D$30)*C39</f>
        <v>16.256821614</v>
      </c>
    </row>
    <row r="40" customFormat="false" ht="16.5" hidden="false" customHeight="false" outlineLevel="0" collapsed="false">
      <c r="A40" s="98" t="s">
        <v>75</v>
      </c>
      <c r="B40" s="99" t="s">
        <v>95</v>
      </c>
      <c r="C40" s="105" t="n">
        <v>0.002</v>
      </c>
      <c r="D40" s="106" t="n">
        <f aca="false">SUM(C$23+D$30)*C40</f>
        <v>5.418940538</v>
      </c>
    </row>
    <row r="41" customFormat="false" ht="16.5" hidden="false" customHeight="false" outlineLevel="0" collapsed="false">
      <c r="A41" s="98" t="s">
        <v>96</v>
      </c>
      <c r="B41" s="99" t="s">
        <v>97</v>
      </c>
      <c r="C41" s="105" t="n">
        <v>0.08</v>
      </c>
      <c r="D41" s="106" t="n">
        <f aca="false">SUM(C$23+D$30)*C41</f>
        <v>216.75762152</v>
      </c>
    </row>
    <row r="42" customFormat="false" ht="16.5" hidden="false" customHeight="true" outlineLevel="0" collapsed="false">
      <c r="A42" s="96" t="s">
        <v>98</v>
      </c>
      <c r="B42" s="96"/>
      <c r="C42" s="105" t="n">
        <f aca="false">SUM(C34:C41)</f>
        <v>0.36413</v>
      </c>
      <c r="D42" s="106" t="n">
        <f aca="false">SUM(D34:D41)</f>
        <v>986.59940905097</v>
      </c>
    </row>
    <row r="44" customFormat="false" ht="16.5" hidden="false" customHeight="false" outlineLevel="0" collapsed="false">
      <c r="A44" s="101" t="s">
        <v>99</v>
      </c>
      <c r="B44" s="101"/>
      <c r="C44" s="101"/>
      <c r="D44" s="101"/>
    </row>
    <row r="45" customFormat="false" ht="16.5" hidden="false" customHeight="false" outlineLevel="0" collapsed="false">
      <c r="A45" s="96" t="s">
        <v>100</v>
      </c>
      <c r="B45" s="97" t="s">
        <v>101</v>
      </c>
      <c r="C45" s="97" t="s">
        <v>68</v>
      </c>
    </row>
    <row r="46" customFormat="false" ht="16.5" hidden="false" customHeight="false" outlineLevel="0" collapsed="false">
      <c r="A46" s="98" t="s">
        <v>45</v>
      </c>
      <c r="B46" s="99" t="s">
        <v>102</v>
      </c>
      <c r="C46" s="110" t="s">
        <v>174</v>
      </c>
    </row>
    <row r="47" customFormat="false" ht="16.5" hidden="false" customHeight="false" outlineLevel="0" collapsed="false">
      <c r="A47" s="98" t="s">
        <v>47</v>
      </c>
      <c r="B47" s="99" t="s">
        <v>103</v>
      </c>
      <c r="C47" s="100" t="n">
        <f aca="false">ROUND((15*29)*0.85,2)</f>
        <v>369.75</v>
      </c>
      <c r="D47" s="111"/>
    </row>
    <row r="48" customFormat="false" ht="16.5" hidden="false" customHeight="false" outlineLevel="0" collapsed="false">
      <c r="A48" s="98" t="s">
        <v>49</v>
      </c>
      <c r="B48" s="99" t="s">
        <v>104</v>
      </c>
      <c r="C48" s="100" t="n">
        <v>7</v>
      </c>
      <c r="D48" s="111"/>
    </row>
    <row r="49" s="75" customFormat="true" ht="16.5" hidden="false" customHeight="false" outlineLevel="0" collapsed="false">
      <c r="A49" s="98" t="s">
        <v>51</v>
      </c>
      <c r="B49" s="99" t="s">
        <v>175</v>
      </c>
      <c r="C49" s="100" t="n">
        <v>3</v>
      </c>
      <c r="L49" s="76"/>
      <c r="M49" s="76"/>
    </row>
    <row r="50" s="75" customFormat="true" ht="16.5" hidden="false" customHeight="false" outlineLevel="0" collapsed="false">
      <c r="A50" s="98" t="s">
        <v>73</v>
      </c>
      <c r="B50" s="99" t="s">
        <v>106</v>
      </c>
      <c r="C50" s="100" t="n">
        <v>73.9</v>
      </c>
      <c r="L50" s="76"/>
      <c r="M50" s="76"/>
    </row>
    <row r="51" s="75" customFormat="true" ht="16.5" hidden="false" customHeight="true" outlineLevel="0" collapsed="false">
      <c r="A51" s="96" t="s">
        <v>111</v>
      </c>
      <c r="B51" s="96"/>
      <c r="C51" s="100" t="n">
        <f aca="false">SUM(C46:C50)</f>
        <v>453.65</v>
      </c>
      <c r="L51" s="76"/>
      <c r="M51" s="76"/>
    </row>
    <row r="53" s="75" customFormat="true" ht="16.5" hidden="false" customHeight="true" outlineLevel="0" collapsed="false">
      <c r="A53" s="104" t="s">
        <v>107</v>
      </c>
      <c r="B53" s="104"/>
      <c r="C53" s="104"/>
      <c r="D53" s="104"/>
      <c r="L53" s="76"/>
      <c r="M53" s="76"/>
    </row>
    <row r="54" s="75" customFormat="true" ht="33" hidden="false" customHeight="true" outlineLevel="0" collapsed="false">
      <c r="A54" s="96" t="n">
        <v>2</v>
      </c>
      <c r="B54" s="97" t="s">
        <v>108</v>
      </c>
      <c r="C54" s="97" t="s">
        <v>68</v>
      </c>
      <c r="L54" s="76"/>
      <c r="M54" s="76"/>
    </row>
    <row r="55" s="75" customFormat="true" ht="27.75" hidden="false" customHeight="true" outlineLevel="0" collapsed="false">
      <c r="A55" s="98" t="s">
        <v>80</v>
      </c>
      <c r="B55" s="99" t="s">
        <v>81</v>
      </c>
      <c r="C55" s="106" t="n">
        <f aca="false">D30</f>
        <v>459.640269</v>
      </c>
      <c r="L55" s="76"/>
      <c r="M55" s="76"/>
    </row>
    <row r="56" s="75" customFormat="true" ht="16.5" hidden="false" customHeight="false" outlineLevel="0" collapsed="false">
      <c r="A56" s="98" t="s">
        <v>86</v>
      </c>
      <c r="B56" s="99" t="s">
        <v>87</v>
      </c>
      <c r="C56" s="106" t="n">
        <f aca="false">D42</f>
        <v>986.59940905097</v>
      </c>
      <c r="L56" s="76"/>
      <c r="M56" s="76"/>
    </row>
    <row r="57" s="75" customFormat="true" ht="16.5" hidden="false" customHeight="false" outlineLevel="0" collapsed="false">
      <c r="A57" s="98" t="s">
        <v>100</v>
      </c>
      <c r="B57" s="99" t="s">
        <v>101</v>
      </c>
      <c r="C57" s="106" t="n">
        <f aca="false">C51</f>
        <v>453.65</v>
      </c>
      <c r="L57" s="76"/>
      <c r="M57" s="76"/>
    </row>
    <row r="58" s="75" customFormat="true" ht="16.5" hidden="false" customHeight="true" outlineLevel="0" collapsed="false">
      <c r="A58" s="96" t="s">
        <v>77</v>
      </c>
      <c r="B58" s="96"/>
      <c r="C58" s="106" t="n">
        <f aca="false">SUM(C55:C57)</f>
        <v>1899.88967805097</v>
      </c>
      <c r="L58" s="76"/>
      <c r="M58" s="76"/>
    </row>
    <row r="59" s="75" customFormat="true" ht="15.75" hidden="false" customHeight="false" outlineLevel="0" collapsed="false">
      <c r="A59" s="112"/>
      <c r="L59" s="76"/>
      <c r="M59" s="76"/>
    </row>
    <row r="60" s="75" customFormat="true" ht="16.5" hidden="false" customHeight="false" outlineLevel="0" collapsed="false">
      <c r="A60" s="95" t="s">
        <v>109</v>
      </c>
      <c r="B60" s="95"/>
      <c r="C60" s="95"/>
      <c r="D60" s="95"/>
      <c r="L60" s="76"/>
      <c r="M60" s="76"/>
    </row>
    <row r="61" s="75" customFormat="true" ht="16.5" hidden="false" customHeight="false" outlineLevel="0" collapsed="false">
      <c r="A61" s="96" t="n">
        <v>3</v>
      </c>
      <c r="B61" s="97" t="s">
        <v>110</v>
      </c>
      <c r="C61" s="97" t="s">
        <v>82</v>
      </c>
      <c r="D61" s="97" t="s">
        <v>68</v>
      </c>
      <c r="F61" s="75" t="s">
        <v>111</v>
      </c>
      <c r="L61" s="76"/>
      <c r="M61" s="76"/>
    </row>
    <row r="62" s="75" customFormat="true" ht="16.5" hidden="false" customHeight="false" outlineLevel="0" collapsed="false">
      <c r="A62" s="98" t="s">
        <v>45</v>
      </c>
      <c r="B62" s="113" t="s">
        <v>112</v>
      </c>
      <c r="C62" s="114" t="n">
        <v>0.0042</v>
      </c>
      <c r="D62" s="106" t="n">
        <f aca="false">C$23*C62</f>
        <v>9.449286</v>
      </c>
      <c r="G62" s="107"/>
      <c r="L62" s="76"/>
      <c r="M62" s="76"/>
    </row>
    <row r="63" s="75" customFormat="true" ht="29.25" hidden="false" customHeight="true" outlineLevel="0" collapsed="false">
      <c r="A63" s="98" t="s">
        <v>47</v>
      </c>
      <c r="B63" s="113" t="s">
        <v>113</v>
      </c>
      <c r="C63" s="114" t="n">
        <f aca="false">C62*C41</f>
        <v>0.000336</v>
      </c>
      <c r="D63" s="106" t="n">
        <f aca="false">C$23*C63</f>
        <v>0.75594288</v>
      </c>
      <c r="G63" s="115" t="n">
        <f aca="false">8%*40%</f>
        <v>0.032</v>
      </c>
      <c r="L63" s="76"/>
      <c r="M63" s="76"/>
    </row>
    <row r="64" s="75" customFormat="true" ht="16.5" hidden="false" customHeight="false" outlineLevel="0" collapsed="false">
      <c r="A64" s="98" t="s">
        <v>49</v>
      </c>
      <c r="B64" s="113" t="s">
        <v>114</v>
      </c>
      <c r="C64" s="114" t="n">
        <v>0.0016</v>
      </c>
      <c r="D64" s="106" t="n">
        <f aca="false">C$23*C64</f>
        <v>3.599728</v>
      </c>
      <c r="G64" s="107"/>
      <c r="L64" s="76"/>
      <c r="M64" s="76"/>
    </row>
    <row r="65" customFormat="false" ht="16.5" hidden="false" customHeight="false" outlineLevel="0" collapsed="false">
      <c r="A65" s="98" t="s">
        <v>51</v>
      </c>
      <c r="B65" s="113" t="s">
        <v>115</v>
      </c>
      <c r="C65" s="114" t="n">
        <v>0.0194</v>
      </c>
      <c r="D65" s="106" t="n">
        <f aca="false">C$23*C65</f>
        <v>43.646702</v>
      </c>
      <c r="G65" s="107"/>
    </row>
    <row r="66" customFormat="false" ht="27.75" hidden="false" customHeight="true" outlineLevel="0" collapsed="false">
      <c r="A66" s="98" t="s">
        <v>73</v>
      </c>
      <c r="B66" s="113" t="s">
        <v>176</v>
      </c>
      <c r="C66" s="114" t="n">
        <f aca="false">C65*C42</f>
        <v>0.007064122</v>
      </c>
      <c r="D66" s="106" t="n">
        <f aca="false">C$23*C66</f>
        <v>15.89307359926</v>
      </c>
    </row>
    <row r="67" customFormat="false" ht="16.5" hidden="false" customHeight="false" outlineLevel="0" collapsed="false">
      <c r="A67" s="98" t="s">
        <v>93</v>
      </c>
      <c r="B67" s="113" t="s">
        <v>177</v>
      </c>
      <c r="C67" s="114" t="n">
        <v>0.0304</v>
      </c>
      <c r="D67" s="106" t="n">
        <f aca="false">C$23*C67</f>
        <v>68.394832</v>
      </c>
    </row>
    <row r="68" customFormat="false" ht="16.5" hidden="false" customHeight="true" outlineLevel="0" collapsed="false">
      <c r="A68" s="96" t="s">
        <v>77</v>
      </c>
      <c r="B68" s="96"/>
      <c r="C68" s="103" t="n">
        <f aca="false">C62+C63+C64+C65+C66+C67</f>
        <v>0.063000122</v>
      </c>
      <c r="D68" s="106" t="n">
        <f aca="false">SUM(D62:D67)</f>
        <v>141.73956447926</v>
      </c>
    </row>
    <row r="70" customFormat="false" ht="15.75" hidden="false" customHeight="false" outlineLevel="0" collapsed="false">
      <c r="A70" s="95" t="s">
        <v>118</v>
      </c>
      <c r="B70" s="95"/>
      <c r="C70" s="95"/>
      <c r="D70" s="95"/>
      <c r="K70" s="75" t="s">
        <v>178</v>
      </c>
    </row>
    <row r="71" customFormat="false" ht="16.5" hidden="false" customHeight="false" outlineLevel="0" collapsed="false">
      <c r="A71" s="101" t="s">
        <v>119</v>
      </c>
      <c r="B71" s="101"/>
      <c r="C71" s="101"/>
      <c r="D71" s="101"/>
    </row>
    <row r="72" customFormat="false" ht="16.5" hidden="false" customHeight="false" outlineLevel="0" collapsed="false">
      <c r="A72" s="96" t="s">
        <v>120</v>
      </c>
      <c r="B72" s="97" t="s">
        <v>123</v>
      </c>
      <c r="C72" s="97" t="s">
        <v>82</v>
      </c>
      <c r="D72" s="97" t="s">
        <v>68</v>
      </c>
      <c r="E72" s="107"/>
      <c r="F72" s="107"/>
    </row>
    <row r="73" customFormat="false" ht="16.5" hidden="false" customHeight="false" outlineLevel="0" collapsed="false">
      <c r="A73" s="98" t="s">
        <v>45</v>
      </c>
      <c r="B73" s="99" t="s">
        <v>122</v>
      </c>
      <c r="C73" s="116" t="n">
        <v>0.0093</v>
      </c>
      <c r="D73" s="106" t="n">
        <f aca="false">(C$23)*C73</f>
        <v>20.923419</v>
      </c>
      <c r="E73" s="107" t="n">
        <v>8.33</v>
      </c>
      <c r="F73" s="117"/>
    </row>
    <row r="74" customFormat="false" ht="16.5" hidden="false" customHeight="false" outlineLevel="0" collapsed="false">
      <c r="A74" s="98" t="s">
        <v>47</v>
      </c>
      <c r="B74" s="99" t="s">
        <v>179</v>
      </c>
      <c r="C74" s="116" t="n">
        <v>0.0056</v>
      </c>
      <c r="D74" s="106" t="n">
        <f aca="false">(C$23)*C74</f>
        <v>12.599048</v>
      </c>
      <c r="E74" s="107" t="n">
        <v>0.18</v>
      </c>
      <c r="F74" s="118"/>
      <c r="G74" s="119"/>
    </row>
    <row r="75" customFormat="false" ht="16.5" hidden="false" customHeight="false" outlineLevel="0" collapsed="false">
      <c r="A75" s="98" t="s">
        <v>49</v>
      </c>
      <c r="B75" s="99" t="s">
        <v>180</v>
      </c>
      <c r="C75" s="116" t="n">
        <v>0.0002</v>
      </c>
      <c r="D75" s="106" t="n">
        <f aca="false">(C$23)*C75</f>
        <v>0.449966</v>
      </c>
      <c r="E75" s="107"/>
      <c r="F75" s="118"/>
    </row>
    <row r="76" customFormat="false" ht="12.75" hidden="false" customHeight="true" outlineLevel="0" collapsed="false">
      <c r="A76" s="98" t="s">
        <v>51</v>
      </c>
      <c r="B76" s="99" t="s">
        <v>181</v>
      </c>
      <c r="C76" s="116" t="n">
        <v>0.0003</v>
      </c>
      <c r="D76" s="106" t="n">
        <f aca="false">(C$23)*C76</f>
        <v>0.674949</v>
      </c>
      <c r="E76" s="107" t="n">
        <v>0.03</v>
      </c>
      <c r="F76" s="118"/>
    </row>
    <row r="77" customFormat="false" ht="15.75" hidden="false" customHeight="true" outlineLevel="0" collapsed="false">
      <c r="A77" s="98" t="s">
        <v>73</v>
      </c>
      <c r="B77" s="99" t="s">
        <v>126</v>
      </c>
      <c r="C77" s="116" t="n">
        <v>0.0011</v>
      </c>
      <c r="D77" s="106" t="n">
        <f aca="false">(C$23)*C77</f>
        <v>2.474813</v>
      </c>
      <c r="E77" s="107"/>
      <c r="F77" s="118"/>
    </row>
    <row r="78" customFormat="false" ht="20.25" hidden="false" customHeight="true" outlineLevel="0" collapsed="false">
      <c r="A78" s="98" t="s">
        <v>93</v>
      </c>
      <c r="B78" s="99" t="s">
        <v>182</v>
      </c>
      <c r="C78" s="116" t="n">
        <v>0</v>
      </c>
      <c r="D78" s="106"/>
      <c r="E78" s="107"/>
      <c r="F78" s="107"/>
    </row>
    <row r="79" customFormat="false" ht="16.5" hidden="false" customHeight="true" outlineLevel="0" collapsed="false">
      <c r="A79" s="96" t="s">
        <v>98</v>
      </c>
      <c r="B79" s="96"/>
      <c r="C79" s="120"/>
      <c r="D79" s="106" t="n">
        <f aca="false">SUM(D73:D78)</f>
        <v>37.122195</v>
      </c>
    </row>
    <row r="81" s="75" customFormat="true" ht="16.5" hidden="false" customHeight="false" outlineLevel="0" collapsed="false">
      <c r="A81" s="101" t="s">
        <v>128</v>
      </c>
      <c r="B81" s="101"/>
      <c r="C81" s="101"/>
      <c r="D81" s="101"/>
      <c r="L81" s="76"/>
      <c r="M81" s="76"/>
    </row>
    <row r="82" s="75" customFormat="true" ht="16.5" hidden="false" customHeight="false" outlineLevel="0" collapsed="false">
      <c r="A82" s="96" t="s">
        <v>129</v>
      </c>
      <c r="B82" s="97" t="s">
        <v>130</v>
      </c>
      <c r="C82" s="97" t="s">
        <v>68</v>
      </c>
      <c r="L82" s="76"/>
      <c r="M82" s="76"/>
    </row>
    <row r="83" s="75" customFormat="true" ht="32.25" hidden="false" customHeight="true" outlineLevel="0" collapsed="false">
      <c r="A83" s="98" t="s">
        <v>45</v>
      </c>
      <c r="B83" s="99" t="s">
        <v>183</v>
      </c>
      <c r="C83" s="100" t="n">
        <v>208.5</v>
      </c>
      <c r="L83" s="76"/>
      <c r="M83" s="76"/>
    </row>
    <row r="84" s="75" customFormat="true" ht="16.5" hidden="false" customHeight="true" outlineLevel="0" collapsed="false">
      <c r="A84" s="96" t="s">
        <v>77</v>
      </c>
      <c r="B84" s="96"/>
      <c r="C84" s="100" t="n">
        <f aca="false">SUM(C83)</f>
        <v>208.5</v>
      </c>
      <c r="L84" s="76"/>
      <c r="M84" s="76"/>
    </row>
    <row r="86" s="75" customFormat="true" ht="15.75" hidden="false" customHeight="false" outlineLevel="0" collapsed="false">
      <c r="A86" s="101" t="s">
        <v>132</v>
      </c>
      <c r="B86" s="101"/>
      <c r="C86" s="101"/>
      <c r="D86" s="101"/>
      <c r="L86" s="76"/>
      <c r="M86" s="76"/>
    </row>
    <row r="87" s="75" customFormat="true" ht="16.5" hidden="false" customHeight="false" outlineLevel="0" collapsed="false">
      <c r="A87" s="121"/>
      <c r="L87" s="76"/>
      <c r="M87" s="76"/>
    </row>
    <row r="88" s="75" customFormat="true" ht="16.5" hidden="false" customHeight="false" outlineLevel="0" collapsed="false">
      <c r="A88" s="96" t="n">
        <v>4</v>
      </c>
      <c r="B88" s="97" t="s">
        <v>133</v>
      </c>
      <c r="C88" s="97" t="s">
        <v>68</v>
      </c>
      <c r="L88" s="76"/>
      <c r="M88" s="76"/>
    </row>
    <row r="89" s="75" customFormat="true" ht="16.5" hidden="false" customHeight="false" outlineLevel="0" collapsed="false">
      <c r="A89" s="98" t="s">
        <v>120</v>
      </c>
      <c r="B89" s="99" t="s">
        <v>179</v>
      </c>
      <c r="C89" s="106" t="n">
        <f aca="false">D79</f>
        <v>37.122195</v>
      </c>
      <c r="L89" s="76"/>
      <c r="M89" s="76"/>
    </row>
    <row r="90" s="75" customFormat="true" ht="16.5" hidden="false" customHeight="false" outlineLevel="0" collapsed="false">
      <c r="A90" s="98" t="s">
        <v>129</v>
      </c>
      <c r="B90" s="99" t="s">
        <v>130</v>
      </c>
      <c r="C90" s="106" t="n">
        <f aca="false">C84</f>
        <v>208.5</v>
      </c>
      <c r="L90" s="76"/>
      <c r="M90" s="76"/>
    </row>
    <row r="91" s="75" customFormat="true" ht="16.5" hidden="false" customHeight="true" outlineLevel="0" collapsed="false">
      <c r="A91" s="96" t="s">
        <v>77</v>
      </c>
      <c r="B91" s="96"/>
      <c r="C91" s="106" t="n">
        <f aca="false">SUM(C89:C90)</f>
        <v>245.622195</v>
      </c>
      <c r="L91" s="76"/>
      <c r="M91" s="76"/>
    </row>
    <row r="93" s="75" customFormat="true" ht="16.5" hidden="false" customHeight="false" outlineLevel="0" collapsed="false">
      <c r="A93" s="95" t="s">
        <v>134</v>
      </c>
      <c r="B93" s="95"/>
      <c r="C93" s="95"/>
      <c r="D93" s="95"/>
      <c r="L93" s="76"/>
      <c r="M93" s="76"/>
    </row>
    <row r="94" s="75" customFormat="true" ht="16.5" hidden="false" customHeight="false" outlineLevel="0" collapsed="false">
      <c r="A94" s="96" t="n">
        <v>5</v>
      </c>
      <c r="B94" s="122" t="s">
        <v>135</v>
      </c>
      <c r="C94" s="97" t="s">
        <v>68</v>
      </c>
      <c r="L94" s="76"/>
      <c r="M94" s="76"/>
    </row>
    <row r="95" s="75" customFormat="true" ht="16.5" hidden="false" customHeight="false" outlineLevel="0" collapsed="false">
      <c r="A95" s="98" t="s">
        <v>45</v>
      </c>
      <c r="B95" s="99" t="s">
        <v>136</v>
      </c>
      <c r="C95" s="123" t="n">
        <v>40</v>
      </c>
      <c r="L95" s="76"/>
      <c r="M95" s="76"/>
    </row>
    <row r="96" s="75" customFormat="true" ht="16.5" hidden="false" customHeight="false" outlineLevel="0" collapsed="false">
      <c r="A96" s="98" t="s">
        <v>47</v>
      </c>
      <c r="B96" s="99" t="s">
        <v>137</v>
      </c>
      <c r="C96" s="123" t="e">
        <f aca="false">#REF!</f>
        <v>#REF!</v>
      </c>
      <c r="L96" s="76"/>
      <c r="M96" s="76"/>
    </row>
    <row r="97" s="75" customFormat="true" ht="16.5" hidden="false" customHeight="false" outlineLevel="0" collapsed="false">
      <c r="A97" s="98" t="s">
        <v>49</v>
      </c>
      <c r="B97" s="99" t="s">
        <v>138</v>
      </c>
      <c r="C97" s="123" t="e">
        <f aca="false">#REF!</f>
        <v>#REF!</v>
      </c>
      <c r="L97" s="76"/>
      <c r="M97" s="76"/>
    </row>
    <row r="98" s="126" customFormat="true" ht="17.25" hidden="false" customHeight="true" outlineLevel="0" collapsed="false">
      <c r="A98" s="124"/>
      <c r="B98" s="125"/>
      <c r="C98" s="123"/>
      <c r="L98" s="2"/>
      <c r="M98" s="2"/>
    </row>
    <row r="99" s="126" customFormat="true" ht="17.25" hidden="false" customHeight="true" outlineLevel="0" collapsed="false">
      <c r="A99" s="127"/>
      <c r="B99" s="125"/>
      <c r="C99" s="123"/>
      <c r="L99" s="2"/>
      <c r="M99" s="2"/>
    </row>
    <row r="100" s="75" customFormat="true" ht="17.25" hidden="false" customHeight="true" outlineLevel="0" collapsed="false">
      <c r="A100" s="96" t="s">
        <v>98</v>
      </c>
      <c r="B100" s="96"/>
      <c r="C100" s="100" t="e">
        <f aca="false">SUM(C95:C98)</f>
        <v>#REF!</v>
      </c>
      <c r="L100" s="76"/>
      <c r="M100" s="76"/>
    </row>
    <row r="102" s="75" customFormat="true" ht="16.5" hidden="false" customHeight="false" outlineLevel="0" collapsed="false">
      <c r="A102" s="95" t="s">
        <v>139</v>
      </c>
      <c r="B102" s="95"/>
      <c r="C102" s="95"/>
      <c r="L102" s="76"/>
      <c r="M102" s="76"/>
    </row>
    <row r="103" s="75" customFormat="true" ht="16.5" hidden="false" customHeight="false" outlineLevel="0" collapsed="false">
      <c r="A103" s="96" t="n">
        <v>6</v>
      </c>
      <c r="B103" s="122" t="s">
        <v>140</v>
      </c>
      <c r="C103" s="97" t="s">
        <v>82</v>
      </c>
      <c r="D103" s="97" t="s">
        <v>68</v>
      </c>
      <c r="E103" s="107"/>
      <c r="L103" s="76"/>
      <c r="M103" s="76"/>
    </row>
    <row r="104" s="75" customFormat="true" ht="16.5" hidden="false" customHeight="false" outlineLevel="0" collapsed="false">
      <c r="A104" s="98" t="s">
        <v>45</v>
      </c>
      <c r="B104" s="99" t="s">
        <v>141</v>
      </c>
      <c r="C104" s="105" t="e">
        <f aca="false">#REF!</f>
        <v>#REF!</v>
      </c>
      <c r="D104" s="106" t="e">
        <f aca="false">C104*C120</f>
        <v>#REF!</v>
      </c>
      <c r="E104" s="107" t="n">
        <v>1.9</v>
      </c>
      <c r="L104" s="76"/>
      <c r="M104" s="76"/>
    </row>
    <row r="105" s="75" customFormat="true" ht="16.5" hidden="false" customHeight="false" outlineLevel="0" collapsed="false">
      <c r="A105" s="98" t="s">
        <v>47</v>
      </c>
      <c r="B105" s="99" t="s">
        <v>142</v>
      </c>
      <c r="C105" s="105" t="e">
        <f aca="false">#REF!</f>
        <v>#REF!</v>
      </c>
      <c r="D105" s="106" t="e">
        <f aca="false">C105*(D104+C120)</f>
        <v>#REF!</v>
      </c>
      <c r="E105" s="107" t="n">
        <v>3.58</v>
      </c>
      <c r="L105" s="76"/>
      <c r="M105" s="76"/>
    </row>
    <row r="106" s="75" customFormat="true" ht="16.5" hidden="false" customHeight="false" outlineLevel="0" collapsed="false">
      <c r="A106" s="98" t="s">
        <v>49</v>
      </c>
      <c r="B106" s="99" t="s">
        <v>143</v>
      </c>
      <c r="C106" s="128" t="s">
        <v>184</v>
      </c>
      <c r="D106" s="128"/>
      <c r="F106" s="129"/>
      <c r="L106" s="76"/>
      <c r="M106" s="76"/>
    </row>
    <row r="107" s="75" customFormat="true" ht="16.5" hidden="false" customHeight="false" outlineLevel="0" collapsed="false">
      <c r="A107" s="98"/>
      <c r="B107" s="99" t="s">
        <v>144</v>
      </c>
      <c r="C107" s="109" t="n">
        <v>0.0065</v>
      </c>
      <c r="D107" s="106" t="e">
        <f aca="false">($C$120+$D$104+$D$105)/(1-SUM($C$107:$C$109))*C107</f>
        <v>#REF!</v>
      </c>
      <c r="F107" s="111"/>
      <c r="L107" s="76"/>
      <c r="M107" s="76"/>
    </row>
    <row r="108" s="75" customFormat="true" ht="16.5" hidden="false" customHeight="false" outlineLevel="0" collapsed="false">
      <c r="A108" s="98"/>
      <c r="B108" s="99" t="s">
        <v>145</v>
      </c>
      <c r="C108" s="109" t="n">
        <v>0.03</v>
      </c>
      <c r="D108" s="106" t="e">
        <f aca="false">($C$120+$D$104+$D$105)/(1-SUM($C$107:$C$109))*C108</f>
        <v>#REF!</v>
      </c>
      <c r="L108" s="76"/>
      <c r="M108" s="76"/>
    </row>
    <row r="109" s="75" customFormat="true" ht="16.5" hidden="false" customHeight="false" outlineLevel="0" collapsed="false">
      <c r="A109" s="98"/>
      <c r="B109" s="99" t="s">
        <v>146</v>
      </c>
      <c r="C109" s="109" t="n">
        <v>0.05</v>
      </c>
      <c r="D109" s="106" t="e">
        <f aca="false">($C$120+$D$104+$D$105)/(1-SUM($C$107:$C$109))*C109</f>
        <v>#REF!</v>
      </c>
      <c r="L109" s="76"/>
      <c r="M109" s="76"/>
    </row>
    <row r="110" s="75" customFormat="true" ht="16.5" hidden="false" customHeight="true" outlineLevel="0" collapsed="false">
      <c r="A110" s="96" t="s">
        <v>98</v>
      </c>
      <c r="B110" s="96"/>
      <c r="C110" s="105" t="e">
        <f aca="false">SUM(C104:C109)</f>
        <v>#REF!</v>
      </c>
      <c r="D110" s="106" t="e">
        <f aca="false">SUM(D104:D109)</f>
        <v>#REF!</v>
      </c>
      <c r="L110" s="76"/>
      <c r="M110" s="76"/>
    </row>
    <row r="113" s="75" customFormat="true" ht="16.5" hidden="false" customHeight="true" outlineLevel="0" collapsed="false">
      <c r="A113" s="95" t="s">
        <v>147</v>
      </c>
      <c r="B113" s="95"/>
      <c r="C113" s="95"/>
      <c r="L113" s="76"/>
      <c r="M113" s="76"/>
    </row>
    <row r="114" s="75" customFormat="true" ht="32.25" hidden="false" customHeight="true" outlineLevel="0" collapsed="false">
      <c r="A114" s="96"/>
      <c r="B114" s="97" t="s">
        <v>148</v>
      </c>
      <c r="C114" s="97" t="s">
        <v>68</v>
      </c>
      <c r="L114" s="76"/>
      <c r="M114" s="76"/>
    </row>
    <row r="115" s="75" customFormat="true" ht="16.5" hidden="false" customHeight="false" outlineLevel="0" collapsed="false">
      <c r="A115" s="130" t="s">
        <v>45</v>
      </c>
      <c r="B115" s="99" t="s">
        <v>66</v>
      </c>
      <c r="C115" s="131" t="n">
        <f aca="false">C23</f>
        <v>2249.83</v>
      </c>
      <c r="L115" s="76"/>
      <c r="M115" s="76"/>
    </row>
    <row r="116" s="75" customFormat="true" ht="32.25" hidden="false" customHeight="true" outlineLevel="0" collapsed="false">
      <c r="A116" s="130" t="s">
        <v>47</v>
      </c>
      <c r="B116" s="99" t="s">
        <v>78</v>
      </c>
      <c r="C116" s="131" t="n">
        <f aca="false">C58</f>
        <v>1899.88967805097</v>
      </c>
      <c r="L116" s="76"/>
      <c r="M116" s="76"/>
    </row>
    <row r="117" s="75" customFormat="true" ht="16.5" hidden="false" customHeight="false" outlineLevel="0" collapsed="false">
      <c r="A117" s="130" t="s">
        <v>49</v>
      </c>
      <c r="B117" s="99" t="s">
        <v>109</v>
      </c>
      <c r="C117" s="131" t="n">
        <f aca="false">D68</f>
        <v>141.73956447926</v>
      </c>
      <c r="L117" s="76"/>
      <c r="M117" s="76"/>
    </row>
    <row r="118" s="75" customFormat="true" ht="33" hidden="false" customHeight="true" outlineLevel="0" collapsed="false">
      <c r="A118" s="130" t="s">
        <v>51</v>
      </c>
      <c r="B118" s="99" t="s">
        <v>118</v>
      </c>
      <c r="C118" s="131" t="n">
        <f aca="false">C91</f>
        <v>245.622195</v>
      </c>
      <c r="L118" s="76"/>
      <c r="M118" s="76"/>
    </row>
    <row r="119" s="75" customFormat="true" ht="16.5" hidden="false" customHeight="true" outlineLevel="0" collapsed="false">
      <c r="A119" s="130" t="s">
        <v>73</v>
      </c>
      <c r="B119" s="99" t="s">
        <v>134</v>
      </c>
      <c r="C119" s="131" t="e">
        <f aca="false">C100</f>
        <v>#REF!</v>
      </c>
      <c r="L119" s="76"/>
      <c r="M119" s="76"/>
    </row>
    <row r="120" s="75" customFormat="true" ht="16.5" hidden="false" customHeight="true" outlineLevel="0" collapsed="false">
      <c r="A120" s="96" t="s">
        <v>149</v>
      </c>
      <c r="B120" s="96"/>
      <c r="C120" s="131" t="e">
        <f aca="false">SUM(C115:C119)</f>
        <v>#REF!</v>
      </c>
      <c r="L120" s="76"/>
      <c r="M120" s="76"/>
    </row>
    <row r="121" s="75" customFormat="true" ht="22.5" hidden="false" customHeight="true" outlineLevel="0" collapsed="false">
      <c r="A121" s="130" t="s">
        <v>93</v>
      </c>
      <c r="B121" s="99" t="s">
        <v>150</v>
      </c>
      <c r="C121" s="131" t="e">
        <f aca="false">D110</f>
        <v>#REF!</v>
      </c>
      <c r="L121" s="76"/>
      <c r="M121" s="76"/>
    </row>
    <row r="122" s="75" customFormat="true" ht="16.5" hidden="false" customHeight="true" outlineLevel="0" collapsed="false">
      <c r="A122" s="96" t="s">
        <v>151</v>
      </c>
      <c r="B122" s="96"/>
      <c r="C122" s="131" t="e">
        <f aca="false">SUM(C120+C121)</f>
        <v>#REF!</v>
      </c>
      <c r="D122" s="132" t="n">
        <v>3512.23</v>
      </c>
      <c r="L122" s="76"/>
      <c r="M122" s="76"/>
    </row>
    <row r="123" s="75" customFormat="true" ht="16.5" hidden="false" customHeight="false" outlineLevel="0" collapsed="false">
      <c r="A123" s="133" t="s">
        <v>185</v>
      </c>
      <c r="B123" s="133"/>
      <c r="C123" s="134" t="e">
        <f aca="false">C122*2</f>
        <v>#REF!</v>
      </c>
      <c r="L123" s="76"/>
      <c r="M123" s="76"/>
    </row>
    <row r="126" customFormat="false" ht="18" hidden="false" customHeight="false" outlineLevel="0" collapsed="false">
      <c r="B126" s="135"/>
      <c r="C126" s="136"/>
      <c r="D126" s="137"/>
    </row>
  </sheetData>
  <mergeCells count="34">
    <mergeCell ref="A1:D1"/>
    <mergeCell ref="A3:D3"/>
    <mergeCell ref="B4:D4"/>
    <mergeCell ref="B5:D5"/>
    <mergeCell ref="B6:D6"/>
    <mergeCell ref="A7:D7"/>
    <mergeCell ref="A15:D15"/>
    <mergeCell ref="A23:B23"/>
    <mergeCell ref="A25:D25"/>
    <mergeCell ref="A26:D26"/>
    <mergeCell ref="A30:B30"/>
    <mergeCell ref="A32:D32"/>
    <mergeCell ref="A42:B42"/>
    <mergeCell ref="A44:D44"/>
    <mergeCell ref="A51:B51"/>
    <mergeCell ref="A53:D53"/>
    <mergeCell ref="A58:B58"/>
    <mergeCell ref="A60:D60"/>
    <mergeCell ref="A68:B68"/>
    <mergeCell ref="A70:D70"/>
    <mergeCell ref="A71:D71"/>
    <mergeCell ref="A79:B79"/>
    <mergeCell ref="A81:D81"/>
    <mergeCell ref="A84:B84"/>
    <mergeCell ref="A86:D86"/>
    <mergeCell ref="A91:B91"/>
    <mergeCell ref="A93:D93"/>
    <mergeCell ref="A100:B100"/>
    <mergeCell ref="A102:C102"/>
    <mergeCell ref="A110:B110"/>
    <mergeCell ref="A113:C113"/>
    <mergeCell ref="A120:B120"/>
    <mergeCell ref="A122:B122"/>
    <mergeCell ref="A123:B123"/>
  </mergeCells>
  <printOptions headings="false" gridLines="false" gridLinesSet="true" horizontalCentered="false" verticalCentered="false"/>
  <pageMargins left="0.511805555555555" right="0.511805555555555" top="1.55208333333333" bottom="0.7875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6" man="true" max="16383" min="0"/>
    <brk id="73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157"/>
  <sheetViews>
    <sheetView showFormulas="false" showGridLines="false" showRowColHeaders="true" showZeros="true" rightToLeft="false" tabSelected="false" showOutlineSymbols="true" defaultGridColor="true" view="normal" topLeftCell="A75" colorId="64" zoomScale="150" zoomScaleNormal="150" zoomScalePageLayoutView="80" workbookViewId="0">
      <selection pane="topLeft" activeCell="B83" activeCellId="0" sqref="B83"/>
    </sheetView>
  </sheetViews>
  <sheetFormatPr defaultColWidth="9.15625" defaultRowHeight="12" zeroHeight="false" outlineLevelRow="0" outlineLevelCol="0"/>
  <cols>
    <col collapsed="false" customWidth="true" hidden="false" outlineLevel="0" max="1" min="1" style="26" width="9.58"/>
    <col collapsed="false" customWidth="true" hidden="false" outlineLevel="0" max="2" min="2" style="27" width="32.57"/>
    <col collapsed="false" customWidth="true" hidden="false" outlineLevel="0" max="3" min="3" style="27" width="34.71"/>
    <col collapsed="false" customWidth="true" hidden="false" outlineLevel="0" max="4" min="4" style="26" width="23.01"/>
    <col collapsed="false" customWidth="true" hidden="false" outlineLevel="0" max="5" min="5" style="27" width="11.29"/>
    <col collapsed="false" customWidth="true" hidden="false" outlineLevel="0" max="6" min="6" style="27" width="17"/>
    <col collapsed="false" customWidth="false" hidden="false" outlineLevel="0" max="1024" min="7" style="27" width="9.14"/>
  </cols>
  <sheetData>
    <row r="1" customFormat="false" ht="39.75" hidden="false" customHeight="true" outlineLevel="0" collapsed="false">
      <c r="A1" s="28" t="s">
        <v>38</v>
      </c>
      <c r="B1" s="28"/>
      <c r="C1" s="28"/>
      <c r="D1" s="28"/>
      <c r="E1" s="28"/>
    </row>
    <row r="2" customFormat="false" ht="12" hidden="false" customHeight="false" outlineLevel="0" collapsed="false">
      <c r="A2" s="29"/>
      <c r="B2" s="29"/>
      <c r="C2" s="29"/>
      <c r="D2" s="29"/>
      <c r="E2" s="29"/>
    </row>
    <row r="3" customFormat="false" ht="12" hidden="false" customHeight="false" outlineLevel="0" collapsed="false">
      <c r="A3" s="30" t="s">
        <v>39</v>
      </c>
      <c r="B3" s="30"/>
      <c r="C3" s="30"/>
      <c r="D3" s="30"/>
      <c r="E3" s="30"/>
    </row>
    <row r="4" customFormat="false" ht="12" hidden="false" customHeight="false" outlineLevel="0" collapsed="false">
      <c r="A4" s="30" t="s">
        <v>41</v>
      </c>
      <c r="B4" s="30"/>
      <c r="C4" s="30"/>
      <c r="D4" s="30"/>
      <c r="E4" s="30"/>
    </row>
    <row r="7" customFormat="false" ht="12" hidden="false" customHeight="false" outlineLevel="0" collapsed="false">
      <c r="A7" s="31" t="s">
        <v>42</v>
      </c>
      <c r="B7" s="31" t="s">
        <v>43</v>
      </c>
      <c r="C7" s="31"/>
      <c r="D7" s="31"/>
      <c r="E7" s="31"/>
    </row>
    <row r="8" customFormat="false" ht="28.5" hidden="false" customHeight="true" outlineLevel="0" collapsed="false">
      <c r="A8" s="32" t="n">
        <v>1</v>
      </c>
      <c r="B8" s="33" t="str">
        <f aca="false">PROPOSTA!B22</f>
        <v> Motorista </v>
      </c>
      <c r="C8" s="33"/>
      <c r="D8" s="33"/>
      <c r="E8" s="33"/>
    </row>
    <row r="9" customFormat="false" ht="16.5" hidden="false" customHeight="true" outlineLevel="0" collapsed="false"/>
    <row r="10" customFormat="false" ht="12" hidden="false" customHeight="false" outlineLevel="0" collapsed="false">
      <c r="A10" s="34" t="s">
        <v>44</v>
      </c>
      <c r="B10" s="34"/>
      <c r="C10" s="34"/>
      <c r="D10" s="34"/>
      <c r="E10" s="34"/>
    </row>
    <row r="11" customFormat="false" ht="16.5" hidden="false" customHeight="true" outlineLevel="0" collapsed="false">
      <c r="D11" s="35"/>
    </row>
    <row r="12" customFormat="false" ht="12" hidden="false" customHeight="true" outlineLevel="0" collapsed="false">
      <c r="A12" s="36" t="s">
        <v>45</v>
      </c>
      <c r="B12" s="37" t="s">
        <v>46</v>
      </c>
      <c r="C12" s="37"/>
      <c r="D12" s="38" t="n">
        <v>45343</v>
      </c>
    </row>
    <row r="13" customFormat="false" ht="12" hidden="false" customHeight="true" outlineLevel="0" collapsed="false">
      <c r="A13" s="36" t="s">
        <v>47</v>
      </c>
      <c r="B13" s="37" t="s">
        <v>48</v>
      </c>
      <c r="C13" s="37"/>
      <c r="D13" s="38" t="s">
        <v>186</v>
      </c>
    </row>
    <row r="14" customFormat="false" ht="12" hidden="false" customHeight="true" outlineLevel="0" collapsed="false">
      <c r="A14" s="36" t="s">
        <v>49</v>
      </c>
      <c r="B14" s="37" t="s">
        <v>50</v>
      </c>
      <c r="C14" s="37"/>
      <c r="D14" s="39" t="n">
        <v>2024</v>
      </c>
    </row>
    <row r="15" customFormat="false" ht="12" hidden="false" customHeight="true" outlineLevel="0" collapsed="false">
      <c r="A15" s="36" t="s">
        <v>51</v>
      </c>
      <c r="B15" s="37" t="s">
        <v>52</v>
      </c>
      <c r="C15" s="37"/>
      <c r="D15" s="39" t="n">
        <v>12</v>
      </c>
    </row>
    <row r="16" customFormat="false" ht="16.5" hidden="false" customHeight="true" outlineLevel="0" collapsed="false"/>
    <row r="17" customFormat="false" ht="16.5" hidden="false" customHeight="true" outlineLevel="0" collapsed="false">
      <c r="A17" s="34" t="s">
        <v>53</v>
      </c>
      <c r="B17" s="34"/>
      <c r="C17" s="34"/>
      <c r="D17" s="34"/>
      <c r="E17" s="34"/>
    </row>
    <row r="18" customFormat="false" ht="16.5" hidden="false" customHeight="true" outlineLevel="0" collapsed="false"/>
    <row r="19" customFormat="false" ht="36" hidden="false" customHeight="true" outlineLevel="0" collapsed="false">
      <c r="A19" s="40" t="s">
        <v>54</v>
      </c>
      <c r="B19" s="41" t="s">
        <v>55</v>
      </c>
      <c r="C19" s="41"/>
      <c r="D19" s="40" t="s">
        <v>56</v>
      </c>
    </row>
    <row r="20" customFormat="false" ht="12" hidden="false" customHeight="false" outlineLevel="0" collapsed="false">
      <c r="A20" s="36" t="s">
        <v>43</v>
      </c>
      <c r="B20" s="36" t="n">
        <v>1</v>
      </c>
      <c r="C20" s="36"/>
      <c r="D20" s="39" t="n">
        <v>10</v>
      </c>
    </row>
    <row r="21" customFormat="false" ht="12" hidden="false" customHeight="false" outlineLevel="0" collapsed="false">
      <c r="A21" s="42" t="str">
        <f aca="false">B8</f>
        <v> Motorista </v>
      </c>
      <c r="B21" s="42"/>
      <c r="C21" s="42"/>
      <c r="D21" s="42"/>
    </row>
    <row r="23" customFormat="false" ht="16.5" hidden="false" customHeight="true" outlineLevel="0" collapsed="false">
      <c r="A23" s="34" t="s">
        <v>57</v>
      </c>
      <c r="B23" s="34"/>
      <c r="C23" s="34"/>
      <c r="D23" s="34"/>
      <c r="E23" s="34"/>
    </row>
    <row r="24" customFormat="false" ht="16.5" hidden="false" customHeight="true" outlineLevel="0" collapsed="false"/>
    <row r="25" customFormat="false" ht="16.5" hidden="false" customHeight="true" outlineLevel="0" collapsed="false">
      <c r="A25" s="34" t="s">
        <v>58</v>
      </c>
      <c r="B25" s="34"/>
      <c r="C25" s="34"/>
      <c r="D25" s="34"/>
      <c r="E25" s="34"/>
    </row>
    <row r="26" customFormat="false" ht="16.5" hidden="false" customHeight="true" outlineLevel="0" collapsed="false"/>
    <row r="27" customFormat="false" ht="12" hidden="false" customHeight="false" outlineLevel="0" collapsed="false">
      <c r="A27" s="43" t="s">
        <v>59</v>
      </c>
      <c r="B27" s="43"/>
      <c r="C27" s="43"/>
      <c r="D27" s="43"/>
      <c r="E27" s="43"/>
    </row>
    <row r="28" customFormat="false" ht="12" hidden="false" customHeight="true" outlineLevel="0" collapsed="false">
      <c r="A28" s="44" t="s">
        <v>60</v>
      </c>
      <c r="B28" s="44"/>
      <c r="C28" s="44"/>
      <c r="D28" s="44"/>
      <c r="E28" s="44"/>
    </row>
    <row r="29" customFormat="false" ht="12" hidden="false" customHeight="true" outlineLevel="0" collapsed="false">
      <c r="A29" s="32" t="n">
        <v>1</v>
      </c>
      <c r="B29" s="37" t="s">
        <v>61</v>
      </c>
      <c r="C29" s="37"/>
      <c r="D29" s="32" t="str">
        <f aca="false">A21</f>
        <v> Motorista </v>
      </c>
    </row>
    <row r="30" customFormat="false" ht="12" hidden="false" customHeight="true" outlineLevel="0" collapsed="false">
      <c r="A30" s="32" t="n">
        <v>2</v>
      </c>
      <c r="B30" s="37" t="s">
        <v>62</v>
      </c>
      <c r="C30" s="37"/>
      <c r="D30" s="32" t="s">
        <v>187</v>
      </c>
    </row>
    <row r="31" customFormat="false" ht="12" hidden="false" customHeight="true" outlineLevel="0" collapsed="false">
      <c r="A31" s="32" t="n">
        <v>3</v>
      </c>
      <c r="B31" s="37" t="s">
        <v>63</v>
      </c>
      <c r="C31" s="37"/>
      <c r="D31" s="45" t="n">
        <v>2503.95</v>
      </c>
    </row>
    <row r="32" customFormat="false" ht="12" hidden="false" customHeight="true" outlineLevel="0" collapsed="false">
      <c r="A32" s="32" t="n">
        <v>4</v>
      </c>
      <c r="B32" s="37" t="s">
        <v>64</v>
      </c>
      <c r="C32" s="37"/>
      <c r="D32" s="32" t="str">
        <f aca="false">D29</f>
        <v> Motorista </v>
      </c>
    </row>
    <row r="33" customFormat="false" ht="12" hidden="false" customHeight="true" outlineLevel="0" collapsed="false">
      <c r="A33" s="32" t="n">
        <v>5</v>
      </c>
      <c r="B33" s="37" t="s">
        <v>65</v>
      </c>
      <c r="C33" s="37"/>
      <c r="D33" s="46" t="n">
        <v>45292</v>
      </c>
    </row>
    <row r="35" customFormat="false" ht="12" hidden="false" customHeight="false" outlineLevel="0" collapsed="false">
      <c r="A35" s="47" t="s">
        <v>66</v>
      </c>
      <c r="B35" s="47"/>
      <c r="C35" s="47"/>
      <c r="D35" s="47"/>
      <c r="E35" s="47"/>
    </row>
    <row r="37" customFormat="false" ht="12" hidden="false" customHeight="true" outlineLevel="0" collapsed="false">
      <c r="A37" s="40" t="n">
        <v>1</v>
      </c>
      <c r="B37" s="41" t="s">
        <v>67</v>
      </c>
      <c r="C37" s="41"/>
      <c r="D37" s="40" t="s">
        <v>68</v>
      </c>
    </row>
    <row r="38" customFormat="false" ht="12" hidden="false" customHeight="true" outlineLevel="0" collapsed="false">
      <c r="A38" s="36" t="s">
        <v>45</v>
      </c>
      <c r="B38" s="48" t="s">
        <v>69</v>
      </c>
      <c r="C38" s="48"/>
      <c r="D38" s="49" t="n">
        <f aca="false">D31</f>
        <v>2503.95</v>
      </c>
    </row>
    <row r="39" customFormat="false" ht="12" hidden="false" customHeight="true" outlineLevel="0" collapsed="false">
      <c r="A39" s="36" t="s">
        <v>47</v>
      </c>
      <c r="B39" s="48" t="s">
        <v>70</v>
      </c>
      <c r="C39" s="48"/>
      <c r="D39" s="49"/>
    </row>
    <row r="40" customFormat="false" ht="12" hidden="false" customHeight="true" outlineLevel="0" collapsed="false">
      <c r="A40" s="36" t="s">
        <v>49</v>
      </c>
      <c r="B40" s="48" t="s">
        <v>71</v>
      </c>
      <c r="C40" s="48"/>
      <c r="D40" s="49"/>
    </row>
    <row r="41" customFormat="false" ht="12" hidden="false" customHeight="true" outlineLevel="0" collapsed="false">
      <c r="A41" s="36" t="s">
        <v>51</v>
      </c>
      <c r="B41" s="48" t="s">
        <v>72</v>
      </c>
      <c r="C41" s="48"/>
      <c r="D41" s="49"/>
    </row>
    <row r="42" customFormat="false" ht="12" hidden="false" customHeight="true" outlineLevel="0" collapsed="false">
      <c r="A42" s="36" t="s">
        <v>73</v>
      </c>
      <c r="B42" s="48" t="s">
        <v>74</v>
      </c>
      <c r="C42" s="48"/>
      <c r="D42" s="49"/>
    </row>
    <row r="43" customFormat="false" ht="12" hidden="false" customHeight="true" outlineLevel="0" collapsed="false">
      <c r="A43" s="36" t="s">
        <v>75</v>
      </c>
      <c r="B43" s="48" t="s">
        <v>76</v>
      </c>
      <c r="C43" s="48"/>
      <c r="D43" s="49" t="n">
        <v>0</v>
      </c>
    </row>
    <row r="44" customFormat="false" ht="12" hidden="false" customHeight="true" outlineLevel="0" collapsed="false">
      <c r="A44" s="40" t="s">
        <v>77</v>
      </c>
      <c r="B44" s="40"/>
      <c r="C44" s="40"/>
      <c r="D44" s="49" t="n">
        <f aca="false">SUM(D38:D43)</f>
        <v>2503.95</v>
      </c>
    </row>
    <row r="46" customFormat="false" ht="12" hidden="false" customHeight="false" outlineLevel="0" collapsed="false">
      <c r="A46" s="50" t="s">
        <v>78</v>
      </c>
      <c r="B46" s="50"/>
      <c r="C46" s="50"/>
      <c r="D46" s="50"/>
      <c r="E46" s="50"/>
    </row>
    <row r="47" customFormat="false" ht="12" hidden="false" customHeight="false" outlineLevel="0" collapsed="false">
      <c r="A47" s="51" t="s">
        <v>79</v>
      </c>
      <c r="B47" s="51"/>
      <c r="C47" s="51"/>
      <c r="D47" s="51"/>
      <c r="E47" s="51"/>
    </row>
    <row r="48" customFormat="false" ht="12" hidden="false" customHeight="true" outlineLevel="0" collapsed="false">
      <c r="A48" s="40" t="s">
        <v>80</v>
      </c>
      <c r="B48" s="41" t="s">
        <v>81</v>
      </c>
      <c r="C48" s="41"/>
      <c r="D48" s="40" t="s">
        <v>82</v>
      </c>
      <c r="E48" s="40" t="s">
        <v>68</v>
      </c>
    </row>
    <row r="49" customFormat="false" ht="12" hidden="false" customHeight="true" outlineLevel="0" collapsed="false">
      <c r="A49" s="36" t="s">
        <v>45</v>
      </c>
      <c r="B49" s="37" t="s">
        <v>83</v>
      </c>
      <c r="C49" s="37"/>
      <c r="D49" s="52" t="n">
        <v>0.0833</v>
      </c>
      <c r="E49" s="49" t="n">
        <f aca="false">D44*D49</f>
        <v>208.579035</v>
      </c>
    </row>
    <row r="50" customFormat="false" ht="12" hidden="false" customHeight="true" outlineLevel="0" collapsed="false">
      <c r="A50" s="36" t="s">
        <v>47</v>
      </c>
      <c r="B50" s="37" t="s">
        <v>84</v>
      </c>
      <c r="C50" s="37"/>
      <c r="D50" s="52" t="n">
        <v>0.121</v>
      </c>
      <c r="E50" s="49" t="n">
        <f aca="false">D44*D50</f>
        <v>302.97795</v>
      </c>
    </row>
    <row r="51" customFormat="false" ht="12" hidden="false" customHeight="true" outlineLevel="0" collapsed="false">
      <c r="A51" s="40" t="s">
        <v>77</v>
      </c>
      <c r="B51" s="40"/>
      <c r="C51" s="40"/>
      <c r="D51" s="53" t="n">
        <f aca="false">D49+D50</f>
        <v>0.2043</v>
      </c>
      <c r="E51" s="49" t="n">
        <f aca="false">SUM(E49:E50)</f>
        <v>511.556985</v>
      </c>
    </row>
    <row r="53" customFormat="false" ht="12" hidden="false" customHeight="true" outlineLevel="0" collapsed="false">
      <c r="A53" s="40" t="s">
        <v>85</v>
      </c>
      <c r="B53" s="40"/>
      <c r="C53" s="40"/>
      <c r="D53" s="40"/>
      <c r="E53" s="40"/>
    </row>
    <row r="54" customFormat="false" ht="12" hidden="false" customHeight="true" outlineLevel="0" collapsed="false">
      <c r="A54" s="40" t="s">
        <v>86</v>
      </c>
      <c r="B54" s="41" t="s">
        <v>87</v>
      </c>
      <c r="C54" s="41"/>
      <c r="D54" s="40" t="s">
        <v>82</v>
      </c>
      <c r="E54" s="40" t="s">
        <v>68</v>
      </c>
    </row>
    <row r="55" customFormat="false" ht="12" hidden="false" customHeight="true" outlineLevel="0" collapsed="false">
      <c r="A55" s="36" t="s">
        <v>45</v>
      </c>
      <c r="B55" s="37" t="s">
        <v>88</v>
      </c>
      <c r="C55" s="37"/>
      <c r="D55" s="52" t="n">
        <v>0.2</v>
      </c>
      <c r="E55" s="54" t="n">
        <f aca="false">SUM(D$44+E$51)*D55</f>
        <v>603.101397</v>
      </c>
      <c r="F55" s="55"/>
    </row>
    <row r="56" customFormat="false" ht="12" hidden="false" customHeight="true" outlineLevel="0" collapsed="false">
      <c r="A56" s="36" t="s">
        <v>47</v>
      </c>
      <c r="B56" s="37" t="s">
        <v>89</v>
      </c>
      <c r="C56" s="37"/>
      <c r="D56" s="52" t="n">
        <v>0.025</v>
      </c>
      <c r="E56" s="54" t="n">
        <f aca="false">SUM(D$44+E$51)*D56</f>
        <v>75.387674625</v>
      </c>
      <c r="F56" s="55"/>
    </row>
    <row r="57" customFormat="false" ht="12" hidden="false" customHeight="true" outlineLevel="0" collapsed="false">
      <c r="A57" s="36" t="s">
        <v>49</v>
      </c>
      <c r="B57" s="37" t="s">
        <v>90</v>
      </c>
      <c r="C57" s="37"/>
      <c r="D57" s="52" t="n">
        <v>0.03</v>
      </c>
      <c r="E57" s="54" t="n">
        <f aca="false">SUM(D$44+E$51)*D57</f>
        <v>90.46520955</v>
      </c>
      <c r="F57" s="55" t="n">
        <f aca="false">2*0.5</f>
        <v>1</v>
      </c>
    </row>
    <row r="58" customFormat="false" ht="12" hidden="false" customHeight="true" outlineLevel="0" collapsed="false">
      <c r="A58" s="36" t="s">
        <v>51</v>
      </c>
      <c r="B58" s="37" t="s">
        <v>91</v>
      </c>
      <c r="C58" s="37"/>
      <c r="D58" s="52" t="n">
        <v>0.015</v>
      </c>
      <c r="E58" s="54" t="n">
        <f aca="false">SUM(D$44+E$51)*D58</f>
        <v>45.232604775</v>
      </c>
    </row>
    <row r="59" customFormat="false" ht="12" hidden="false" customHeight="true" outlineLevel="0" collapsed="false">
      <c r="A59" s="36" t="s">
        <v>73</v>
      </c>
      <c r="B59" s="37" t="s">
        <v>92</v>
      </c>
      <c r="C59" s="37"/>
      <c r="D59" s="52" t="n">
        <v>0.01</v>
      </c>
      <c r="E59" s="54" t="n">
        <f aca="false">SUM(D$44+E$51)*D59</f>
        <v>30.15506985</v>
      </c>
    </row>
    <row r="60" customFormat="false" ht="12" hidden="false" customHeight="true" outlineLevel="0" collapsed="false">
      <c r="A60" s="36" t="s">
        <v>93</v>
      </c>
      <c r="B60" s="37" t="s">
        <v>94</v>
      </c>
      <c r="C60" s="37"/>
      <c r="D60" s="52" t="n">
        <v>0.006</v>
      </c>
      <c r="E60" s="54" t="n">
        <f aca="false">SUM(D$44+E$51)*D60</f>
        <v>18.09304191</v>
      </c>
    </row>
    <row r="61" customFormat="false" ht="12" hidden="false" customHeight="true" outlineLevel="0" collapsed="false">
      <c r="A61" s="36" t="s">
        <v>75</v>
      </c>
      <c r="B61" s="37" t="s">
        <v>95</v>
      </c>
      <c r="C61" s="37"/>
      <c r="D61" s="52" t="n">
        <v>0.002</v>
      </c>
      <c r="E61" s="54" t="n">
        <f aca="false">SUM(D$44+E$51)*D61</f>
        <v>6.03101397</v>
      </c>
    </row>
    <row r="62" customFormat="false" ht="12" hidden="false" customHeight="true" outlineLevel="0" collapsed="false">
      <c r="A62" s="36" t="s">
        <v>96</v>
      </c>
      <c r="B62" s="37" t="s">
        <v>97</v>
      </c>
      <c r="C62" s="37"/>
      <c r="D62" s="52" t="n">
        <v>0.08</v>
      </c>
      <c r="E62" s="54" t="n">
        <f aca="false">SUM(D$44+E$51)*D62</f>
        <v>241.2405588</v>
      </c>
    </row>
    <row r="63" customFormat="false" ht="12" hidden="false" customHeight="true" outlineLevel="0" collapsed="false">
      <c r="A63" s="40" t="s">
        <v>98</v>
      </c>
      <c r="B63" s="40"/>
      <c r="C63" s="40"/>
      <c r="D63" s="53" t="n">
        <f aca="false">SUM(D55:D62)</f>
        <v>0.368</v>
      </c>
      <c r="E63" s="54" t="n">
        <f aca="false">SUM(E55:E62)</f>
        <v>1109.70657048</v>
      </c>
    </row>
    <row r="65" customFormat="false" ht="12" hidden="false" customHeight="false" outlineLevel="0" collapsed="false">
      <c r="A65" s="31" t="s">
        <v>99</v>
      </c>
      <c r="B65" s="31"/>
      <c r="C65" s="31"/>
      <c r="D65" s="31"/>
      <c r="E65" s="31"/>
    </row>
    <row r="66" customFormat="false" ht="12" hidden="false" customHeight="true" outlineLevel="0" collapsed="false">
      <c r="A66" s="40" t="s">
        <v>100</v>
      </c>
      <c r="B66" s="41" t="s">
        <v>101</v>
      </c>
      <c r="C66" s="41"/>
      <c r="D66" s="40" t="s">
        <v>68</v>
      </c>
    </row>
    <row r="67" customFormat="false" ht="12" hidden="false" customHeight="true" outlineLevel="0" collapsed="false">
      <c r="A67" s="36" t="s">
        <v>45</v>
      </c>
      <c r="B67" s="37" t="s">
        <v>102</v>
      </c>
      <c r="C67" s="37"/>
      <c r="D67" s="49" t="n">
        <f aca="false">(2*4.5*22)-(D31*0.06)</f>
        <v>47.763</v>
      </c>
    </row>
    <row r="68" customFormat="false" ht="12" hidden="false" customHeight="true" outlineLevel="0" collapsed="false">
      <c r="A68" s="36" t="s">
        <v>47</v>
      </c>
      <c r="B68" s="37" t="s">
        <v>103</v>
      </c>
      <c r="C68" s="37"/>
      <c r="D68" s="49" t="n">
        <f aca="false">(22*22)-(0.1)</f>
        <v>483.9</v>
      </c>
      <c r="E68" s="56"/>
    </row>
    <row r="69" customFormat="false" ht="12" hidden="false" customHeight="true" outlineLevel="0" collapsed="false">
      <c r="A69" s="36" t="s">
        <v>49</v>
      </c>
      <c r="B69" s="37" t="s">
        <v>104</v>
      </c>
      <c r="C69" s="37"/>
      <c r="D69" s="49" t="n">
        <v>4.5</v>
      </c>
      <c r="E69" s="56"/>
    </row>
    <row r="70" customFormat="false" ht="12" hidden="false" customHeight="true" outlineLevel="0" collapsed="false">
      <c r="A70" s="36" t="s">
        <v>51</v>
      </c>
      <c r="B70" s="37" t="s">
        <v>105</v>
      </c>
      <c r="C70" s="37"/>
      <c r="D70" s="49" t="n">
        <v>165</v>
      </c>
    </row>
    <row r="71" customFormat="false" ht="12" hidden="false" customHeight="true" outlineLevel="0" collapsed="false">
      <c r="A71" s="36" t="s">
        <v>73</v>
      </c>
      <c r="B71" s="37" t="s">
        <v>106</v>
      </c>
      <c r="C71" s="37"/>
      <c r="D71" s="49" t="n">
        <v>47.11</v>
      </c>
    </row>
    <row r="72" customFormat="false" ht="12" hidden="false" customHeight="true" outlineLevel="0" collapsed="false">
      <c r="A72" s="40" t="s">
        <v>98</v>
      </c>
      <c r="B72" s="40"/>
      <c r="C72" s="40"/>
      <c r="D72" s="49" t="n">
        <f aca="false">SUM(D67:D71)</f>
        <v>748.273</v>
      </c>
    </row>
    <row r="74" customFormat="false" ht="12" hidden="false" customHeight="true" outlineLevel="0" collapsed="false">
      <c r="A74" s="57" t="s">
        <v>107</v>
      </c>
      <c r="B74" s="57"/>
      <c r="C74" s="57"/>
      <c r="D74" s="57"/>
      <c r="E74" s="57"/>
    </row>
    <row r="75" customFormat="false" ht="12" hidden="false" customHeight="true" outlineLevel="0" collapsed="false">
      <c r="A75" s="40" t="n">
        <v>2</v>
      </c>
      <c r="B75" s="41" t="s">
        <v>108</v>
      </c>
      <c r="C75" s="41"/>
      <c r="D75" s="40" t="s">
        <v>68</v>
      </c>
    </row>
    <row r="76" customFormat="false" ht="12" hidden="false" customHeight="true" outlineLevel="0" collapsed="false">
      <c r="A76" s="36" t="s">
        <v>80</v>
      </c>
      <c r="B76" s="37" t="s">
        <v>81</v>
      </c>
      <c r="C76" s="37"/>
      <c r="D76" s="54" t="n">
        <f aca="false">E51</f>
        <v>511.556985</v>
      </c>
    </row>
    <row r="77" customFormat="false" ht="12" hidden="false" customHeight="true" outlineLevel="0" collapsed="false">
      <c r="A77" s="36" t="s">
        <v>86</v>
      </c>
      <c r="B77" s="37" t="s">
        <v>87</v>
      </c>
      <c r="C77" s="37"/>
      <c r="D77" s="54" t="n">
        <f aca="false">E63</f>
        <v>1109.70657048</v>
      </c>
    </row>
    <row r="78" customFormat="false" ht="12" hidden="false" customHeight="true" outlineLevel="0" collapsed="false">
      <c r="A78" s="36" t="s">
        <v>100</v>
      </c>
      <c r="B78" s="37" t="s">
        <v>101</v>
      </c>
      <c r="C78" s="37"/>
      <c r="D78" s="54" t="n">
        <f aca="false">D72</f>
        <v>748.273</v>
      </c>
    </row>
    <row r="79" customFormat="false" ht="12" hidden="false" customHeight="true" outlineLevel="0" collapsed="false">
      <c r="A79" s="40" t="s">
        <v>77</v>
      </c>
      <c r="B79" s="40"/>
      <c r="C79" s="40"/>
      <c r="D79" s="54" t="n">
        <f aca="false">SUM(D76:D78)</f>
        <v>2369.53655548</v>
      </c>
    </row>
    <row r="80" customFormat="false" ht="12" hidden="false" customHeight="false" outlineLevel="0" collapsed="false">
      <c r="A80" s="58"/>
    </row>
    <row r="81" customFormat="false" ht="12" hidden="false" customHeight="false" outlineLevel="0" collapsed="false">
      <c r="A81" s="31" t="s">
        <v>109</v>
      </c>
      <c r="B81" s="31"/>
      <c r="C81" s="31"/>
      <c r="D81" s="31"/>
      <c r="E81" s="31"/>
    </row>
    <row r="82" customFormat="false" ht="12" hidden="false" customHeight="true" outlineLevel="0" collapsed="false">
      <c r="A82" s="40" t="n">
        <v>3</v>
      </c>
      <c r="B82" s="41" t="s">
        <v>110</v>
      </c>
      <c r="C82" s="41"/>
      <c r="D82" s="40" t="s">
        <v>82</v>
      </c>
      <c r="E82" s="40" t="s">
        <v>68</v>
      </c>
      <c r="F82" s="27" t="s">
        <v>111</v>
      </c>
    </row>
    <row r="83" customFormat="false" ht="12" hidden="false" customHeight="true" outlineLevel="0" collapsed="false">
      <c r="A83" s="36" t="s">
        <v>45</v>
      </c>
      <c r="B83" s="37" t="s">
        <v>112</v>
      </c>
      <c r="C83" s="37"/>
      <c r="D83" s="52" t="n">
        <f aca="false">0.05*(1/12)</f>
        <v>0.00416666666666667</v>
      </c>
      <c r="E83" s="54" t="n">
        <f aca="false">D$44*D83</f>
        <v>10.433125</v>
      </c>
    </row>
    <row r="84" customFormat="false" ht="12" hidden="false" customHeight="true" outlineLevel="0" collapsed="false">
      <c r="A84" s="36" t="s">
        <v>47</v>
      </c>
      <c r="B84" s="37" t="s">
        <v>113</v>
      </c>
      <c r="C84" s="37"/>
      <c r="D84" s="52" t="n">
        <f aca="false">D83*8%</f>
        <v>0.000333333333333333</v>
      </c>
      <c r="E84" s="54" t="n">
        <f aca="false">D$44*D84</f>
        <v>0.83465</v>
      </c>
    </row>
    <row r="85" customFormat="false" ht="12" hidden="false" customHeight="true" outlineLevel="0" collapsed="false">
      <c r="A85" s="36" t="s">
        <v>49</v>
      </c>
      <c r="B85" s="37" t="s">
        <v>114</v>
      </c>
      <c r="C85" s="37"/>
      <c r="D85" s="52" t="n">
        <v>0.0042</v>
      </c>
      <c r="E85" s="54" t="n">
        <f aca="false">D$44*D85</f>
        <v>10.51659</v>
      </c>
    </row>
    <row r="86" customFormat="false" ht="12" hidden="false" customHeight="true" outlineLevel="0" collapsed="false">
      <c r="A86" s="36" t="s">
        <v>51</v>
      </c>
      <c r="B86" s="37" t="s">
        <v>115</v>
      </c>
      <c r="C86" s="37"/>
      <c r="D86" s="52" t="n">
        <f aca="false">((1/30)*7)/12</f>
        <v>0.0194444444444444</v>
      </c>
      <c r="E86" s="54" t="n">
        <f aca="false">D$44*D86</f>
        <v>48.6879166666667</v>
      </c>
    </row>
    <row r="87" customFormat="false" ht="12" hidden="false" customHeight="true" outlineLevel="0" collapsed="false">
      <c r="A87" s="36" t="s">
        <v>73</v>
      </c>
      <c r="B87" s="37" t="s">
        <v>116</v>
      </c>
      <c r="C87" s="37"/>
      <c r="D87" s="52" t="n">
        <f aca="false">D86*D63</f>
        <v>0.00715555555555556</v>
      </c>
      <c r="E87" s="54" t="n">
        <f aca="false">D$44*D87</f>
        <v>17.9171533333333</v>
      </c>
    </row>
    <row r="88" customFormat="false" ht="12" hidden="false" customHeight="true" outlineLevel="0" collapsed="false">
      <c r="A88" s="36" t="s">
        <v>93</v>
      </c>
      <c r="B88" s="37" t="s">
        <v>117</v>
      </c>
      <c r="C88" s="37"/>
      <c r="D88" s="52" t="n">
        <f aca="false">40%*8%*95%</f>
        <v>0.0304</v>
      </c>
      <c r="E88" s="54" t="n">
        <f aca="false">D$44*D88</f>
        <v>76.12008</v>
      </c>
    </row>
    <row r="89" customFormat="false" ht="12" hidden="false" customHeight="true" outlineLevel="0" collapsed="false">
      <c r="A89" s="40" t="s">
        <v>77</v>
      </c>
      <c r="B89" s="40"/>
      <c r="C89" s="40"/>
      <c r="D89" s="53" t="n">
        <f aca="false">D83+D84+D85+D86+D87+D88</f>
        <v>0.0657</v>
      </c>
      <c r="E89" s="54" t="n">
        <f aca="false">SUM(E83:E88)</f>
        <v>164.509515</v>
      </c>
    </row>
    <row r="91" customFormat="false" ht="12" hidden="false" customHeight="false" outlineLevel="0" collapsed="false">
      <c r="A91" s="31" t="s">
        <v>118</v>
      </c>
      <c r="B91" s="31"/>
      <c r="C91" s="31"/>
      <c r="D91" s="31"/>
      <c r="E91" s="31"/>
    </row>
    <row r="92" customFormat="false" ht="12" hidden="false" customHeight="false" outlineLevel="0" collapsed="false">
      <c r="A92" s="50" t="s">
        <v>119</v>
      </c>
      <c r="B92" s="50"/>
      <c r="C92" s="50"/>
      <c r="D92" s="50"/>
      <c r="E92" s="50"/>
    </row>
    <row r="93" customFormat="false" ht="12" hidden="false" customHeight="true" outlineLevel="0" collapsed="false">
      <c r="A93" s="40" t="s">
        <v>120</v>
      </c>
      <c r="B93" s="41" t="s">
        <v>121</v>
      </c>
      <c r="C93" s="41"/>
      <c r="D93" s="40" t="s">
        <v>82</v>
      </c>
      <c r="E93" s="40" t="s">
        <v>68</v>
      </c>
      <c r="F93" s="55"/>
    </row>
    <row r="94" customFormat="false" ht="12" hidden="false" customHeight="true" outlineLevel="0" collapsed="false">
      <c r="A94" s="36" t="s">
        <v>45</v>
      </c>
      <c r="B94" s="37" t="s">
        <v>122</v>
      </c>
      <c r="C94" s="37"/>
      <c r="D94" s="59" t="n">
        <v>0.0093</v>
      </c>
      <c r="E94" s="54" t="n">
        <f aca="false">D94*D44</f>
        <v>23.286735</v>
      </c>
      <c r="F94" s="55"/>
    </row>
    <row r="95" customFormat="false" ht="12" hidden="false" customHeight="true" outlineLevel="0" collapsed="false">
      <c r="A95" s="36" t="s">
        <v>47</v>
      </c>
      <c r="B95" s="37" t="s">
        <v>123</v>
      </c>
      <c r="C95" s="37"/>
      <c r="D95" s="59" t="n">
        <f aca="false">[1]Motorista!D96</f>
        <v>0.00555555555555556</v>
      </c>
      <c r="E95" s="54" t="n">
        <f aca="false">(D$44)*D95</f>
        <v>13.9108333333333</v>
      </c>
      <c r="F95" s="55"/>
    </row>
    <row r="96" customFormat="false" ht="12" hidden="false" customHeight="true" outlineLevel="0" collapsed="false">
      <c r="A96" s="36" t="s">
        <v>49</v>
      </c>
      <c r="B96" s="37" t="s">
        <v>124</v>
      </c>
      <c r="C96" s="37"/>
      <c r="D96" s="59" t="n">
        <f aca="false">[1]Motorista!D97</f>
        <v>0.000208333333333333</v>
      </c>
      <c r="E96" s="54" t="n">
        <f aca="false">(D$44)*D96</f>
        <v>0.52165625</v>
      </c>
      <c r="F96" s="55"/>
    </row>
    <row r="97" customFormat="false" ht="12" hidden="false" customHeight="true" outlineLevel="0" collapsed="false">
      <c r="A97" s="36" t="s">
        <v>51</v>
      </c>
      <c r="B97" s="37" t="s">
        <v>125</v>
      </c>
      <c r="C97" s="37"/>
      <c r="D97" s="59" t="n">
        <f aca="false">[1]Motorista!D98</f>
        <v>0.00333333333333333</v>
      </c>
      <c r="E97" s="54" t="n">
        <f aca="false">(D$44)*D97</f>
        <v>8.3465</v>
      </c>
      <c r="F97" s="55"/>
    </row>
    <row r="98" customFormat="false" ht="12" hidden="false" customHeight="true" outlineLevel="0" collapsed="false">
      <c r="A98" s="36" t="s">
        <v>73</v>
      </c>
      <c r="B98" s="37" t="s">
        <v>126</v>
      </c>
      <c r="C98" s="37"/>
      <c r="D98" s="59" t="n">
        <f aca="false">[1]Motorista!D99</f>
        <v>0.00111111111111111</v>
      </c>
      <c r="E98" s="54" t="n">
        <f aca="false">(D$44)*D98</f>
        <v>2.78216666666667</v>
      </c>
      <c r="F98" s="55"/>
    </row>
    <row r="99" customFormat="false" ht="12" hidden="false" customHeight="true" outlineLevel="0" collapsed="false">
      <c r="A99" s="36" t="s">
        <v>93</v>
      </c>
      <c r="B99" s="37" t="s">
        <v>127</v>
      </c>
      <c r="C99" s="37"/>
      <c r="D99" s="59" t="n">
        <f aca="false">[1]Motorista!D100</f>
        <v>0</v>
      </c>
      <c r="E99" s="54" t="n">
        <f aca="false">(D$44+E$63)*D99</f>
        <v>0</v>
      </c>
      <c r="F99" s="55"/>
    </row>
    <row r="100" customFormat="false" ht="12" hidden="false" customHeight="true" outlineLevel="0" collapsed="false">
      <c r="A100" s="40" t="s">
        <v>98</v>
      </c>
      <c r="B100" s="40"/>
      <c r="C100" s="40"/>
      <c r="D100" s="53" t="n">
        <f aca="false">D94+D95+D96+D97+D98</f>
        <v>0.0195083333333333</v>
      </c>
      <c r="E100" s="54" t="n">
        <f aca="false">SUM(E94:E99)</f>
        <v>48.84789125</v>
      </c>
    </row>
    <row r="101" customFormat="false" ht="12" hidden="false" customHeight="false" outlineLevel="0" collapsed="false">
      <c r="F101" s="62"/>
      <c r="G101" s="62" t="n">
        <f aca="false">D100+D89+D63+D51</f>
        <v>0.657508333333333</v>
      </c>
    </row>
    <row r="102" customFormat="false" ht="12" hidden="false" customHeight="false" outlineLevel="0" collapsed="false">
      <c r="A102" s="50" t="s">
        <v>128</v>
      </c>
      <c r="B102" s="50"/>
      <c r="C102" s="50"/>
      <c r="D102" s="50"/>
      <c r="E102" s="50"/>
    </row>
    <row r="103" customFormat="false" ht="12" hidden="false" customHeight="true" outlineLevel="0" collapsed="false">
      <c r="A103" s="40" t="s">
        <v>129</v>
      </c>
      <c r="B103" s="40" t="s">
        <v>130</v>
      </c>
      <c r="C103" s="40"/>
      <c r="D103" s="40" t="s">
        <v>68</v>
      </c>
    </row>
    <row r="104" customFormat="false" ht="12" hidden="false" customHeight="true" outlineLevel="0" collapsed="false">
      <c r="A104" s="36" t="s">
        <v>45</v>
      </c>
      <c r="B104" s="37" t="s">
        <v>131</v>
      </c>
      <c r="C104" s="37"/>
      <c r="D104" s="49" t="n">
        <v>0</v>
      </c>
      <c r="F104" s="62"/>
    </row>
    <row r="105" customFormat="false" ht="12" hidden="false" customHeight="true" outlineLevel="0" collapsed="false">
      <c r="A105" s="40" t="s">
        <v>77</v>
      </c>
      <c r="B105" s="40"/>
      <c r="C105" s="40"/>
      <c r="D105" s="49" t="n">
        <f aca="false">SUM(D104)</f>
        <v>0</v>
      </c>
    </row>
    <row r="107" customFormat="false" ht="12" hidden="false" customHeight="false" outlineLevel="0" collapsed="false">
      <c r="A107" s="50" t="s">
        <v>132</v>
      </c>
      <c r="B107" s="50"/>
      <c r="C107" s="50"/>
      <c r="D107" s="50"/>
      <c r="E107" s="50"/>
    </row>
    <row r="108" customFormat="false" ht="12" hidden="false" customHeight="false" outlineLevel="0" collapsed="false">
      <c r="A108" s="63"/>
    </row>
    <row r="109" customFormat="false" ht="12" hidden="false" customHeight="true" outlineLevel="0" collapsed="false">
      <c r="A109" s="40" t="n">
        <v>4</v>
      </c>
      <c r="B109" s="41" t="s">
        <v>133</v>
      </c>
      <c r="C109" s="41"/>
      <c r="D109" s="40" t="s">
        <v>68</v>
      </c>
    </row>
    <row r="110" customFormat="false" ht="12" hidden="false" customHeight="true" outlineLevel="0" collapsed="false">
      <c r="A110" s="36" t="s">
        <v>120</v>
      </c>
      <c r="B110" s="37" t="s">
        <v>123</v>
      </c>
      <c r="C110" s="37"/>
      <c r="D110" s="54" t="n">
        <f aca="false">E100</f>
        <v>48.84789125</v>
      </c>
    </row>
    <row r="111" customFormat="false" ht="12" hidden="false" customHeight="true" outlineLevel="0" collapsed="false">
      <c r="A111" s="36" t="s">
        <v>129</v>
      </c>
      <c r="B111" s="37" t="s">
        <v>130</v>
      </c>
      <c r="C111" s="37"/>
      <c r="D111" s="54" t="n">
        <f aca="false">D105</f>
        <v>0</v>
      </c>
    </row>
    <row r="112" customFormat="false" ht="12" hidden="false" customHeight="true" outlineLevel="0" collapsed="false">
      <c r="A112" s="40" t="s">
        <v>77</v>
      </c>
      <c r="B112" s="40"/>
      <c r="C112" s="40"/>
      <c r="D112" s="54" t="n">
        <f aca="false">SUM(D110:D111)</f>
        <v>48.84789125</v>
      </c>
    </row>
    <row r="114" customFormat="false" ht="12" hidden="false" customHeight="false" outlineLevel="0" collapsed="false">
      <c r="A114" s="31" t="s">
        <v>134</v>
      </c>
      <c r="B114" s="31"/>
      <c r="C114" s="31"/>
      <c r="D114" s="31"/>
      <c r="E114" s="31"/>
    </row>
    <row r="115" customFormat="false" ht="12" hidden="false" customHeight="true" outlineLevel="0" collapsed="false">
      <c r="A115" s="40" t="n">
        <v>5</v>
      </c>
      <c r="B115" s="41" t="s">
        <v>135</v>
      </c>
      <c r="C115" s="41"/>
      <c r="D115" s="40" t="s">
        <v>68</v>
      </c>
      <c r="E115" s="64"/>
    </row>
    <row r="116" customFormat="false" ht="12" hidden="false" customHeight="true" outlineLevel="0" collapsed="false">
      <c r="A116" s="36" t="s">
        <v>45</v>
      </c>
      <c r="B116" s="37" t="s">
        <v>136</v>
      </c>
      <c r="C116" s="37"/>
      <c r="D116" s="65" t="n">
        <v>25</v>
      </c>
      <c r="E116" s="64"/>
    </row>
    <row r="117" customFormat="false" ht="12" hidden="false" customHeight="true" outlineLevel="0" collapsed="false">
      <c r="A117" s="36" t="s">
        <v>47</v>
      </c>
      <c r="B117" s="37" t="s">
        <v>137</v>
      </c>
      <c r="C117" s="37"/>
      <c r="D117" s="65" t="n">
        <f aca="false">Motorista!D117</f>
        <v>0</v>
      </c>
      <c r="E117" s="64"/>
    </row>
    <row r="118" customFormat="false" ht="12" hidden="false" customHeight="true" outlineLevel="0" collapsed="false">
      <c r="A118" s="36" t="s">
        <v>49</v>
      </c>
      <c r="B118" s="37" t="s">
        <v>138</v>
      </c>
      <c r="C118" s="37"/>
      <c r="D118" s="65" t="n">
        <f aca="false">Motorista!D118</f>
        <v>0</v>
      </c>
      <c r="E118" s="64"/>
    </row>
    <row r="119" customFormat="false" ht="12" hidden="false" customHeight="true" outlineLevel="0" collapsed="false">
      <c r="A119" s="36" t="s">
        <v>51</v>
      </c>
      <c r="B119" s="37" t="s">
        <v>76</v>
      </c>
      <c r="C119" s="37"/>
      <c r="D119" s="65" t="n">
        <f aca="false">Motorista!D119</f>
        <v>0</v>
      </c>
      <c r="E119" s="64"/>
    </row>
    <row r="120" customFormat="false" ht="12" hidden="false" customHeight="false" outlineLevel="0" collapsed="false">
      <c r="A120" s="36"/>
      <c r="B120" s="36"/>
      <c r="C120" s="36"/>
      <c r="D120" s="65" t="n">
        <f aca="false">Motorista!D120</f>
        <v>0</v>
      </c>
      <c r="E120" s="64"/>
    </row>
    <row r="121" customFormat="false" ht="12" hidden="false" customHeight="true" outlineLevel="0" collapsed="false">
      <c r="A121" s="40" t="s">
        <v>98</v>
      </c>
      <c r="B121" s="40"/>
      <c r="C121" s="40"/>
      <c r="D121" s="49" t="n">
        <f aca="false">SUM(D116:D120)</f>
        <v>25</v>
      </c>
      <c r="E121" s="64"/>
    </row>
    <row r="123" customFormat="false" ht="12" hidden="false" customHeight="false" outlineLevel="0" collapsed="false">
      <c r="A123" s="31" t="s">
        <v>139</v>
      </c>
      <c r="B123" s="31"/>
      <c r="C123" s="31"/>
      <c r="D123" s="31"/>
      <c r="E123" s="31"/>
    </row>
    <row r="124" customFormat="false" ht="12" hidden="false" customHeight="true" outlineLevel="0" collapsed="false">
      <c r="A124" s="40" t="n">
        <v>6</v>
      </c>
      <c r="B124" s="41" t="s">
        <v>140</v>
      </c>
      <c r="C124" s="41"/>
      <c r="D124" s="40" t="s">
        <v>82</v>
      </c>
      <c r="E124" s="40" t="s">
        <v>68</v>
      </c>
    </row>
    <row r="125" customFormat="false" ht="12" hidden="false" customHeight="true" outlineLevel="0" collapsed="false">
      <c r="A125" s="36" t="s">
        <v>45</v>
      </c>
      <c r="B125" s="37" t="s">
        <v>141</v>
      </c>
      <c r="C125" s="37"/>
      <c r="D125" s="52" t="n">
        <v>0.05</v>
      </c>
      <c r="E125" s="54" t="n">
        <f aca="false">D125*D141</f>
        <v>255.5921980865</v>
      </c>
    </row>
    <row r="126" customFormat="false" ht="12" hidden="false" customHeight="true" outlineLevel="0" collapsed="false">
      <c r="A126" s="36" t="s">
        <v>47</v>
      </c>
      <c r="B126" s="37" t="s">
        <v>142</v>
      </c>
      <c r="C126" s="37"/>
      <c r="D126" s="52" t="n">
        <f aca="false">D125</f>
        <v>0.05</v>
      </c>
      <c r="E126" s="54" t="n">
        <f aca="false">D126*(E125+D141)</f>
        <v>268.371807990825</v>
      </c>
    </row>
    <row r="127" customFormat="false" ht="12" hidden="false" customHeight="true" outlineLevel="0" collapsed="false">
      <c r="A127" s="36" t="s">
        <v>49</v>
      </c>
      <c r="B127" s="37" t="s">
        <v>143</v>
      </c>
      <c r="C127" s="37"/>
      <c r="D127" s="52"/>
      <c r="E127" s="36"/>
    </row>
    <row r="128" customFormat="false" ht="12" hidden="false" customHeight="true" outlineLevel="0" collapsed="false">
      <c r="A128" s="36"/>
      <c r="B128" s="37" t="s">
        <v>144</v>
      </c>
      <c r="C128" s="37"/>
      <c r="D128" s="52" t="n">
        <v>0.03</v>
      </c>
      <c r="E128" s="54" t="n">
        <f aca="false">($D$141+$E$125+$E$126)/(1-SUM($D$128:$D$130))*D128</f>
        <v>185.084005510914</v>
      </c>
    </row>
    <row r="129" customFormat="false" ht="12" hidden="false" customHeight="true" outlineLevel="0" collapsed="false">
      <c r="A129" s="36"/>
      <c r="B129" s="37" t="s">
        <v>145</v>
      </c>
      <c r="C129" s="37"/>
      <c r="D129" s="52" t="n">
        <v>0.0065</v>
      </c>
      <c r="E129" s="54" t="n">
        <f aca="false">($D$141+$E$125+$E$126)/(1-SUM($D$128:$D$130))*D129</f>
        <v>40.1015345273647</v>
      </c>
    </row>
    <row r="130" customFormat="false" ht="12" hidden="false" customHeight="true" outlineLevel="0" collapsed="false">
      <c r="A130" s="36"/>
      <c r="B130" s="37" t="s">
        <v>146</v>
      </c>
      <c r="C130" s="37"/>
      <c r="D130" s="52" t="n">
        <f aca="false">Motorista!D130</f>
        <v>0.05</v>
      </c>
      <c r="E130" s="54" t="n">
        <f aca="false">($D$141+$E$125+$E$126)/(1-SUM($D$128:$D$130))*D130</f>
        <v>308.47334251819</v>
      </c>
    </row>
    <row r="131" customFormat="false" ht="12" hidden="false" customHeight="true" outlineLevel="0" collapsed="false">
      <c r="A131" s="40" t="s">
        <v>98</v>
      </c>
      <c r="B131" s="40"/>
      <c r="C131" s="40"/>
      <c r="D131" s="52" t="n">
        <f aca="false">SUM(D125:D130)</f>
        <v>0.1865</v>
      </c>
      <c r="E131" s="54" t="n">
        <f aca="false">SUM(E125:E130)</f>
        <v>1057.62288863379</v>
      </c>
    </row>
    <row r="134" customFormat="false" ht="12" hidden="false" customHeight="false" outlineLevel="0" collapsed="false">
      <c r="A134" s="50" t="s">
        <v>147</v>
      </c>
      <c r="B134" s="50"/>
      <c r="C134" s="50"/>
      <c r="D134" s="50"/>
    </row>
    <row r="135" customFormat="false" ht="12" hidden="false" customHeight="true" outlineLevel="0" collapsed="false">
      <c r="A135" s="40"/>
      <c r="B135" s="40" t="s">
        <v>148</v>
      </c>
      <c r="C135" s="40"/>
      <c r="D135" s="40" t="s">
        <v>68</v>
      </c>
    </row>
    <row r="136" customFormat="false" ht="12" hidden="false" customHeight="true" outlineLevel="0" collapsed="false">
      <c r="A136" s="40" t="s">
        <v>45</v>
      </c>
      <c r="B136" s="37" t="s">
        <v>66</v>
      </c>
      <c r="C136" s="37"/>
      <c r="D136" s="49" t="n">
        <f aca="false">D44</f>
        <v>2503.95</v>
      </c>
    </row>
    <row r="137" customFormat="false" ht="12" hidden="false" customHeight="true" outlineLevel="0" collapsed="false">
      <c r="A137" s="40" t="s">
        <v>47</v>
      </c>
      <c r="B137" s="37" t="s">
        <v>78</v>
      </c>
      <c r="C137" s="37"/>
      <c r="D137" s="49" t="n">
        <f aca="false">D79</f>
        <v>2369.53655548</v>
      </c>
    </row>
    <row r="138" customFormat="false" ht="12" hidden="false" customHeight="true" outlineLevel="0" collapsed="false">
      <c r="A138" s="40" t="s">
        <v>49</v>
      </c>
      <c r="B138" s="37" t="s">
        <v>109</v>
      </c>
      <c r="C138" s="37"/>
      <c r="D138" s="49" t="n">
        <f aca="false">E89</f>
        <v>164.509515</v>
      </c>
    </row>
    <row r="139" customFormat="false" ht="12" hidden="false" customHeight="true" outlineLevel="0" collapsed="false">
      <c r="A139" s="40" t="s">
        <v>51</v>
      </c>
      <c r="B139" s="37" t="s">
        <v>118</v>
      </c>
      <c r="C139" s="37"/>
      <c r="D139" s="66" t="n">
        <f aca="false">D112</f>
        <v>48.84789125</v>
      </c>
    </row>
    <row r="140" customFormat="false" ht="12" hidden="false" customHeight="true" outlineLevel="0" collapsed="false">
      <c r="A140" s="40" t="s">
        <v>73</v>
      </c>
      <c r="B140" s="37" t="s">
        <v>134</v>
      </c>
      <c r="C140" s="37"/>
      <c r="D140" s="49" t="n">
        <f aca="false">D121</f>
        <v>25</v>
      </c>
    </row>
    <row r="141" customFormat="false" ht="12" hidden="false" customHeight="true" outlineLevel="0" collapsed="false">
      <c r="A141" s="40" t="s">
        <v>149</v>
      </c>
      <c r="B141" s="40"/>
      <c r="C141" s="40"/>
      <c r="D141" s="49" t="n">
        <f aca="false">SUM(D136:D140)</f>
        <v>5111.84396173</v>
      </c>
    </row>
    <row r="142" customFormat="false" ht="12" hidden="false" customHeight="true" outlineLevel="0" collapsed="false">
      <c r="A142" s="40" t="s">
        <v>93</v>
      </c>
      <c r="B142" s="37" t="s">
        <v>150</v>
      </c>
      <c r="C142" s="37"/>
      <c r="D142" s="49" t="n">
        <f aca="false">E131</f>
        <v>1057.62288863379</v>
      </c>
    </row>
    <row r="143" customFormat="false" ht="12" hidden="false" customHeight="true" outlineLevel="0" collapsed="false">
      <c r="A143" s="40" t="s">
        <v>151</v>
      </c>
      <c r="B143" s="40"/>
      <c r="C143" s="40"/>
      <c r="D143" s="49" t="n">
        <f aca="false">SUM(D141+D142)</f>
        <v>6169.46685036379</v>
      </c>
      <c r="E143" s="67" t="n">
        <v>3512.23</v>
      </c>
    </row>
    <row r="144" customFormat="false" ht="12" hidden="false" customHeight="false" outlineLevel="0" collapsed="false">
      <c r="A144" s="68" t="s">
        <v>152</v>
      </c>
      <c r="B144" s="68"/>
      <c r="C144" s="68"/>
      <c r="D144" s="69" t="n">
        <f aca="false">D143*C149</f>
        <v>6169.46685036379</v>
      </c>
    </row>
    <row r="146" customFormat="false" ht="12" hidden="false" customHeight="false" outlineLevel="0" collapsed="false">
      <c r="A146" s="50" t="s">
        <v>153</v>
      </c>
      <c r="B146" s="50"/>
      <c r="C146" s="50"/>
      <c r="D146" s="50"/>
    </row>
    <row r="148" customFormat="false" ht="24" hidden="false" customHeight="false" outlineLevel="0" collapsed="false">
      <c r="A148" s="70" t="s">
        <v>154</v>
      </c>
      <c r="B148" s="36" t="s">
        <v>155</v>
      </c>
      <c r="C148" s="36" t="s">
        <v>156</v>
      </c>
      <c r="D148" s="70" t="s">
        <v>157</v>
      </c>
      <c r="E148" s="70" t="s">
        <v>158</v>
      </c>
      <c r="F148" s="70" t="s">
        <v>159</v>
      </c>
    </row>
    <row r="149" customFormat="false" ht="12" hidden="false" customHeight="false" outlineLevel="0" collapsed="false">
      <c r="A149" s="68" t="s">
        <v>160</v>
      </c>
      <c r="B149" s="71" t="n">
        <f aca="false">D143</f>
        <v>6169.46685036379</v>
      </c>
      <c r="C149" s="72" t="n">
        <v>1</v>
      </c>
      <c r="D149" s="69" t="n">
        <f aca="false">B149*C149</f>
        <v>6169.46685036379</v>
      </c>
      <c r="E149" s="73" t="n">
        <f aca="false">D20</f>
        <v>10</v>
      </c>
      <c r="F149" s="74" t="n">
        <f aca="false">D149*E149</f>
        <v>61694.6685036379</v>
      </c>
    </row>
    <row r="150" customFormat="false" ht="12" hidden="false" customHeight="false" outlineLevel="0" collapsed="false">
      <c r="A150" s="68" t="s">
        <v>161</v>
      </c>
      <c r="B150" s="68"/>
      <c r="C150" s="68"/>
      <c r="D150" s="68"/>
      <c r="E150" s="68"/>
      <c r="F150" s="74" t="n">
        <f aca="false">F149</f>
        <v>61694.6685036379</v>
      </c>
    </row>
    <row r="152" customFormat="false" ht="12" hidden="false" customHeight="false" outlineLevel="0" collapsed="false">
      <c r="A152" s="50" t="s">
        <v>162</v>
      </c>
      <c r="B152" s="50"/>
      <c r="C152" s="50"/>
      <c r="D152" s="50"/>
    </row>
    <row r="153" customFormat="false" ht="12" hidden="false" customHeight="false" outlineLevel="0" collapsed="false">
      <c r="A153" s="31" t="s">
        <v>163</v>
      </c>
      <c r="B153" s="31"/>
      <c r="C153" s="31"/>
      <c r="D153" s="31"/>
    </row>
    <row r="154" customFormat="false" ht="12" hidden="false" customHeight="true" outlineLevel="0" collapsed="false">
      <c r="A154" s="40"/>
      <c r="B154" s="40" t="s">
        <v>164</v>
      </c>
      <c r="C154" s="40"/>
      <c r="D154" s="40" t="s">
        <v>68</v>
      </c>
    </row>
    <row r="155" customFormat="false" ht="12" hidden="false" customHeight="true" outlineLevel="0" collapsed="false">
      <c r="A155" s="40" t="s">
        <v>45</v>
      </c>
      <c r="B155" s="37" t="s">
        <v>165</v>
      </c>
      <c r="C155" s="37"/>
      <c r="D155" s="49" t="n">
        <f aca="false">D149</f>
        <v>6169.46685036379</v>
      </c>
    </row>
    <row r="156" customFormat="false" ht="12" hidden="false" customHeight="true" outlineLevel="0" collapsed="false">
      <c r="A156" s="40" t="s">
        <v>47</v>
      </c>
      <c r="B156" s="37" t="s">
        <v>166</v>
      </c>
      <c r="C156" s="37"/>
      <c r="D156" s="49" t="n">
        <f aca="false">F150</f>
        <v>61694.6685036379</v>
      </c>
    </row>
    <row r="157" customFormat="false" ht="12" hidden="false" customHeight="true" outlineLevel="0" collapsed="false">
      <c r="A157" s="40" t="s">
        <v>49</v>
      </c>
      <c r="B157" s="37" t="s">
        <v>167</v>
      </c>
      <c r="C157" s="37"/>
      <c r="D157" s="49" t="n">
        <f aca="false">D156*12</f>
        <v>740336.022043655</v>
      </c>
    </row>
  </sheetData>
  <mergeCells count="130">
    <mergeCell ref="A1:E1"/>
    <mergeCell ref="A2:E2"/>
    <mergeCell ref="A3:B3"/>
    <mergeCell ref="C3:E3"/>
    <mergeCell ref="A4:B4"/>
    <mergeCell ref="C4:E4"/>
    <mergeCell ref="B7:E7"/>
    <mergeCell ref="B8:E8"/>
    <mergeCell ref="A10:E10"/>
    <mergeCell ref="B12:C12"/>
    <mergeCell ref="B13:C13"/>
    <mergeCell ref="B14:C14"/>
    <mergeCell ref="B15:C15"/>
    <mergeCell ref="A17:E17"/>
    <mergeCell ref="B19:C19"/>
    <mergeCell ref="B20:C20"/>
    <mergeCell ref="A21:D21"/>
    <mergeCell ref="A23:E23"/>
    <mergeCell ref="A25:E25"/>
    <mergeCell ref="A27:E27"/>
    <mergeCell ref="A28:E28"/>
    <mergeCell ref="B29:C29"/>
    <mergeCell ref="B30:C30"/>
    <mergeCell ref="B31:C31"/>
    <mergeCell ref="B32:C32"/>
    <mergeCell ref="B33:C33"/>
    <mergeCell ref="A35:E35"/>
    <mergeCell ref="B37:C37"/>
    <mergeCell ref="B38:C38"/>
    <mergeCell ref="B39:C39"/>
    <mergeCell ref="B40:C40"/>
    <mergeCell ref="B41:C41"/>
    <mergeCell ref="B42:C42"/>
    <mergeCell ref="B43:C43"/>
    <mergeCell ref="A44:C44"/>
    <mergeCell ref="A46:E46"/>
    <mergeCell ref="A47:E47"/>
    <mergeCell ref="B48:C48"/>
    <mergeCell ref="B49:C49"/>
    <mergeCell ref="B50:C50"/>
    <mergeCell ref="A51:C51"/>
    <mergeCell ref="A53:E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C63"/>
    <mergeCell ref="A65:E65"/>
    <mergeCell ref="B66:C66"/>
    <mergeCell ref="B67:C67"/>
    <mergeCell ref="B68:C68"/>
    <mergeCell ref="B69:C69"/>
    <mergeCell ref="B70:C70"/>
    <mergeCell ref="B71:C71"/>
    <mergeCell ref="A72:C72"/>
    <mergeCell ref="A74:E74"/>
    <mergeCell ref="B75:C75"/>
    <mergeCell ref="B76:C76"/>
    <mergeCell ref="B77:C77"/>
    <mergeCell ref="B78:C78"/>
    <mergeCell ref="A79:C79"/>
    <mergeCell ref="A81:E81"/>
    <mergeCell ref="B82:C82"/>
    <mergeCell ref="B83:C83"/>
    <mergeCell ref="B84:C84"/>
    <mergeCell ref="B85:C85"/>
    <mergeCell ref="B86:C86"/>
    <mergeCell ref="B87:C87"/>
    <mergeCell ref="B88:C88"/>
    <mergeCell ref="A89:C89"/>
    <mergeCell ref="A91:E91"/>
    <mergeCell ref="A92:E92"/>
    <mergeCell ref="B93:C93"/>
    <mergeCell ref="B94:C94"/>
    <mergeCell ref="B95:C95"/>
    <mergeCell ref="B96:C96"/>
    <mergeCell ref="B97:C97"/>
    <mergeCell ref="B98:C98"/>
    <mergeCell ref="B99:C99"/>
    <mergeCell ref="A100:C100"/>
    <mergeCell ref="A102:E102"/>
    <mergeCell ref="B103:C103"/>
    <mergeCell ref="B104:C104"/>
    <mergeCell ref="A105:C105"/>
    <mergeCell ref="A107:E107"/>
    <mergeCell ref="B109:C109"/>
    <mergeCell ref="B110:C110"/>
    <mergeCell ref="B111:C111"/>
    <mergeCell ref="A112:C112"/>
    <mergeCell ref="A114:E114"/>
    <mergeCell ref="B115:C115"/>
    <mergeCell ref="B116:C116"/>
    <mergeCell ref="B117:C117"/>
    <mergeCell ref="B118:C118"/>
    <mergeCell ref="B119:C119"/>
    <mergeCell ref="B120:C120"/>
    <mergeCell ref="A121:C121"/>
    <mergeCell ref="A123:E123"/>
    <mergeCell ref="B124:C124"/>
    <mergeCell ref="B125:C125"/>
    <mergeCell ref="B126:C126"/>
    <mergeCell ref="B127:C127"/>
    <mergeCell ref="B128:C128"/>
    <mergeCell ref="B129:C129"/>
    <mergeCell ref="B130:C130"/>
    <mergeCell ref="A131:C131"/>
    <mergeCell ref="A134:D134"/>
    <mergeCell ref="B135:C135"/>
    <mergeCell ref="B136:C136"/>
    <mergeCell ref="B137:C137"/>
    <mergeCell ref="B138:C138"/>
    <mergeCell ref="B139:C139"/>
    <mergeCell ref="B140:C140"/>
    <mergeCell ref="A141:C141"/>
    <mergeCell ref="B142:C142"/>
    <mergeCell ref="A143:C143"/>
    <mergeCell ref="A144:C144"/>
    <mergeCell ref="A146:D146"/>
    <mergeCell ref="A150:E150"/>
    <mergeCell ref="A152:D152"/>
    <mergeCell ref="A153:D153"/>
    <mergeCell ref="B154:C154"/>
    <mergeCell ref="B155:C155"/>
    <mergeCell ref="B156:C156"/>
    <mergeCell ref="B157:C157"/>
  </mergeCells>
  <printOptions headings="false" gridLines="false" gridLinesSet="true" horizontalCentered="true" verticalCentered="false"/>
  <pageMargins left="0.511805555555555" right="0.511805555555555" top="1.38333333333333" bottom="0.634722222222222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2" man="true" max="16383" min="0"/>
    <brk id="9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6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9.15625" defaultRowHeight="15" zeroHeight="false" outlineLevelRow="0" outlineLevelCol="0"/>
  <cols>
    <col collapsed="false" customWidth="true" hidden="false" outlineLevel="0" max="1" min="1" style="138" width="3.14"/>
    <col collapsed="false" customWidth="true" hidden="false" outlineLevel="0" max="2" min="2" style="138" width="20.29"/>
    <col collapsed="false" customWidth="true" hidden="false" outlineLevel="0" max="3" min="3" style="138" width="26.14"/>
    <col collapsed="false" customWidth="true" hidden="false" outlineLevel="0" max="4" min="4" style="138" width="31.7"/>
    <col collapsed="false" customWidth="true" hidden="false" outlineLevel="0" max="5" min="5" style="138" width="26.29"/>
    <col collapsed="false" customWidth="true" hidden="false" outlineLevel="0" max="6" min="6" style="138" width="12.71"/>
    <col collapsed="false" customWidth="true" hidden="false" outlineLevel="0" max="7" min="7" style="138" width="13.29"/>
    <col collapsed="false" customWidth="true" hidden="false" outlineLevel="0" max="8" min="8" style="138" width="18.71"/>
    <col collapsed="false" customWidth="true" hidden="false" outlineLevel="0" max="9" min="9" style="138" width="22.7"/>
    <col collapsed="false" customWidth="true" hidden="false" outlineLevel="0" max="10" min="10" style="138" width="17"/>
    <col collapsed="false" customWidth="true" hidden="false" outlineLevel="0" max="11" min="11" style="138" width="38.86"/>
    <col collapsed="false" customWidth="false" hidden="false" outlineLevel="0" max="1024" min="12" style="138" width="9.14"/>
  </cols>
  <sheetData>
    <row r="6" customFormat="false" ht="15" hidden="false" customHeight="false" outlineLevel="0" collapsed="false">
      <c r="E6" s="139"/>
    </row>
    <row r="7" customFormat="false" ht="15.75" hidden="false" customHeight="false" outlineLevel="0" collapsed="false"/>
    <row r="8" customFormat="false" ht="15" hidden="false" customHeight="false" outlineLevel="0" collapsed="false">
      <c r="B8" s="140" t="s">
        <v>188</v>
      </c>
      <c r="C8" s="140"/>
      <c r="D8" s="140"/>
      <c r="E8" s="140"/>
    </row>
    <row r="9" customFormat="false" ht="15.75" hidden="false" customHeight="false" outlineLevel="0" collapsed="false">
      <c r="B9" s="141"/>
      <c r="C9" s="141"/>
      <c r="D9" s="141"/>
      <c r="E9" s="141"/>
    </row>
    <row r="10" customFormat="false" ht="15.75" hidden="false" customHeight="false" outlineLevel="0" collapsed="false">
      <c r="B10" s="142" t="s">
        <v>189</v>
      </c>
      <c r="C10" s="142"/>
      <c r="D10" s="142"/>
      <c r="E10" s="143" t="n">
        <v>139.71</v>
      </c>
    </row>
    <row r="11" customFormat="false" ht="15.75" hidden="false" customHeight="false" outlineLevel="0" collapsed="false">
      <c r="B11" s="141" t="s">
        <v>190</v>
      </c>
      <c r="C11" s="141"/>
      <c r="D11" s="141"/>
      <c r="E11" s="141"/>
    </row>
    <row r="12" customFormat="false" ht="15.75" hidden="false" customHeight="false" outlineLevel="0" collapsed="false">
      <c r="B12" s="144" t="s">
        <v>191</v>
      </c>
      <c r="C12" s="144"/>
      <c r="D12" s="144"/>
      <c r="E12" s="144"/>
    </row>
    <row r="13" customFormat="false" ht="15.75" hidden="false" customHeight="false" outlineLevel="0" collapsed="false">
      <c r="B13" s="145"/>
      <c r="C13" s="145"/>
      <c r="D13" s="145"/>
      <c r="E13" s="145"/>
    </row>
    <row r="14" customFormat="false" ht="31.5" hidden="false" customHeight="false" outlineLevel="0" collapsed="false">
      <c r="B14" s="146" t="n">
        <v>2</v>
      </c>
      <c r="C14" s="147" t="s">
        <v>192</v>
      </c>
      <c r="D14" s="148" t="s">
        <v>193</v>
      </c>
      <c r="E14" s="149" t="s">
        <v>194</v>
      </c>
    </row>
    <row r="15" customFormat="false" ht="15.75" hidden="false" customHeight="false" outlineLevel="0" collapsed="false">
      <c r="B15" s="142" t="s">
        <v>45</v>
      </c>
      <c r="C15" s="150" t="s">
        <v>195</v>
      </c>
      <c r="D15" s="151" t="n">
        <v>0.01</v>
      </c>
      <c r="E15" s="152" t="n">
        <f aca="false">D15*E10</f>
        <v>1.3971</v>
      </c>
    </row>
    <row r="16" customFormat="false" ht="15.75" hidden="false" customHeight="false" outlineLevel="0" collapsed="false">
      <c r="B16" s="142" t="s">
        <v>47</v>
      </c>
      <c r="C16" s="150" t="s">
        <v>142</v>
      </c>
      <c r="D16" s="151" t="n">
        <v>0.01</v>
      </c>
      <c r="E16" s="152" t="n">
        <f aca="false">(E10+E15)*D16</f>
        <v>1.411071</v>
      </c>
    </row>
    <row r="17" customFormat="false" ht="15.75" hidden="false" customHeight="false" outlineLevel="0" collapsed="false">
      <c r="B17" s="142" t="s">
        <v>49</v>
      </c>
      <c r="C17" s="153" t="s">
        <v>143</v>
      </c>
      <c r="D17" s="154" t="n">
        <f aca="false">D18+D20</f>
        <v>0.0865</v>
      </c>
      <c r="E17" s="155" t="n">
        <f aca="false">SUM(E18:E20)</f>
        <v>13.4951524811166</v>
      </c>
      <c r="G17" s="139"/>
    </row>
    <row r="18" customFormat="false" ht="30" hidden="false" customHeight="false" outlineLevel="0" collapsed="false">
      <c r="B18" s="142" t="s">
        <v>196</v>
      </c>
      <c r="C18" s="150" t="s">
        <v>197</v>
      </c>
      <c r="D18" s="156" t="n">
        <v>0.0365</v>
      </c>
      <c r="E18" s="152" t="n">
        <f aca="false">(($E$10+$E$15+$E$16)/(1-$D$17))*D18</f>
        <v>5.69448630706075</v>
      </c>
    </row>
    <row r="19" customFormat="false" ht="15.75" hidden="false" customHeight="false" outlineLevel="0" collapsed="false">
      <c r="B19" s="142" t="s">
        <v>198</v>
      </c>
      <c r="C19" s="150" t="s">
        <v>199</v>
      </c>
      <c r="D19" s="156"/>
      <c r="E19" s="152"/>
    </row>
    <row r="20" customFormat="false" ht="30" hidden="false" customHeight="false" outlineLevel="0" collapsed="false">
      <c r="B20" s="142" t="s">
        <v>200</v>
      </c>
      <c r="C20" s="150" t="s">
        <v>201</v>
      </c>
      <c r="D20" s="156" t="n">
        <v>0.05</v>
      </c>
      <c r="E20" s="152" t="n">
        <f aca="false">(($E$10+$E$15+$E$16)/(1-$D$17))*D20</f>
        <v>7.80066617405583</v>
      </c>
    </row>
    <row r="21" customFormat="false" ht="15.75" hidden="false" customHeight="true" outlineLevel="0" collapsed="false">
      <c r="B21" s="157" t="s">
        <v>202</v>
      </c>
      <c r="C21" s="157"/>
      <c r="D21" s="158"/>
      <c r="E21" s="159" t="n">
        <f aca="false">SUM(E15:E17)</f>
        <v>16.3033234811166</v>
      </c>
    </row>
    <row r="22" customFormat="false" ht="15.75" hidden="false" customHeight="false" outlineLevel="0" collapsed="false">
      <c r="B22" s="141"/>
      <c r="C22" s="141"/>
      <c r="D22" s="141"/>
      <c r="E22" s="141"/>
    </row>
    <row r="23" customFormat="false" ht="16.5" hidden="false" customHeight="false" outlineLevel="0" collapsed="false">
      <c r="B23" s="160" t="s">
        <v>203</v>
      </c>
      <c r="C23" s="160"/>
      <c r="D23" s="160"/>
      <c r="E23" s="161" t="n">
        <f aca="false">(E10+E21)*G25</f>
        <v>15601.3323481117</v>
      </c>
      <c r="F23" s="162"/>
    </row>
    <row r="24" customFormat="false" ht="16.5" hidden="false" customHeight="false" outlineLevel="0" collapsed="false">
      <c r="B24" s="163"/>
      <c r="C24" s="163"/>
      <c r="D24" s="163"/>
      <c r="E24" s="163"/>
    </row>
    <row r="25" customFormat="false" ht="16.5" hidden="false" customHeight="false" outlineLevel="0" collapsed="false">
      <c r="B25" s="163"/>
      <c r="C25" s="163"/>
      <c r="D25" s="163"/>
      <c r="E25" s="164"/>
      <c r="G25" s="138" t="n">
        <v>100</v>
      </c>
      <c r="H25" s="138" t="s">
        <v>204</v>
      </c>
    </row>
    <row r="26" customFormat="false" ht="16.5" hidden="false" customHeight="false" outlineLevel="0" collapsed="false">
      <c r="B26" s="163"/>
      <c r="C26" s="163"/>
      <c r="D26" s="163"/>
      <c r="E26" s="163"/>
    </row>
    <row r="27" customFormat="false" ht="15" hidden="false" customHeight="false" outlineLevel="0" collapsed="false">
      <c r="B27" s="140" t="s">
        <v>205</v>
      </c>
      <c r="C27" s="140"/>
      <c r="D27" s="140"/>
      <c r="E27" s="140"/>
    </row>
    <row r="28" customFormat="false" ht="15.75" hidden="false" customHeight="false" outlineLevel="0" collapsed="false">
      <c r="B28" s="141"/>
      <c r="C28" s="141"/>
      <c r="D28" s="141"/>
      <c r="E28" s="141"/>
    </row>
    <row r="29" customFormat="false" ht="15.75" hidden="false" customHeight="false" outlineLevel="0" collapsed="false">
      <c r="B29" s="142" t="s">
        <v>189</v>
      </c>
      <c r="C29" s="142"/>
      <c r="D29" s="142"/>
      <c r="E29" s="143" t="n">
        <v>45.83</v>
      </c>
    </row>
    <row r="30" customFormat="false" ht="15.75" hidden="false" customHeight="false" outlineLevel="0" collapsed="false">
      <c r="B30" s="141" t="str">
        <f aca="false">B11</f>
        <v>Total de Diárias -10 (dez) por posto de trabalho</v>
      </c>
      <c r="C30" s="141"/>
      <c r="D30" s="141"/>
      <c r="E30" s="141"/>
    </row>
    <row r="31" customFormat="false" ht="15.75" hidden="false" customHeight="false" outlineLevel="0" collapsed="false">
      <c r="B31" s="144" t="s">
        <v>191</v>
      </c>
      <c r="C31" s="144"/>
      <c r="D31" s="144"/>
      <c r="E31" s="144"/>
    </row>
    <row r="32" customFormat="false" ht="15.75" hidden="false" customHeight="false" outlineLevel="0" collapsed="false">
      <c r="B32" s="145"/>
      <c r="C32" s="145"/>
      <c r="D32" s="145"/>
      <c r="E32" s="145"/>
    </row>
    <row r="33" customFormat="false" ht="31.5" hidden="false" customHeight="false" outlineLevel="0" collapsed="false">
      <c r="B33" s="146" t="n">
        <v>2</v>
      </c>
      <c r="C33" s="147" t="s">
        <v>192</v>
      </c>
      <c r="D33" s="148" t="s">
        <v>193</v>
      </c>
      <c r="E33" s="149" t="s">
        <v>194</v>
      </c>
    </row>
    <row r="34" customFormat="false" ht="15.75" hidden="false" customHeight="false" outlineLevel="0" collapsed="false">
      <c r="B34" s="142" t="s">
        <v>45</v>
      </c>
      <c r="C34" s="150" t="s">
        <v>195</v>
      </c>
      <c r="D34" s="151" t="n">
        <v>0.01</v>
      </c>
      <c r="E34" s="152" t="n">
        <f aca="false">D34*E29</f>
        <v>0.4583</v>
      </c>
    </row>
    <row r="35" customFormat="false" ht="15.75" hidden="false" customHeight="false" outlineLevel="0" collapsed="false">
      <c r="B35" s="142" t="s">
        <v>47</v>
      </c>
      <c r="C35" s="150" t="s">
        <v>142</v>
      </c>
      <c r="D35" s="151" t="n">
        <v>0.01</v>
      </c>
      <c r="E35" s="152" t="n">
        <f aca="false">(E29+E34)*D35</f>
        <v>0.462883</v>
      </c>
    </row>
    <row r="36" customFormat="false" ht="15.75" hidden="false" customHeight="false" outlineLevel="0" collapsed="false">
      <c r="B36" s="142" t="s">
        <v>49</v>
      </c>
      <c r="C36" s="153" t="s">
        <v>143</v>
      </c>
      <c r="D36" s="154" t="n">
        <f aca="false">D37+D39</f>
        <v>0.0865</v>
      </c>
      <c r="E36" s="155" t="n">
        <f aca="false">SUM(E37:E39)</f>
        <v>13.4951524811166</v>
      </c>
      <c r="G36" s="139"/>
    </row>
    <row r="37" customFormat="false" ht="30" hidden="false" customHeight="false" outlineLevel="0" collapsed="false">
      <c r="B37" s="142" t="s">
        <v>196</v>
      </c>
      <c r="C37" s="150" t="s">
        <v>197</v>
      </c>
      <c r="D37" s="156" t="n">
        <v>0.0365</v>
      </c>
      <c r="E37" s="152" t="n">
        <f aca="false">(($E$10+$E$15+$E$16)/(1-$D$17))*D37</f>
        <v>5.69448630706075</v>
      </c>
    </row>
    <row r="38" customFormat="false" ht="15.75" hidden="false" customHeight="false" outlineLevel="0" collapsed="false">
      <c r="B38" s="142" t="s">
        <v>198</v>
      </c>
      <c r="C38" s="150" t="s">
        <v>199</v>
      </c>
      <c r="D38" s="156"/>
      <c r="E38" s="152"/>
    </row>
    <row r="39" customFormat="false" ht="30" hidden="false" customHeight="false" outlineLevel="0" collapsed="false">
      <c r="B39" s="142" t="s">
        <v>200</v>
      </c>
      <c r="C39" s="150" t="s">
        <v>201</v>
      </c>
      <c r="D39" s="156" t="n">
        <v>0.05</v>
      </c>
      <c r="E39" s="152" t="n">
        <f aca="false">(($E$10+$E$15+$E$16)/(1-$D$17))*D39</f>
        <v>7.80066617405583</v>
      </c>
    </row>
    <row r="40" customFormat="false" ht="15.75" hidden="false" customHeight="true" outlineLevel="0" collapsed="false">
      <c r="B40" s="157" t="s">
        <v>202</v>
      </c>
      <c r="C40" s="157"/>
      <c r="D40" s="158"/>
      <c r="E40" s="159" t="n">
        <f aca="false">SUM(E34:E36)</f>
        <v>14.4163354811166</v>
      </c>
    </row>
    <row r="41" customFormat="false" ht="15.75" hidden="false" customHeight="false" outlineLevel="0" collapsed="false">
      <c r="B41" s="141"/>
      <c r="C41" s="141"/>
      <c r="D41" s="141"/>
      <c r="E41" s="141"/>
    </row>
    <row r="42" customFormat="false" ht="16.5" hidden="false" customHeight="false" outlineLevel="0" collapsed="false">
      <c r="B42" s="160" t="s">
        <v>203</v>
      </c>
      <c r="C42" s="160"/>
      <c r="D42" s="160"/>
      <c r="E42" s="161" t="n">
        <f aca="false">E29+E40</f>
        <v>60.2463354811166</v>
      </c>
    </row>
    <row r="43" customFormat="false" ht="16.5" hidden="false" customHeight="false" outlineLevel="0" collapsed="false">
      <c r="B43" s="163"/>
      <c r="C43" s="163"/>
      <c r="D43" s="163"/>
      <c r="E43" s="163"/>
    </row>
    <row r="44" customFormat="false" ht="16.5" hidden="false" customHeight="false" outlineLevel="0" collapsed="false">
      <c r="B44" s="163"/>
      <c r="C44" s="163"/>
      <c r="D44" s="163"/>
      <c r="E44" s="164"/>
      <c r="G44" s="138" t="n">
        <f aca="false">G25</f>
        <v>100</v>
      </c>
      <c r="H44" s="138" t="s">
        <v>204</v>
      </c>
    </row>
  </sheetData>
  <mergeCells count="18">
    <mergeCell ref="B8:E8"/>
    <mergeCell ref="B9:E9"/>
    <mergeCell ref="B10:D10"/>
    <mergeCell ref="B11:E11"/>
    <mergeCell ref="B12:E12"/>
    <mergeCell ref="B13:E13"/>
    <mergeCell ref="B21:C21"/>
    <mergeCell ref="B22:E22"/>
    <mergeCell ref="B23:D23"/>
    <mergeCell ref="B27:E27"/>
    <mergeCell ref="B28:E28"/>
    <mergeCell ref="B29:D29"/>
    <mergeCell ref="B30:E30"/>
    <mergeCell ref="B31:E31"/>
    <mergeCell ref="B32:E32"/>
    <mergeCell ref="B40:C40"/>
    <mergeCell ref="B41:E41"/>
    <mergeCell ref="B42:D4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44"/>
  <sheetViews>
    <sheetView showFormulas="false" showGridLines="false" showRowColHeaders="true" showZeros="true" rightToLeft="false" tabSelected="false" showOutlineSymbols="true" defaultGridColor="true" view="normal" topLeftCell="A119" colorId="64" zoomScale="160" zoomScaleNormal="160" zoomScalePageLayoutView="115" workbookViewId="0">
      <selection pane="topLeft" activeCell="C123" activeCellId="0" sqref="C123"/>
    </sheetView>
  </sheetViews>
  <sheetFormatPr defaultColWidth="9.15625" defaultRowHeight="15.75" zeroHeight="false" outlineLevelRow="0" outlineLevelCol="0"/>
  <cols>
    <col collapsed="false" customWidth="true" hidden="false" outlineLevel="0" max="1" min="1" style="75" width="4.71"/>
    <col collapsed="false" customWidth="true" hidden="false" outlineLevel="0" max="2" min="2" style="75" width="31.57"/>
    <col collapsed="false" customWidth="true" hidden="false" outlineLevel="0" max="3" min="3" style="75" width="20.71"/>
    <col collapsed="false" customWidth="true" hidden="false" outlineLevel="0" max="4" min="4" style="75" width="11.86"/>
    <col collapsed="false" customWidth="true" hidden="false" outlineLevel="0" max="5" min="5" style="75" width="7.86"/>
    <col collapsed="false" customWidth="true" hidden="false" outlineLevel="0" max="6" min="6" style="75" width="11.14"/>
    <col collapsed="false" customWidth="true" hidden="false" outlineLevel="0" max="7" min="7" style="75" width="15.15"/>
    <col collapsed="false" customWidth="false" hidden="false" outlineLevel="0" max="11" min="8" style="75" width="9.14"/>
    <col collapsed="false" customWidth="false" hidden="false" outlineLevel="0" max="1024" min="12" style="76" width="9.14"/>
  </cols>
  <sheetData>
    <row r="1" customFormat="false" ht="39.75" hidden="false" customHeight="true" outlineLevel="0" collapsed="false">
      <c r="A1" s="77" t="s">
        <v>38</v>
      </c>
      <c r="B1" s="77"/>
      <c r="C1" s="77"/>
      <c r="D1" s="77"/>
    </row>
    <row r="3" customFormat="false" ht="15.75" hidden="false" customHeight="false" outlineLevel="0" collapsed="false">
      <c r="A3" s="78" t="s">
        <v>59</v>
      </c>
      <c r="B3" s="78"/>
      <c r="C3" s="78"/>
      <c r="D3" s="78"/>
    </row>
    <row r="4" customFormat="false" ht="15.75" hidden="false" customHeight="false" outlineLevel="0" collapsed="false">
      <c r="A4" s="79" t="s">
        <v>42</v>
      </c>
      <c r="B4" s="79" t="s">
        <v>43</v>
      </c>
      <c r="C4" s="79"/>
      <c r="D4" s="79"/>
    </row>
    <row r="5" customFormat="false" ht="28.5" hidden="false" customHeight="true" outlineLevel="0" collapsed="false">
      <c r="A5" s="80" t="n">
        <v>2</v>
      </c>
      <c r="B5" s="81" t="s">
        <v>206</v>
      </c>
      <c r="C5" s="81"/>
      <c r="D5" s="81"/>
    </row>
    <row r="6" customFormat="false" ht="16.5" hidden="false" customHeight="true" outlineLevel="0" collapsed="false">
      <c r="B6" s="126" t="s">
        <v>207</v>
      </c>
      <c r="C6" s="126" t="s">
        <v>208</v>
      </c>
      <c r="D6" s="126"/>
    </row>
    <row r="7" customFormat="false" ht="31.5" hidden="false" customHeight="true" outlineLevel="0" collapsed="false">
      <c r="A7" s="83" t="s">
        <v>170</v>
      </c>
      <c r="B7" s="83"/>
      <c r="C7" s="83"/>
      <c r="D7" s="83"/>
    </row>
    <row r="8" customFormat="false" ht="24.75" hidden="false" customHeight="false" outlineLevel="0" collapsed="false">
      <c r="A8" s="84" t="n">
        <v>1</v>
      </c>
      <c r="B8" s="85" t="s">
        <v>61</v>
      </c>
      <c r="C8" s="86" t="s">
        <v>209</v>
      </c>
    </row>
    <row r="9" customFormat="false" ht="16.5" hidden="false" customHeight="false" outlineLevel="0" collapsed="false">
      <c r="A9" s="84" t="n">
        <v>2</v>
      </c>
      <c r="B9" s="87" t="s">
        <v>62</v>
      </c>
      <c r="C9" s="88" t="s">
        <v>172</v>
      </c>
    </row>
    <row r="10" customFormat="false" ht="16.5" hidden="false" customHeight="false" outlineLevel="0" collapsed="false">
      <c r="A10" s="84" t="n">
        <v>3</v>
      </c>
      <c r="B10" s="89" t="s">
        <v>63</v>
      </c>
      <c r="C10" s="165" t="n">
        <v>1416.1</v>
      </c>
    </row>
    <row r="11" customFormat="false" ht="24.75" hidden="false" customHeight="false" outlineLevel="0" collapsed="false">
      <c r="A11" s="84" t="n">
        <v>4</v>
      </c>
      <c r="B11" s="85" t="s">
        <v>64</v>
      </c>
      <c r="C11" s="91" t="s">
        <v>173</v>
      </c>
    </row>
    <row r="12" customFormat="false" ht="16.5" hidden="false" customHeight="false" outlineLevel="0" collapsed="false">
      <c r="A12" s="92" t="n">
        <v>5</v>
      </c>
      <c r="B12" s="93" t="s">
        <v>65</v>
      </c>
      <c r="C12" s="94" t="n">
        <v>44197</v>
      </c>
    </row>
    <row r="15" customFormat="false" ht="16.5" hidden="false" customHeight="false" outlineLevel="0" collapsed="false">
      <c r="A15" s="95" t="s">
        <v>66</v>
      </c>
      <c r="B15" s="95"/>
      <c r="C15" s="95"/>
      <c r="D15" s="95"/>
    </row>
    <row r="16" customFormat="false" ht="16.5" hidden="false" customHeight="false" outlineLevel="0" collapsed="false">
      <c r="A16" s="96" t="n">
        <v>1</v>
      </c>
      <c r="B16" s="97" t="s">
        <v>67</v>
      </c>
      <c r="C16" s="97" t="s">
        <v>68</v>
      </c>
    </row>
    <row r="17" customFormat="false" ht="16.5" hidden="false" customHeight="false" outlineLevel="0" collapsed="false">
      <c r="A17" s="98" t="s">
        <v>45</v>
      </c>
      <c r="B17" s="99" t="s">
        <v>69</v>
      </c>
      <c r="C17" s="100" t="n">
        <f aca="false">C10</f>
        <v>1416.1</v>
      </c>
    </row>
    <row r="18" customFormat="false" ht="16.5" hidden="false" customHeight="false" outlineLevel="0" collapsed="false">
      <c r="A18" s="98" t="s">
        <v>47</v>
      </c>
      <c r="B18" s="99" t="s">
        <v>70</v>
      </c>
      <c r="C18" s="100" t="n">
        <f aca="false">C17*0.3</f>
        <v>424.83</v>
      </c>
    </row>
    <row r="19" customFormat="false" ht="16.5" hidden="false" customHeight="false" outlineLevel="0" collapsed="false">
      <c r="A19" s="98" t="s">
        <v>49</v>
      </c>
      <c r="B19" s="99" t="s">
        <v>71</v>
      </c>
      <c r="C19" s="100"/>
    </row>
    <row r="20" customFormat="false" ht="16.5" hidden="false" customHeight="false" outlineLevel="0" collapsed="false">
      <c r="A20" s="98" t="s">
        <v>51</v>
      </c>
      <c r="B20" s="99" t="s">
        <v>72</v>
      </c>
      <c r="C20" s="100"/>
    </row>
    <row r="21" customFormat="false" ht="16.5" hidden="false" customHeight="false" outlineLevel="0" collapsed="false">
      <c r="A21" s="98" t="s">
        <v>73</v>
      </c>
      <c r="B21" s="99" t="s">
        <v>74</v>
      </c>
      <c r="C21" s="100"/>
    </row>
    <row r="22" s="2" customFormat="true" ht="16.5" hidden="false" customHeight="false" outlineLevel="0" collapsed="false">
      <c r="A22" s="124" t="s">
        <v>75</v>
      </c>
      <c r="B22" s="125" t="s">
        <v>210</v>
      </c>
      <c r="C22" s="123" t="n">
        <v>0</v>
      </c>
      <c r="D22" s="126"/>
      <c r="E22" s="126"/>
      <c r="F22" s="126"/>
      <c r="G22" s="126"/>
      <c r="H22" s="126"/>
      <c r="I22" s="126"/>
      <c r="J22" s="126"/>
      <c r="K22" s="126"/>
    </row>
    <row r="23" customFormat="false" ht="16.5" hidden="false" customHeight="true" outlineLevel="0" collapsed="false">
      <c r="A23" s="96" t="s">
        <v>77</v>
      </c>
      <c r="B23" s="96"/>
      <c r="C23" s="100" t="n">
        <f aca="false">SUM(C17:C22)</f>
        <v>1840.93</v>
      </c>
    </row>
    <row r="25" customFormat="false" ht="15.75" hidden="false" customHeight="false" outlineLevel="0" collapsed="false">
      <c r="A25" s="95" t="s">
        <v>78</v>
      </c>
      <c r="B25" s="95"/>
      <c r="C25" s="95"/>
      <c r="D25" s="95"/>
    </row>
    <row r="26" customFormat="false" ht="15.75" hidden="false" customHeight="true" outlineLevel="0" collapsed="false">
      <c r="A26" s="101" t="s">
        <v>79</v>
      </c>
      <c r="B26" s="101"/>
      <c r="C26" s="101"/>
      <c r="D26" s="101"/>
    </row>
    <row r="27" customFormat="false" ht="28.5" hidden="false" customHeight="true" outlineLevel="0" collapsed="false">
      <c r="A27" s="96" t="s">
        <v>80</v>
      </c>
      <c r="B27" s="97" t="s">
        <v>81</v>
      </c>
      <c r="C27" s="97" t="s">
        <v>82</v>
      </c>
      <c r="D27" s="97" t="s">
        <v>68</v>
      </c>
    </row>
    <row r="28" customFormat="false" ht="16.5" hidden="false" customHeight="false" outlineLevel="0" collapsed="false">
      <c r="A28" s="98" t="s">
        <v>45</v>
      </c>
      <c r="B28" s="99" t="s">
        <v>83</v>
      </c>
      <c r="C28" s="102" t="n">
        <v>0.0833</v>
      </c>
      <c r="D28" s="100" t="n">
        <f aca="false">C23*C28</f>
        <v>153.349469</v>
      </c>
    </row>
    <row r="29" customFormat="false" ht="16.5" hidden="false" customHeight="false" outlineLevel="0" collapsed="false">
      <c r="A29" s="98" t="s">
        <v>47</v>
      </c>
      <c r="B29" s="99" t="s">
        <v>84</v>
      </c>
      <c r="C29" s="102" t="n">
        <v>0.121</v>
      </c>
      <c r="D29" s="100" t="n">
        <f aca="false">C23*C29</f>
        <v>222.75253</v>
      </c>
    </row>
    <row r="30" customFormat="false" ht="16.5" hidden="false" customHeight="true" outlineLevel="0" collapsed="false">
      <c r="A30" s="96" t="s">
        <v>77</v>
      </c>
      <c r="B30" s="96"/>
      <c r="C30" s="103" t="n">
        <f aca="false">C28+C29</f>
        <v>0.2043</v>
      </c>
      <c r="D30" s="100" t="n">
        <f aca="false">SUM(D28:D29)</f>
        <v>376.101999</v>
      </c>
    </row>
    <row r="32" customFormat="false" ht="32.25" hidden="false" customHeight="true" outlineLevel="0" collapsed="false">
      <c r="A32" s="104" t="s">
        <v>85</v>
      </c>
      <c r="B32" s="104"/>
      <c r="C32" s="104"/>
      <c r="D32" s="104"/>
    </row>
    <row r="33" customFormat="false" ht="16.5" hidden="false" customHeight="false" outlineLevel="0" collapsed="false">
      <c r="A33" s="96" t="s">
        <v>86</v>
      </c>
      <c r="B33" s="97" t="s">
        <v>87</v>
      </c>
      <c r="C33" s="97" t="s">
        <v>82</v>
      </c>
      <c r="D33" s="97" t="s">
        <v>68</v>
      </c>
    </row>
    <row r="34" customFormat="false" ht="16.5" hidden="false" customHeight="false" outlineLevel="0" collapsed="false">
      <c r="A34" s="98" t="s">
        <v>45</v>
      </c>
      <c r="B34" s="99" t="s">
        <v>88</v>
      </c>
      <c r="C34" s="105" t="n">
        <v>0.2</v>
      </c>
      <c r="D34" s="106" t="n">
        <f aca="false">SUM(C$23+D$30)*C34</f>
        <v>443.4063998</v>
      </c>
      <c r="E34" s="107"/>
      <c r="F34" s="107"/>
      <c r="G34" s="107"/>
      <c r="H34" s="107"/>
      <c r="I34" s="107"/>
      <c r="J34" s="107"/>
      <c r="K34" s="107"/>
      <c r="L34" s="108"/>
      <c r="M34" s="108"/>
    </row>
    <row r="35" customFormat="false" ht="16.5" hidden="false" customHeight="false" outlineLevel="0" collapsed="false">
      <c r="A35" s="98" t="s">
        <v>47</v>
      </c>
      <c r="B35" s="99" t="s">
        <v>89</v>
      </c>
      <c r="C35" s="105" t="n">
        <v>0.025</v>
      </c>
      <c r="D35" s="106" t="n">
        <f aca="false">SUM(C$23+D$30)*C35</f>
        <v>55.425799975</v>
      </c>
      <c r="E35" s="107"/>
      <c r="F35" s="107"/>
      <c r="G35" s="107"/>
      <c r="H35" s="107"/>
      <c r="I35" s="107"/>
      <c r="J35" s="107"/>
      <c r="K35" s="107"/>
      <c r="L35" s="108"/>
      <c r="M35" s="108"/>
    </row>
    <row r="36" customFormat="false" ht="16.5" hidden="false" customHeight="false" outlineLevel="0" collapsed="false">
      <c r="A36" s="98" t="s">
        <v>49</v>
      </c>
      <c r="B36" s="99" t="s">
        <v>90</v>
      </c>
      <c r="C36" s="109" t="n">
        <f aca="false">3*0.871%</f>
        <v>0.02613</v>
      </c>
      <c r="D36" s="106" t="n">
        <f aca="false">SUM(C$23+D$30)*C36</f>
        <v>57.93104613387</v>
      </c>
      <c r="E36" s="107" t="n">
        <v>1.1795</v>
      </c>
      <c r="F36" s="107" t="n">
        <v>2</v>
      </c>
      <c r="G36" s="107" t="n">
        <f aca="false">F36*E36</f>
        <v>2.359</v>
      </c>
      <c r="H36" s="107"/>
      <c r="I36" s="107"/>
      <c r="J36" s="107"/>
      <c r="K36" s="107"/>
      <c r="L36" s="108"/>
      <c r="M36" s="108"/>
    </row>
    <row r="37" customFormat="false" ht="16.5" hidden="false" customHeight="false" outlineLevel="0" collapsed="false">
      <c r="A37" s="98" t="s">
        <v>51</v>
      </c>
      <c r="B37" s="99" t="s">
        <v>91</v>
      </c>
      <c r="C37" s="105" t="n">
        <v>0.015</v>
      </c>
      <c r="D37" s="106" t="n">
        <f aca="false">SUM(C$23+D$30)*C37</f>
        <v>33.255479985</v>
      </c>
    </row>
    <row r="38" customFormat="false" ht="16.5" hidden="false" customHeight="false" outlineLevel="0" collapsed="false">
      <c r="A38" s="98" t="s">
        <v>73</v>
      </c>
      <c r="B38" s="99" t="s">
        <v>92</v>
      </c>
      <c r="C38" s="105" t="n">
        <v>0.01</v>
      </c>
      <c r="D38" s="106" t="n">
        <f aca="false">SUM(C$23+D$30)*C38</f>
        <v>22.17031999</v>
      </c>
    </row>
    <row r="39" customFormat="false" ht="16.5" hidden="false" customHeight="false" outlineLevel="0" collapsed="false">
      <c r="A39" s="98" t="s">
        <v>93</v>
      </c>
      <c r="B39" s="99" t="s">
        <v>94</v>
      </c>
      <c r="C39" s="105" t="n">
        <v>0.006</v>
      </c>
      <c r="D39" s="106" t="n">
        <f aca="false">SUM(C$23+D$30)*C39</f>
        <v>13.302191994</v>
      </c>
    </row>
    <row r="40" customFormat="false" ht="16.5" hidden="false" customHeight="false" outlineLevel="0" collapsed="false">
      <c r="A40" s="98" t="s">
        <v>75</v>
      </c>
      <c r="B40" s="99" t="s">
        <v>95</v>
      </c>
      <c r="C40" s="105" t="n">
        <v>0.002</v>
      </c>
      <c r="D40" s="106" t="n">
        <f aca="false">SUM(C$23+D$30)*C40</f>
        <v>4.434063998</v>
      </c>
    </row>
    <row r="41" customFormat="false" ht="16.5" hidden="false" customHeight="false" outlineLevel="0" collapsed="false">
      <c r="A41" s="98" t="s">
        <v>96</v>
      </c>
      <c r="B41" s="99" t="s">
        <v>97</v>
      </c>
      <c r="C41" s="105" t="n">
        <v>0.08</v>
      </c>
      <c r="D41" s="106" t="n">
        <f aca="false">SUM(C$23+D$30)*C41</f>
        <v>177.36255992</v>
      </c>
    </row>
    <row r="42" customFormat="false" ht="16.5" hidden="false" customHeight="true" outlineLevel="0" collapsed="false">
      <c r="A42" s="96" t="s">
        <v>98</v>
      </c>
      <c r="B42" s="96"/>
      <c r="C42" s="105" t="n">
        <f aca="false">SUM(C34:C41)</f>
        <v>0.36413</v>
      </c>
      <c r="D42" s="106" t="n">
        <f aca="false">SUM(D34:D41)</f>
        <v>807.28786179587</v>
      </c>
    </row>
    <row r="44" customFormat="false" ht="16.5" hidden="false" customHeight="false" outlineLevel="0" collapsed="false">
      <c r="A44" s="101" t="s">
        <v>99</v>
      </c>
      <c r="B44" s="101"/>
      <c r="C44" s="101"/>
      <c r="D44" s="101"/>
    </row>
    <row r="45" customFormat="false" ht="16.5" hidden="false" customHeight="false" outlineLevel="0" collapsed="false">
      <c r="A45" s="96" t="s">
        <v>100</v>
      </c>
      <c r="B45" s="97" t="s">
        <v>101</v>
      </c>
      <c r="C45" s="97" t="s">
        <v>68</v>
      </c>
    </row>
    <row r="46" customFormat="false" ht="16.5" hidden="false" customHeight="false" outlineLevel="0" collapsed="false">
      <c r="A46" s="98" t="s">
        <v>45</v>
      </c>
      <c r="B46" s="99" t="s">
        <v>102</v>
      </c>
      <c r="C46" s="166" t="n">
        <f aca="false">ROUND((3.6*2*15)-(C17*6%),2)</f>
        <v>23.03</v>
      </c>
    </row>
    <row r="47" customFormat="false" ht="16.5" hidden="false" customHeight="false" outlineLevel="0" collapsed="false">
      <c r="A47" s="98" t="s">
        <v>47</v>
      </c>
      <c r="B47" s="99" t="s">
        <v>103</v>
      </c>
      <c r="C47" s="100" t="n">
        <f aca="false">ROUND((15*29)*0.85,2)</f>
        <v>369.75</v>
      </c>
      <c r="D47" s="111"/>
    </row>
    <row r="48" customFormat="false" ht="16.5" hidden="false" customHeight="false" outlineLevel="0" collapsed="false">
      <c r="A48" s="98" t="s">
        <v>49</v>
      </c>
      <c r="B48" s="99" t="s">
        <v>104</v>
      </c>
      <c r="C48" s="100" t="n">
        <v>7</v>
      </c>
      <c r="D48" s="111"/>
    </row>
    <row r="49" customFormat="false" ht="16.5" hidden="false" customHeight="false" outlineLevel="0" collapsed="false">
      <c r="A49" s="98" t="s">
        <v>51</v>
      </c>
      <c r="B49" s="99" t="s">
        <v>175</v>
      </c>
      <c r="C49" s="100" t="n">
        <v>3</v>
      </c>
    </row>
    <row r="50" customFormat="false" ht="16.5" hidden="false" customHeight="false" outlineLevel="0" collapsed="false">
      <c r="A50" s="98" t="s">
        <v>73</v>
      </c>
      <c r="B50" s="99" t="s">
        <v>106</v>
      </c>
      <c r="C50" s="100" t="n">
        <v>73.9</v>
      </c>
    </row>
    <row r="51" customFormat="false" ht="16.5" hidden="false" customHeight="true" outlineLevel="0" collapsed="false">
      <c r="A51" s="96" t="s">
        <v>111</v>
      </c>
      <c r="B51" s="96"/>
      <c r="C51" s="100" t="n">
        <f aca="false">SUM(C46:C50)</f>
        <v>476.68</v>
      </c>
    </row>
    <row r="53" customFormat="false" ht="16.5" hidden="false" customHeight="true" outlineLevel="0" collapsed="false">
      <c r="A53" s="104" t="s">
        <v>107</v>
      </c>
      <c r="B53" s="104"/>
      <c r="C53" s="104"/>
      <c r="D53" s="104"/>
    </row>
    <row r="54" customFormat="false" ht="33" hidden="false" customHeight="true" outlineLevel="0" collapsed="false">
      <c r="A54" s="96" t="n">
        <v>2</v>
      </c>
      <c r="B54" s="97" t="s">
        <v>108</v>
      </c>
      <c r="C54" s="97" t="s">
        <v>68</v>
      </c>
    </row>
    <row r="55" customFormat="false" ht="27.75" hidden="false" customHeight="true" outlineLevel="0" collapsed="false">
      <c r="A55" s="98" t="s">
        <v>80</v>
      </c>
      <c r="B55" s="99" t="s">
        <v>81</v>
      </c>
      <c r="C55" s="106" t="n">
        <f aca="false">D30</f>
        <v>376.101999</v>
      </c>
    </row>
    <row r="56" customFormat="false" ht="16.5" hidden="false" customHeight="false" outlineLevel="0" collapsed="false">
      <c r="A56" s="98" t="s">
        <v>86</v>
      </c>
      <c r="B56" s="99" t="s">
        <v>87</v>
      </c>
      <c r="C56" s="106" t="n">
        <f aca="false">D42</f>
        <v>807.28786179587</v>
      </c>
    </row>
    <row r="57" customFormat="false" ht="16.5" hidden="false" customHeight="false" outlineLevel="0" collapsed="false">
      <c r="A57" s="98" t="s">
        <v>100</v>
      </c>
      <c r="B57" s="99" t="s">
        <v>101</v>
      </c>
      <c r="C57" s="106" t="n">
        <f aca="false">C51</f>
        <v>476.68</v>
      </c>
    </row>
    <row r="58" customFormat="false" ht="16.5" hidden="false" customHeight="true" outlineLevel="0" collapsed="false">
      <c r="A58" s="96" t="s">
        <v>77</v>
      </c>
      <c r="B58" s="96"/>
      <c r="C58" s="106" t="n">
        <f aca="false">SUM(C55:C57)</f>
        <v>1660.06986079587</v>
      </c>
    </row>
    <row r="59" customFormat="false" ht="15.75" hidden="false" customHeight="false" outlineLevel="0" collapsed="false">
      <c r="A59" s="112"/>
    </row>
    <row r="60" customFormat="false" ht="16.5" hidden="false" customHeight="false" outlineLevel="0" collapsed="false">
      <c r="A60" s="95" t="s">
        <v>109</v>
      </c>
      <c r="B60" s="95"/>
      <c r="C60" s="95"/>
      <c r="D60" s="95"/>
    </row>
    <row r="61" customFormat="false" ht="16.5" hidden="false" customHeight="false" outlineLevel="0" collapsed="false">
      <c r="A61" s="96" t="n">
        <v>3</v>
      </c>
      <c r="B61" s="97" t="s">
        <v>110</v>
      </c>
      <c r="C61" s="97" t="s">
        <v>82</v>
      </c>
      <c r="D61" s="97" t="s">
        <v>68</v>
      </c>
      <c r="F61" s="75" t="s">
        <v>111</v>
      </c>
    </row>
    <row r="62" customFormat="false" ht="16.5" hidden="false" customHeight="false" outlineLevel="0" collapsed="false">
      <c r="A62" s="98" t="s">
        <v>45</v>
      </c>
      <c r="B62" s="113" t="s">
        <v>112</v>
      </c>
      <c r="C62" s="114" t="n">
        <v>0.0042</v>
      </c>
      <c r="D62" s="106" t="n">
        <f aca="false">C$23*C62</f>
        <v>7.731906</v>
      </c>
      <c r="G62" s="107"/>
    </row>
    <row r="63" customFormat="false" ht="29.25" hidden="false" customHeight="true" outlineLevel="0" collapsed="false">
      <c r="A63" s="98" t="s">
        <v>47</v>
      </c>
      <c r="B63" s="113" t="s">
        <v>113</v>
      </c>
      <c r="C63" s="114" t="n">
        <f aca="false">C62*C41</f>
        <v>0.000336</v>
      </c>
      <c r="D63" s="106" t="n">
        <f aca="false">C$23*C63</f>
        <v>0.61855248</v>
      </c>
      <c r="G63" s="115" t="n">
        <f aca="false">8%*40%</f>
        <v>0.032</v>
      </c>
    </row>
    <row r="64" customFormat="false" ht="24.75" hidden="false" customHeight="false" outlineLevel="0" collapsed="false">
      <c r="A64" s="98" t="s">
        <v>49</v>
      </c>
      <c r="B64" s="113" t="s">
        <v>114</v>
      </c>
      <c r="C64" s="114" t="n">
        <v>0.0016</v>
      </c>
      <c r="D64" s="106" t="n">
        <f aca="false">C$23*C64</f>
        <v>2.945488</v>
      </c>
      <c r="G64" s="107"/>
    </row>
    <row r="65" customFormat="false" ht="16.5" hidden="false" customHeight="false" outlineLevel="0" collapsed="false">
      <c r="A65" s="98" t="s">
        <v>51</v>
      </c>
      <c r="B65" s="113" t="s">
        <v>115</v>
      </c>
      <c r="C65" s="114" t="n">
        <v>0.0194</v>
      </c>
      <c r="D65" s="106" t="n">
        <f aca="false">C$23*C65</f>
        <v>35.714042</v>
      </c>
      <c r="G65" s="107"/>
    </row>
    <row r="66" customFormat="false" ht="27.75" hidden="false" customHeight="true" outlineLevel="0" collapsed="false">
      <c r="A66" s="98" t="s">
        <v>73</v>
      </c>
      <c r="B66" s="113" t="s">
        <v>176</v>
      </c>
      <c r="C66" s="114" t="n">
        <f aca="false">C65*C42</f>
        <v>0.007064122</v>
      </c>
      <c r="D66" s="106" t="n">
        <f aca="false">C$23*C66</f>
        <v>13.00455411346</v>
      </c>
    </row>
    <row r="67" customFormat="false" ht="24.75" hidden="false" customHeight="false" outlineLevel="0" collapsed="false">
      <c r="A67" s="98" t="s">
        <v>93</v>
      </c>
      <c r="B67" s="113" t="s">
        <v>177</v>
      </c>
      <c r="C67" s="114" t="n">
        <v>0.0304</v>
      </c>
      <c r="D67" s="106" t="n">
        <f aca="false">C$23*C67</f>
        <v>55.964272</v>
      </c>
    </row>
    <row r="68" customFormat="false" ht="16.5" hidden="false" customHeight="true" outlineLevel="0" collapsed="false">
      <c r="A68" s="96" t="s">
        <v>77</v>
      </c>
      <c r="B68" s="96"/>
      <c r="C68" s="103" t="n">
        <f aca="false">C62+C63+C64+C65+C66+C67</f>
        <v>0.063000122</v>
      </c>
      <c r="D68" s="106" t="n">
        <f aca="false">SUM(D62:D67)</f>
        <v>115.97881459346</v>
      </c>
    </row>
    <row r="70" customFormat="false" ht="15.75" hidden="false" customHeight="false" outlineLevel="0" collapsed="false">
      <c r="A70" s="95" t="s">
        <v>118</v>
      </c>
      <c r="B70" s="95"/>
      <c r="C70" s="95"/>
      <c r="D70" s="95"/>
      <c r="K70" s="75" t="s">
        <v>178</v>
      </c>
    </row>
    <row r="71" customFormat="false" ht="16.5" hidden="false" customHeight="false" outlineLevel="0" collapsed="false">
      <c r="A71" s="101" t="s">
        <v>119</v>
      </c>
      <c r="B71" s="101"/>
      <c r="C71" s="101"/>
      <c r="D71" s="101"/>
    </row>
    <row r="72" customFormat="false" ht="16.5" hidden="false" customHeight="false" outlineLevel="0" collapsed="false">
      <c r="A72" s="96" t="s">
        <v>120</v>
      </c>
      <c r="B72" s="97" t="s">
        <v>123</v>
      </c>
      <c r="C72" s="97" t="s">
        <v>82</v>
      </c>
      <c r="D72" s="97" t="s">
        <v>68</v>
      </c>
      <c r="E72" s="107"/>
      <c r="F72" s="107"/>
    </row>
    <row r="73" customFormat="false" ht="16.5" hidden="false" customHeight="false" outlineLevel="0" collapsed="false">
      <c r="A73" s="98" t="s">
        <v>45</v>
      </c>
      <c r="B73" s="99" t="s">
        <v>211</v>
      </c>
      <c r="C73" s="116" t="n">
        <v>0.0093</v>
      </c>
      <c r="D73" s="106" t="n">
        <f aca="false">(C$23)*C73</f>
        <v>17.120649</v>
      </c>
      <c r="E73" s="107" t="n">
        <v>8.33</v>
      </c>
      <c r="F73" s="118"/>
    </row>
    <row r="74" customFormat="false" ht="16.5" hidden="false" customHeight="false" outlineLevel="0" collapsed="false">
      <c r="A74" s="98" t="s">
        <v>47</v>
      </c>
      <c r="B74" s="99" t="s">
        <v>123</v>
      </c>
      <c r="C74" s="116" t="n">
        <v>0.0027</v>
      </c>
      <c r="D74" s="106" t="n">
        <f aca="false">(C$23)*C74</f>
        <v>4.970511</v>
      </c>
      <c r="E74" s="107" t="n">
        <v>0.18</v>
      </c>
      <c r="F74" s="118"/>
      <c r="G74" s="119"/>
    </row>
    <row r="75" customFormat="false" ht="16.5" hidden="false" customHeight="false" outlineLevel="0" collapsed="false">
      <c r="A75" s="98" t="s">
        <v>49</v>
      </c>
      <c r="B75" s="99" t="s">
        <v>180</v>
      </c>
      <c r="C75" s="116" t="n">
        <v>0.0056</v>
      </c>
      <c r="D75" s="106" t="n">
        <f aca="false">(C$23)*C75</f>
        <v>10.309208</v>
      </c>
      <c r="E75" s="107"/>
      <c r="F75" s="118"/>
    </row>
    <row r="76" customFormat="false" ht="15.75" hidden="false" customHeight="true" outlineLevel="0" collapsed="false">
      <c r="A76" s="98" t="s">
        <v>51</v>
      </c>
      <c r="B76" s="99" t="s">
        <v>212</v>
      </c>
      <c r="C76" s="116" t="n">
        <v>0.0002</v>
      </c>
      <c r="D76" s="106" t="n">
        <f aca="false">(C$23)*C76</f>
        <v>0.368186</v>
      </c>
      <c r="E76" s="107" t="n">
        <v>0.03</v>
      </c>
      <c r="F76" s="118"/>
    </row>
    <row r="77" customFormat="false" ht="13.5" hidden="false" customHeight="true" outlineLevel="0" collapsed="false">
      <c r="A77" s="98" t="s">
        <v>73</v>
      </c>
      <c r="B77" s="99" t="s">
        <v>213</v>
      </c>
      <c r="C77" s="116" t="n">
        <v>0.0011</v>
      </c>
      <c r="D77" s="106" t="n">
        <f aca="false">(C$23)*C77</f>
        <v>2.025023</v>
      </c>
      <c r="E77" s="107"/>
      <c r="F77" s="118"/>
    </row>
    <row r="78" customFormat="false" ht="17.25" hidden="false" customHeight="true" outlineLevel="0" collapsed="false">
      <c r="A78" s="98" t="s">
        <v>93</v>
      </c>
      <c r="B78" s="99" t="s">
        <v>127</v>
      </c>
      <c r="C78" s="116" t="n">
        <v>0</v>
      </c>
      <c r="D78" s="106"/>
      <c r="E78" s="107"/>
      <c r="F78" s="107"/>
    </row>
    <row r="79" customFormat="false" ht="16.5" hidden="false" customHeight="true" outlineLevel="0" collapsed="false">
      <c r="A79" s="96" t="s">
        <v>98</v>
      </c>
      <c r="B79" s="96"/>
      <c r="C79" s="120"/>
      <c r="D79" s="106" t="n">
        <f aca="false">SUM(D73:D78)</f>
        <v>34.793577</v>
      </c>
    </row>
    <row r="81" customFormat="false" ht="16.5" hidden="false" customHeight="false" outlineLevel="0" collapsed="false">
      <c r="A81" s="101" t="s">
        <v>128</v>
      </c>
      <c r="B81" s="101"/>
      <c r="C81" s="101"/>
      <c r="D81" s="101"/>
    </row>
    <row r="82" customFormat="false" ht="16.5" hidden="false" customHeight="false" outlineLevel="0" collapsed="false">
      <c r="A82" s="96" t="s">
        <v>129</v>
      </c>
      <c r="B82" s="97" t="s">
        <v>130</v>
      </c>
      <c r="C82" s="97" t="s">
        <v>68</v>
      </c>
    </row>
    <row r="83" customFormat="false" ht="18.75" hidden="false" customHeight="true" outlineLevel="0" collapsed="false">
      <c r="A83" s="98" t="s">
        <v>45</v>
      </c>
      <c r="B83" s="99" t="s">
        <v>214</v>
      </c>
      <c r="C83" s="100" t="n">
        <v>188.1</v>
      </c>
    </row>
    <row r="84" customFormat="false" ht="16.5" hidden="false" customHeight="true" outlineLevel="0" collapsed="false">
      <c r="A84" s="96" t="s">
        <v>77</v>
      </c>
      <c r="B84" s="96"/>
      <c r="C84" s="100" t="n">
        <f aca="false">SUM(C83)</f>
        <v>188.1</v>
      </c>
    </row>
    <row r="86" customFormat="false" ht="15.75" hidden="false" customHeight="false" outlineLevel="0" collapsed="false">
      <c r="A86" s="101" t="s">
        <v>132</v>
      </c>
      <c r="B86" s="101"/>
      <c r="C86" s="101"/>
      <c r="D86" s="101"/>
    </row>
    <row r="87" customFormat="false" ht="16.5" hidden="false" customHeight="false" outlineLevel="0" collapsed="false">
      <c r="A87" s="121"/>
    </row>
    <row r="88" customFormat="false" ht="24.75" hidden="false" customHeight="false" outlineLevel="0" collapsed="false">
      <c r="A88" s="96" t="n">
        <v>4</v>
      </c>
      <c r="B88" s="97" t="s">
        <v>133</v>
      </c>
      <c r="C88" s="97" t="s">
        <v>68</v>
      </c>
    </row>
    <row r="89" customFormat="false" ht="16.5" hidden="false" customHeight="false" outlineLevel="0" collapsed="false">
      <c r="A89" s="98" t="s">
        <v>120</v>
      </c>
      <c r="B89" s="99" t="s">
        <v>179</v>
      </c>
      <c r="C89" s="106" t="n">
        <f aca="false">D79</f>
        <v>34.793577</v>
      </c>
    </row>
    <row r="90" customFormat="false" ht="16.5" hidden="false" customHeight="false" outlineLevel="0" collapsed="false">
      <c r="A90" s="98" t="s">
        <v>129</v>
      </c>
      <c r="B90" s="99" t="s">
        <v>215</v>
      </c>
      <c r="C90" s="106" t="n">
        <f aca="false">C84</f>
        <v>188.1</v>
      </c>
    </row>
    <row r="91" customFormat="false" ht="16.5" hidden="false" customHeight="true" outlineLevel="0" collapsed="false">
      <c r="A91" s="96" t="s">
        <v>77</v>
      </c>
      <c r="B91" s="96"/>
      <c r="C91" s="106" t="n">
        <f aca="false">SUM(C89:C90)</f>
        <v>222.893577</v>
      </c>
    </row>
    <row r="93" customFormat="false" ht="16.5" hidden="false" customHeight="false" outlineLevel="0" collapsed="false">
      <c r="A93" s="95" t="s">
        <v>134</v>
      </c>
      <c r="B93" s="95"/>
      <c r="C93" s="95"/>
      <c r="D93" s="95"/>
    </row>
    <row r="94" customFormat="false" ht="16.5" hidden="false" customHeight="false" outlineLevel="0" collapsed="false">
      <c r="A94" s="96" t="n">
        <v>5</v>
      </c>
      <c r="B94" s="122" t="s">
        <v>135</v>
      </c>
      <c r="C94" s="97" t="s">
        <v>68</v>
      </c>
    </row>
    <row r="95" customFormat="false" ht="16.5" hidden="false" customHeight="false" outlineLevel="0" collapsed="false">
      <c r="A95" s="98" t="s">
        <v>45</v>
      </c>
      <c r="B95" s="99" t="s">
        <v>136</v>
      </c>
      <c r="C95" s="100" t="n">
        <v>40</v>
      </c>
    </row>
    <row r="96" customFormat="false" ht="16.5" hidden="false" customHeight="false" outlineLevel="0" collapsed="false">
      <c r="A96" s="98" t="s">
        <v>47</v>
      </c>
      <c r="B96" s="99" t="s">
        <v>137</v>
      </c>
      <c r="C96" s="123" t="n">
        <v>90.29</v>
      </c>
    </row>
    <row r="97" customFormat="false" ht="16.5" hidden="false" customHeight="false" outlineLevel="0" collapsed="false">
      <c r="A97" s="98" t="s">
        <v>49</v>
      </c>
      <c r="B97" s="99" t="s">
        <v>138</v>
      </c>
      <c r="C97" s="123" t="n">
        <v>0</v>
      </c>
    </row>
    <row r="98" s="2" customFormat="true" ht="16.5" hidden="false" customHeight="false" outlineLevel="0" collapsed="false">
      <c r="A98" s="124"/>
      <c r="B98" s="125"/>
      <c r="C98" s="123"/>
      <c r="D98" s="126"/>
      <c r="E98" s="126"/>
      <c r="F98" s="126"/>
      <c r="G98" s="126"/>
      <c r="H98" s="126"/>
      <c r="I98" s="126"/>
      <c r="J98" s="126"/>
      <c r="K98" s="126"/>
    </row>
    <row r="99" s="2" customFormat="true" ht="16.5" hidden="false" customHeight="false" outlineLevel="0" collapsed="false">
      <c r="A99" s="127"/>
      <c r="B99" s="125"/>
      <c r="C99" s="123" t="n">
        <v>0</v>
      </c>
      <c r="D99" s="126"/>
      <c r="E99" s="126"/>
      <c r="F99" s="126"/>
      <c r="G99" s="126"/>
      <c r="H99" s="126"/>
      <c r="I99" s="126"/>
      <c r="J99" s="126"/>
      <c r="K99" s="126"/>
    </row>
    <row r="100" customFormat="false" ht="16.5" hidden="false" customHeight="true" outlineLevel="0" collapsed="false">
      <c r="A100" s="96" t="s">
        <v>98</v>
      </c>
      <c r="B100" s="96"/>
      <c r="C100" s="100" t="n">
        <f aca="false">SUM(C95:C99)</f>
        <v>130.29</v>
      </c>
    </row>
    <row r="102" customFormat="false" ht="16.5" hidden="false" customHeight="false" outlineLevel="0" collapsed="false">
      <c r="A102" s="95" t="s">
        <v>139</v>
      </c>
      <c r="B102" s="95"/>
      <c r="C102" s="95"/>
    </row>
    <row r="103" customFormat="false" ht="16.5" hidden="false" customHeight="false" outlineLevel="0" collapsed="false">
      <c r="A103" s="96" t="n">
        <v>6</v>
      </c>
      <c r="B103" s="122" t="s">
        <v>140</v>
      </c>
      <c r="C103" s="97" t="s">
        <v>82</v>
      </c>
      <c r="D103" s="97" t="s">
        <v>68</v>
      </c>
      <c r="E103" s="107"/>
    </row>
    <row r="104" customFormat="false" ht="16.5" hidden="false" customHeight="false" outlineLevel="0" collapsed="false">
      <c r="A104" s="98" t="s">
        <v>45</v>
      </c>
      <c r="B104" s="99" t="s">
        <v>141</v>
      </c>
      <c r="C104" s="105" t="e">
        <f aca="false">'12HNOT PENTECOSTE'!C104</f>
        <v>#REF!</v>
      </c>
      <c r="D104" s="106" t="e">
        <f aca="false">C104*C120</f>
        <v>#REF!</v>
      </c>
      <c r="E104" s="107" t="n">
        <v>1.9</v>
      </c>
    </row>
    <row r="105" customFormat="false" ht="16.5" hidden="false" customHeight="false" outlineLevel="0" collapsed="false">
      <c r="A105" s="98" t="s">
        <v>47</v>
      </c>
      <c r="B105" s="99" t="s">
        <v>142</v>
      </c>
      <c r="C105" s="105" t="e">
        <f aca="false">'12HNOT PENTECOSTE'!C105</f>
        <v>#REF!</v>
      </c>
      <c r="D105" s="106" t="e">
        <f aca="false">C105*(D104+C120)</f>
        <v>#REF!</v>
      </c>
      <c r="E105" s="107" t="n">
        <v>3.58</v>
      </c>
    </row>
    <row r="106" customFormat="false" ht="16.5" hidden="false" customHeight="false" outlineLevel="0" collapsed="false">
      <c r="A106" s="98" t="s">
        <v>49</v>
      </c>
      <c r="B106" s="99" t="s">
        <v>143</v>
      </c>
      <c r="C106" s="128"/>
      <c r="D106" s="128"/>
      <c r="F106" s="167"/>
    </row>
    <row r="107" customFormat="false" ht="16.5" hidden="false" customHeight="false" outlineLevel="0" collapsed="false">
      <c r="A107" s="98"/>
      <c r="B107" s="99" t="s">
        <v>144</v>
      </c>
      <c r="C107" s="109" t="n">
        <v>0.0065</v>
      </c>
      <c r="D107" s="106" t="e">
        <f aca="false">($C$120+$D$104+$D$105)/(1-SUM($C$107:$C$109))*C107</f>
        <v>#REF!</v>
      </c>
      <c r="F107" s="111"/>
    </row>
    <row r="108" customFormat="false" ht="16.5" hidden="false" customHeight="false" outlineLevel="0" collapsed="false">
      <c r="A108" s="98"/>
      <c r="B108" s="99" t="s">
        <v>145</v>
      </c>
      <c r="C108" s="109" t="n">
        <v>0.03</v>
      </c>
      <c r="D108" s="106" t="e">
        <f aca="false">($C$120+$D$104+$D$105)/(1-SUM($C$107:$C$109))*C108</f>
        <v>#REF!</v>
      </c>
    </row>
    <row r="109" customFormat="false" ht="16.5" hidden="false" customHeight="false" outlineLevel="0" collapsed="false">
      <c r="A109" s="98"/>
      <c r="B109" s="99" t="s">
        <v>146</v>
      </c>
      <c r="C109" s="109" t="n">
        <v>0.02</v>
      </c>
      <c r="D109" s="106" t="e">
        <f aca="false">($C$120+$D$104+$D$105)/(1-SUM($C$107:$C$109))*C109</f>
        <v>#REF!</v>
      </c>
    </row>
    <row r="110" customFormat="false" ht="16.5" hidden="false" customHeight="true" outlineLevel="0" collapsed="false">
      <c r="A110" s="96" t="s">
        <v>98</v>
      </c>
      <c r="B110" s="96"/>
      <c r="C110" s="105" t="e">
        <f aca="false">SUM(C104:C109)</f>
        <v>#REF!</v>
      </c>
      <c r="D110" s="106" t="e">
        <f aca="false">SUM(D104:D109)</f>
        <v>#REF!</v>
      </c>
    </row>
    <row r="113" customFormat="false" ht="16.5" hidden="false" customHeight="true" outlineLevel="0" collapsed="false">
      <c r="A113" s="95" t="s">
        <v>147</v>
      </c>
      <c r="B113" s="95"/>
      <c r="C113" s="95"/>
    </row>
    <row r="114" customFormat="false" ht="32.25" hidden="false" customHeight="true" outlineLevel="0" collapsed="false">
      <c r="A114" s="96"/>
      <c r="B114" s="97" t="s">
        <v>148</v>
      </c>
      <c r="C114" s="97" t="s">
        <v>68</v>
      </c>
    </row>
    <row r="115" customFormat="false" ht="16.5" hidden="false" customHeight="false" outlineLevel="0" collapsed="false">
      <c r="A115" s="130" t="s">
        <v>45</v>
      </c>
      <c r="B115" s="99" t="s">
        <v>66</v>
      </c>
      <c r="C115" s="131" t="n">
        <f aca="false">C23</f>
        <v>1840.93</v>
      </c>
    </row>
    <row r="116" customFormat="false" ht="32.25" hidden="false" customHeight="true" outlineLevel="0" collapsed="false">
      <c r="A116" s="130" t="s">
        <v>47</v>
      </c>
      <c r="B116" s="99" t="s">
        <v>78</v>
      </c>
      <c r="C116" s="131" t="n">
        <f aca="false">C58</f>
        <v>1660.06986079587</v>
      </c>
    </row>
    <row r="117" customFormat="false" ht="16.5" hidden="false" customHeight="false" outlineLevel="0" collapsed="false">
      <c r="A117" s="130" t="s">
        <v>49</v>
      </c>
      <c r="B117" s="99" t="s">
        <v>109</v>
      </c>
      <c r="C117" s="131" t="n">
        <f aca="false">D68</f>
        <v>115.97881459346</v>
      </c>
    </row>
    <row r="118" customFormat="false" ht="33" hidden="false" customHeight="true" outlineLevel="0" collapsed="false">
      <c r="A118" s="130" t="s">
        <v>51</v>
      </c>
      <c r="B118" s="99" t="s">
        <v>118</v>
      </c>
      <c r="C118" s="131" t="n">
        <f aca="false">C91</f>
        <v>222.893577</v>
      </c>
    </row>
    <row r="119" customFormat="false" ht="16.5" hidden="false" customHeight="true" outlineLevel="0" collapsed="false">
      <c r="A119" s="130" t="s">
        <v>73</v>
      </c>
      <c r="B119" s="99" t="s">
        <v>134</v>
      </c>
      <c r="C119" s="131" t="n">
        <f aca="false">C100</f>
        <v>130.29</v>
      </c>
    </row>
    <row r="120" customFormat="false" ht="16.5" hidden="false" customHeight="true" outlineLevel="0" collapsed="false">
      <c r="A120" s="96" t="s">
        <v>149</v>
      </c>
      <c r="B120" s="96"/>
      <c r="C120" s="131" t="n">
        <f aca="false">SUM(C115:C119)</f>
        <v>3970.16225238933</v>
      </c>
    </row>
    <row r="121" customFormat="false" ht="22.5" hidden="false" customHeight="true" outlineLevel="0" collapsed="false">
      <c r="A121" s="130" t="s">
        <v>93</v>
      </c>
      <c r="B121" s="99" t="s">
        <v>150</v>
      </c>
      <c r="C121" s="131" t="e">
        <f aca="false">D110</f>
        <v>#REF!</v>
      </c>
    </row>
    <row r="122" customFormat="false" ht="16.5" hidden="false" customHeight="true" outlineLevel="0" collapsed="false">
      <c r="A122" s="96" t="s">
        <v>151</v>
      </c>
      <c r="B122" s="96"/>
      <c r="C122" s="131" t="e">
        <f aca="false">SUM(C120+C121)</f>
        <v>#REF!</v>
      </c>
      <c r="D122" s="132" t="n">
        <v>3512.23</v>
      </c>
    </row>
    <row r="123" customFormat="false" ht="16.5" hidden="false" customHeight="false" outlineLevel="0" collapsed="false">
      <c r="A123" s="168" t="s">
        <v>152</v>
      </c>
      <c r="B123" s="168"/>
      <c r="C123" s="134" t="e">
        <f aca="false">C122*2</f>
        <v>#REF!</v>
      </c>
    </row>
    <row r="127" s="76" customFormat="true" ht="15.75" hidden="false" customHeight="false" outlineLevel="0" collapsed="false">
      <c r="A127" s="75"/>
      <c r="B127" s="75"/>
      <c r="C127" s="75"/>
      <c r="D127" s="75"/>
      <c r="E127" s="75"/>
    </row>
    <row r="128" s="76" customFormat="true" ht="15.75" hidden="false" customHeight="false" outlineLevel="0" collapsed="false">
      <c r="A128" s="75"/>
      <c r="B128" s="75"/>
      <c r="C128" s="75"/>
      <c r="D128" s="75"/>
      <c r="E128" s="75"/>
    </row>
    <row r="129" s="76" customFormat="true" ht="15.75" hidden="false" customHeight="false" outlineLevel="0" collapsed="false">
      <c r="A129" s="75"/>
      <c r="B129" s="75"/>
      <c r="C129" s="75"/>
      <c r="D129" s="75"/>
      <c r="E129" s="75"/>
    </row>
    <row r="130" s="76" customFormat="true" ht="15.75" hidden="false" customHeight="false" outlineLevel="0" collapsed="false">
      <c r="A130" s="75"/>
      <c r="B130" s="75"/>
      <c r="C130" s="75"/>
      <c r="D130" s="75"/>
      <c r="E130" s="75"/>
    </row>
    <row r="131" s="76" customFormat="true" ht="15.75" hidden="false" customHeight="false" outlineLevel="0" collapsed="false">
      <c r="A131" s="75"/>
      <c r="B131" s="75"/>
      <c r="C131" s="75"/>
      <c r="D131" s="75"/>
      <c r="E131" s="75"/>
    </row>
    <row r="132" s="76" customFormat="true" ht="15.75" hidden="false" customHeight="false" outlineLevel="0" collapsed="false">
      <c r="A132" s="75"/>
      <c r="B132" s="75"/>
      <c r="C132" s="75"/>
      <c r="D132" s="75"/>
      <c r="E132" s="75"/>
    </row>
    <row r="133" s="76" customFormat="true" ht="15.75" hidden="false" customHeight="false" outlineLevel="0" collapsed="false">
      <c r="A133" s="75"/>
      <c r="B133" s="75"/>
      <c r="C133" s="75"/>
      <c r="D133" s="75"/>
      <c r="E133" s="75"/>
    </row>
    <row r="134" s="76" customFormat="true" ht="15.75" hidden="false" customHeight="false" outlineLevel="0" collapsed="false">
      <c r="A134" s="75"/>
      <c r="B134" s="75"/>
      <c r="C134" s="75"/>
      <c r="D134" s="75"/>
      <c r="E134" s="75"/>
    </row>
    <row r="135" s="76" customFormat="true" ht="15.75" hidden="false" customHeight="false" outlineLevel="0" collapsed="false">
      <c r="A135" s="75"/>
      <c r="B135" s="75"/>
      <c r="C135" s="75"/>
      <c r="D135" s="75"/>
      <c r="E135" s="75"/>
    </row>
    <row r="136" s="76" customFormat="true" ht="15.75" hidden="false" customHeight="false" outlineLevel="0" collapsed="false">
      <c r="A136" s="75"/>
      <c r="B136" s="75"/>
      <c r="C136" s="75"/>
      <c r="D136" s="75"/>
      <c r="E136" s="75"/>
    </row>
    <row r="137" s="76" customFormat="true" ht="15.75" hidden="false" customHeight="false" outlineLevel="0" collapsed="false">
      <c r="A137" s="75"/>
      <c r="B137" s="75"/>
      <c r="C137" s="75"/>
      <c r="D137" s="75"/>
      <c r="E137" s="75"/>
    </row>
    <row r="138" s="76" customFormat="true" ht="15.75" hidden="false" customHeight="false" outlineLevel="0" collapsed="false">
      <c r="A138" s="75"/>
      <c r="B138" s="75"/>
      <c r="C138" s="75"/>
      <c r="D138" s="75"/>
      <c r="E138" s="75"/>
    </row>
    <row r="139" s="76" customFormat="true" ht="15.75" hidden="false" customHeight="false" outlineLevel="0" collapsed="false">
      <c r="A139" s="75"/>
      <c r="B139" s="75"/>
      <c r="C139" s="75"/>
      <c r="D139" s="75"/>
      <c r="E139" s="75"/>
    </row>
    <row r="140" s="76" customFormat="true" ht="15.75" hidden="false" customHeight="false" outlineLevel="0" collapsed="false">
      <c r="A140" s="75"/>
      <c r="B140" s="75"/>
      <c r="C140" s="75"/>
      <c r="D140" s="75"/>
      <c r="E140" s="75"/>
    </row>
    <row r="141" s="76" customFormat="true" ht="15.75" hidden="false" customHeight="false" outlineLevel="0" collapsed="false">
      <c r="A141" s="75"/>
      <c r="B141" s="75"/>
      <c r="C141" s="75"/>
      <c r="D141" s="75"/>
      <c r="E141" s="75"/>
    </row>
    <row r="142" s="76" customFormat="true" ht="15.75" hidden="false" customHeight="false" outlineLevel="0" collapsed="false">
      <c r="A142" s="75"/>
      <c r="B142" s="75"/>
      <c r="C142" s="75"/>
      <c r="D142" s="75"/>
      <c r="E142" s="75"/>
    </row>
    <row r="143" s="76" customFormat="true" ht="15.75" hidden="false" customHeight="false" outlineLevel="0" collapsed="false">
      <c r="A143" s="75"/>
      <c r="B143" s="75"/>
      <c r="C143" s="75"/>
      <c r="D143" s="75"/>
      <c r="E143" s="75"/>
    </row>
    <row r="144" s="76" customFormat="true" ht="15.75" hidden="false" customHeight="false" outlineLevel="0" collapsed="false">
      <c r="A144" s="75"/>
      <c r="B144" s="75"/>
      <c r="C144" s="75"/>
      <c r="D144" s="75"/>
      <c r="E144" s="75"/>
    </row>
  </sheetData>
  <mergeCells count="33">
    <mergeCell ref="A1:D1"/>
    <mergeCell ref="A3:D3"/>
    <mergeCell ref="B4:D4"/>
    <mergeCell ref="B5:D5"/>
    <mergeCell ref="A7:D7"/>
    <mergeCell ref="A15:D15"/>
    <mergeCell ref="A23:B23"/>
    <mergeCell ref="A25:D25"/>
    <mergeCell ref="A26:D26"/>
    <mergeCell ref="A30:B30"/>
    <mergeCell ref="A32:D32"/>
    <mergeCell ref="A42:B42"/>
    <mergeCell ref="A44:D44"/>
    <mergeCell ref="A51:B51"/>
    <mergeCell ref="A53:D53"/>
    <mergeCell ref="A58:B58"/>
    <mergeCell ref="A60:D60"/>
    <mergeCell ref="A68:B68"/>
    <mergeCell ref="A70:D70"/>
    <mergeCell ref="A71:D71"/>
    <mergeCell ref="A79:B79"/>
    <mergeCell ref="A81:D81"/>
    <mergeCell ref="A84:B84"/>
    <mergeCell ref="A86:D86"/>
    <mergeCell ref="A91:B91"/>
    <mergeCell ref="A93:D93"/>
    <mergeCell ref="A100:B100"/>
    <mergeCell ref="A102:C102"/>
    <mergeCell ref="A110:B110"/>
    <mergeCell ref="A113:C113"/>
    <mergeCell ref="A120:B120"/>
    <mergeCell ref="A122:B122"/>
    <mergeCell ref="A123:B123"/>
  </mergeCells>
  <printOptions headings="false" gridLines="false" gridLinesSet="true" horizontalCentered="false" verticalCentered="false"/>
  <pageMargins left="0.511805555555555" right="0.511805555555555" top="1.52083333333333" bottom="0.7875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6" man="true" max="16383" min="0"/>
    <brk id="73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23"/>
  <sheetViews>
    <sheetView showFormulas="false" showGridLines="false" showRowColHeaders="true" showZeros="true" rightToLeft="false" tabSelected="false" showOutlineSymbols="true" defaultGridColor="true" view="normal" topLeftCell="A118" colorId="64" zoomScale="140" zoomScaleNormal="140" zoomScalePageLayoutView="115" workbookViewId="0">
      <selection pane="topLeft" activeCell="D118" activeCellId="0" sqref="D118"/>
    </sheetView>
  </sheetViews>
  <sheetFormatPr defaultColWidth="9.15625" defaultRowHeight="15.75" zeroHeight="false" outlineLevelRow="0" outlineLevelCol="0"/>
  <cols>
    <col collapsed="false" customWidth="true" hidden="false" outlineLevel="0" max="1" min="1" style="75" width="4.71"/>
    <col collapsed="false" customWidth="true" hidden="false" outlineLevel="0" max="2" min="2" style="75" width="30.14"/>
    <col collapsed="false" customWidth="true" hidden="false" outlineLevel="0" max="3" min="3" style="75" width="20.71"/>
    <col collapsed="false" customWidth="true" hidden="false" outlineLevel="0" max="4" min="4" style="75" width="11.86"/>
    <col collapsed="false" customWidth="true" hidden="false" outlineLevel="0" max="5" min="5" style="75" width="12.71"/>
    <col collapsed="false" customWidth="true" hidden="false" outlineLevel="0" max="6" min="6" style="75" width="11.99"/>
    <col collapsed="false" customWidth="true" hidden="false" outlineLevel="0" max="7" min="7" style="75" width="15.15"/>
    <col collapsed="false" customWidth="false" hidden="false" outlineLevel="0" max="11" min="8" style="75" width="9.14"/>
    <col collapsed="false" customWidth="false" hidden="false" outlineLevel="0" max="1024" min="12" style="76" width="9.14"/>
  </cols>
  <sheetData>
    <row r="1" customFormat="false" ht="39.75" hidden="false" customHeight="true" outlineLevel="0" collapsed="false">
      <c r="A1" s="77" t="s">
        <v>38</v>
      </c>
      <c r="B1" s="77"/>
      <c r="C1" s="77"/>
      <c r="D1" s="77"/>
    </row>
    <row r="3" customFormat="false" ht="15.75" hidden="false" customHeight="false" outlineLevel="0" collapsed="false">
      <c r="A3" s="78" t="s">
        <v>59</v>
      </c>
      <c r="B3" s="78"/>
      <c r="C3" s="78"/>
      <c r="D3" s="78"/>
    </row>
    <row r="4" customFormat="false" ht="15.75" hidden="false" customHeight="false" outlineLevel="0" collapsed="false">
      <c r="A4" s="79" t="s">
        <v>42</v>
      </c>
      <c r="B4" s="79" t="s">
        <v>43</v>
      </c>
      <c r="C4" s="79"/>
      <c r="D4" s="79"/>
    </row>
    <row r="5" customFormat="false" ht="28.5" hidden="false" customHeight="true" outlineLevel="0" collapsed="false">
      <c r="A5" s="80" t="n">
        <v>3</v>
      </c>
      <c r="B5" s="81" t="s">
        <v>168</v>
      </c>
      <c r="C5" s="81"/>
      <c r="D5" s="81"/>
    </row>
    <row r="6" s="75" customFormat="true" ht="17.25" hidden="false" customHeight="true" outlineLevel="0" collapsed="false">
      <c r="B6" s="82" t="s">
        <v>216</v>
      </c>
      <c r="C6" s="82"/>
      <c r="D6" s="82"/>
      <c r="L6" s="76"/>
      <c r="M6" s="76"/>
    </row>
    <row r="7" s="75" customFormat="true" ht="31.5" hidden="false" customHeight="true" outlineLevel="0" collapsed="false">
      <c r="A7" s="83" t="s">
        <v>170</v>
      </c>
      <c r="B7" s="83"/>
      <c r="C7" s="83"/>
      <c r="D7" s="83"/>
      <c r="L7" s="76"/>
      <c r="M7" s="76"/>
    </row>
    <row r="8" s="75" customFormat="true" ht="24.75" hidden="false" customHeight="false" outlineLevel="0" collapsed="false">
      <c r="A8" s="84" t="n">
        <v>1</v>
      </c>
      <c r="B8" s="85" t="s">
        <v>61</v>
      </c>
      <c r="C8" s="86" t="s">
        <v>171</v>
      </c>
      <c r="L8" s="76"/>
      <c r="M8" s="76"/>
    </row>
    <row r="9" s="75" customFormat="true" ht="16.5" hidden="false" customHeight="false" outlineLevel="0" collapsed="false">
      <c r="A9" s="84" t="n">
        <v>2</v>
      </c>
      <c r="B9" s="87" t="s">
        <v>62</v>
      </c>
      <c r="C9" s="88" t="s">
        <v>172</v>
      </c>
      <c r="L9" s="76"/>
      <c r="M9" s="76"/>
    </row>
    <row r="10" s="75" customFormat="true" ht="16.5" hidden="false" customHeight="false" outlineLevel="0" collapsed="false">
      <c r="A10" s="84" t="n">
        <v>3</v>
      </c>
      <c r="B10" s="89" t="s">
        <v>63</v>
      </c>
      <c r="C10" s="90" t="n">
        <v>1416.1</v>
      </c>
      <c r="L10" s="76"/>
      <c r="M10" s="76"/>
    </row>
    <row r="11" s="75" customFormat="true" ht="24.75" hidden="false" customHeight="false" outlineLevel="0" collapsed="false">
      <c r="A11" s="84" t="n">
        <v>4</v>
      </c>
      <c r="B11" s="85" t="s">
        <v>64</v>
      </c>
      <c r="C11" s="91" t="s">
        <v>173</v>
      </c>
      <c r="L11" s="76"/>
      <c r="M11" s="76"/>
    </row>
    <row r="12" s="75" customFormat="true" ht="16.5" hidden="false" customHeight="false" outlineLevel="0" collapsed="false">
      <c r="A12" s="92" t="n">
        <v>5</v>
      </c>
      <c r="B12" s="93" t="s">
        <v>65</v>
      </c>
      <c r="C12" s="94" t="n">
        <v>44197</v>
      </c>
      <c r="L12" s="76"/>
      <c r="M12" s="76"/>
    </row>
    <row r="15" s="75" customFormat="true" ht="16.5" hidden="false" customHeight="false" outlineLevel="0" collapsed="false">
      <c r="A15" s="95" t="s">
        <v>66</v>
      </c>
      <c r="B15" s="95"/>
      <c r="C15" s="95"/>
      <c r="D15" s="95"/>
      <c r="L15" s="76"/>
      <c r="M15" s="76"/>
    </row>
    <row r="16" s="75" customFormat="true" ht="16.5" hidden="false" customHeight="false" outlineLevel="0" collapsed="false">
      <c r="A16" s="96" t="n">
        <v>1</v>
      </c>
      <c r="B16" s="97" t="s">
        <v>67</v>
      </c>
      <c r="C16" s="97" t="s">
        <v>68</v>
      </c>
      <c r="L16" s="76"/>
      <c r="M16" s="76"/>
    </row>
    <row r="17" s="75" customFormat="true" ht="16.5" hidden="false" customHeight="false" outlineLevel="0" collapsed="false">
      <c r="A17" s="98" t="s">
        <v>45</v>
      </c>
      <c r="B17" s="99" t="s">
        <v>69</v>
      </c>
      <c r="C17" s="100" t="n">
        <f aca="false">C10</f>
        <v>1416.1</v>
      </c>
      <c r="L17" s="76"/>
      <c r="M17" s="76"/>
    </row>
    <row r="18" s="75" customFormat="true" ht="16.5" hidden="false" customHeight="false" outlineLevel="0" collapsed="false">
      <c r="A18" s="98" t="s">
        <v>47</v>
      </c>
      <c r="B18" s="99" t="s">
        <v>70</v>
      </c>
      <c r="C18" s="100" t="n">
        <f aca="false">C17*0.3</f>
        <v>424.83</v>
      </c>
      <c r="L18" s="76"/>
      <c r="M18" s="76"/>
    </row>
    <row r="19" s="75" customFormat="true" ht="16.5" hidden="false" customHeight="false" outlineLevel="0" collapsed="false">
      <c r="A19" s="98" t="s">
        <v>49</v>
      </c>
      <c r="B19" s="99" t="s">
        <v>71</v>
      </c>
      <c r="C19" s="100"/>
      <c r="L19" s="76"/>
      <c r="M19" s="76"/>
    </row>
    <row r="20" s="75" customFormat="true" ht="16.5" hidden="false" customHeight="false" outlineLevel="0" collapsed="false">
      <c r="A20" s="98" t="s">
        <v>51</v>
      </c>
      <c r="B20" s="99" t="s">
        <v>72</v>
      </c>
      <c r="C20" s="100" t="n">
        <v>200.4</v>
      </c>
      <c r="L20" s="76"/>
      <c r="M20" s="76"/>
    </row>
    <row r="21" s="75" customFormat="true" ht="16.5" hidden="false" customHeight="false" outlineLevel="0" collapsed="false">
      <c r="A21" s="98" t="s">
        <v>73</v>
      </c>
      <c r="B21" s="99" t="s">
        <v>74</v>
      </c>
      <c r="C21" s="100" t="n">
        <v>208.5</v>
      </c>
      <c r="L21" s="76"/>
      <c r="M21" s="76"/>
    </row>
    <row r="22" s="75" customFormat="true" ht="16.5" hidden="false" customHeight="false" outlineLevel="0" collapsed="false">
      <c r="A22" s="98"/>
      <c r="B22" s="99"/>
      <c r="C22" s="100"/>
      <c r="L22" s="76"/>
      <c r="M22" s="76"/>
    </row>
    <row r="23" s="75" customFormat="true" ht="16.5" hidden="false" customHeight="true" outlineLevel="0" collapsed="false">
      <c r="A23" s="96" t="s">
        <v>77</v>
      </c>
      <c r="B23" s="96"/>
      <c r="C23" s="100" t="n">
        <f aca="false">SUM(C17:C22)</f>
        <v>2249.83</v>
      </c>
      <c r="L23" s="76"/>
      <c r="M23" s="76"/>
    </row>
    <row r="25" s="75" customFormat="true" ht="15.75" hidden="false" customHeight="false" outlineLevel="0" collapsed="false">
      <c r="A25" s="95" t="s">
        <v>78</v>
      </c>
      <c r="B25" s="95"/>
      <c r="C25" s="95"/>
      <c r="D25" s="95"/>
      <c r="L25" s="76"/>
      <c r="M25" s="76"/>
    </row>
    <row r="26" s="75" customFormat="true" ht="15.75" hidden="false" customHeight="true" outlineLevel="0" collapsed="false">
      <c r="A26" s="101" t="s">
        <v>79</v>
      </c>
      <c r="B26" s="101"/>
      <c r="C26" s="101"/>
      <c r="D26" s="101"/>
      <c r="L26" s="76"/>
      <c r="M26" s="76"/>
    </row>
    <row r="27" s="75" customFormat="true" ht="28.5" hidden="false" customHeight="true" outlineLevel="0" collapsed="false">
      <c r="A27" s="96" t="s">
        <v>80</v>
      </c>
      <c r="B27" s="97" t="s">
        <v>81</v>
      </c>
      <c r="C27" s="97" t="s">
        <v>82</v>
      </c>
      <c r="D27" s="97" t="s">
        <v>68</v>
      </c>
      <c r="L27" s="76"/>
      <c r="M27" s="76"/>
    </row>
    <row r="28" s="75" customFormat="true" ht="16.5" hidden="false" customHeight="false" outlineLevel="0" collapsed="false">
      <c r="A28" s="98" t="s">
        <v>45</v>
      </c>
      <c r="B28" s="99" t="s">
        <v>83</v>
      </c>
      <c r="C28" s="102" t="n">
        <v>0.0833</v>
      </c>
      <c r="D28" s="100" t="n">
        <f aca="false">C23*C28</f>
        <v>187.410839</v>
      </c>
      <c r="L28" s="76"/>
      <c r="M28" s="76"/>
    </row>
    <row r="29" s="75" customFormat="true" ht="16.5" hidden="false" customHeight="false" outlineLevel="0" collapsed="false">
      <c r="A29" s="98" t="s">
        <v>47</v>
      </c>
      <c r="B29" s="99" t="s">
        <v>84</v>
      </c>
      <c r="C29" s="102" t="n">
        <v>0.121</v>
      </c>
      <c r="D29" s="100" t="n">
        <f aca="false">C23*C29</f>
        <v>272.22943</v>
      </c>
      <c r="L29" s="76"/>
      <c r="M29" s="76"/>
    </row>
    <row r="30" s="75" customFormat="true" ht="16.5" hidden="false" customHeight="true" outlineLevel="0" collapsed="false">
      <c r="A30" s="96" t="s">
        <v>77</v>
      </c>
      <c r="B30" s="96"/>
      <c r="C30" s="103" t="n">
        <f aca="false">C28+C29</f>
        <v>0.2043</v>
      </c>
      <c r="D30" s="100" t="n">
        <f aca="false">SUM(D28:D29)</f>
        <v>459.640269</v>
      </c>
      <c r="L30" s="76"/>
      <c r="M30" s="76"/>
    </row>
    <row r="32" s="75" customFormat="true" ht="32.25" hidden="false" customHeight="true" outlineLevel="0" collapsed="false">
      <c r="A32" s="104" t="s">
        <v>85</v>
      </c>
      <c r="B32" s="104"/>
      <c r="C32" s="104"/>
      <c r="D32" s="104"/>
      <c r="L32" s="76"/>
      <c r="M32" s="76"/>
    </row>
    <row r="33" customFormat="false" ht="16.5" hidden="false" customHeight="false" outlineLevel="0" collapsed="false">
      <c r="A33" s="96" t="s">
        <v>86</v>
      </c>
      <c r="B33" s="97" t="s">
        <v>87</v>
      </c>
      <c r="C33" s="97" t="s">
        <v>82</v>
      </c>
      <c r="D33" s="97" t="s">
        <v>68</v>
      </c>
    </row>
    <row r="34" customFormat="false" ht="16.5" hidden="false" customHeight="false" outlineLevel="0" collapsed="false">
      <c r="A34" s="98" t="s">
        <v>45</v>
      </c>
      <c r="B34" s="99" t="s">
        <v>88</v>
      </c>
      <c r="C34" s="105" t="n">
        <v>0.2</v>
      </c>
      <c r="D34" s="106" t="n">
        <f aca="false">SUM(C$23+D$30)*C34</f>
        <v>541.8940538</v>
      </c>
      <c r="E34" s="107"/>
      <c r="F34" s="107"/>
      <c r="G34" s="107"/>
      <c r="H34" s="107"/>
      <c r="I34" s="107"/>
      <c r="J34" s="107"/>
      <c r="K34" s="107"/>
      <c r="L34" s="108"/>
      <c r="M34" s="108"/>
    </row>
    <row r="35" customFormat="false" ht="16.5" hidden="false" customHeight="false" outlineLevel="0" collapsed="false">
      <c r="A35" s="98" t="s">
        <v>47</v>
      </c>
      <c r="B35" s="99" t="s">
        <v>89</v>
      </c>
      <c r="C35" s="105" t="n">
        <v>0.025</v>
      </c>
      <c r="D35" s="106" t="n">
        <f aca="false">SUM(C$23+D$30)*C35</f>
        <v>67.736756725</v>
      </c>
      <c r="E35" s="107"/>
      <c r="F35" s="107"/>
      <c r="G35" s="107"/>
      <c r="H35" s="107"/>
      <c r="I35" s="107"/>
      <c r="J35" s="107"/>
      <c r="K35" s="107"/>
      <c r="L35" s="108"/>
      <c r="M35" s="108"/>
    </row>
    <row r="36" customFormat="false" ht="16.5" hidden="false" customHeight="false" outlineLevel="0" collapsed="false">
      <c r="A36" s="98" t="s">
        <v>49</v>
      </c>
      <c r="B36" s="99" t="s">
        <v>90</v>
      </c>
      <c r="C36" s="109" t="n">
        <f aca="false">3*0.871%</f>
        <v>0.02613</v>
      </c>
      <c r="D36" s="106" t="n">
        <f aca="false">SUM(C$23+D$30)*C36</f>
        <v>70.79845812897</v>
      </c>
      <c r="E36" s="107" t="n">
        <v>1.1795</v>
      </c>
      <c r="F36" s="107" t="n">
        <v>2</v>
      </c>
      <c r="G36" s="107" t="n">
        <f aca="false">F36*E36</f>
        <v>2.359</v>
      </c>
      <c r="H36" s="107"/>
      <c r="I36" s="107"/>
      <c r="J36" s="107"/>
      <c r="K36" s="107"/>
      <c r="L36" s="108"/>
      <c r="M36" s="108"/>
    </row>
    <row r="37" customFormat="false" ht="16.5" hidden="false" customHeight="false" outlineLevel="0" collapsed="false">
      <c r="A37" s="98" t="s">
        <v>51</v>
      </c>
      <c r="B37" s="99" t="s">
        <v>91</v>
      </c>
      <c r="C37" s="105" t="n">
        <v>0.015</v>
      </c>
      <c r="D37" s="106" t="n">
        <f aca="false">SUM(C$23+D$30)*C37</f>
        <v>40.642054035</v>
      </c>
    </row>
    <row r="38" customFormat="false" ht="16.5" hidden="false" customHeight="false" outlineLevel="0" collapsed="false">
      <c r="A38" s="98" t="s">
        <v>73</v>
      </c>
      <c r="B38" s="99" t="s">
        <v>92</v>
      </c>
      <c r="C38" s="105" t="n">
        <v>0.01</v>
      </c>
      <c r="D38" s="106" t="n">
        <f aca="false">SUM(C$23+D$30)*C38</f>
        <v>27.09470269</v>
      </c>
    </row>
    <row r="39" customFormat="false" ht="16.5" hidden="false" customHeight="false" outlineLevel="0" collapsed="false">
      <c r="A39" s="98" t="s">
        <v>93</v>
      </c>
      <c r="B39" s="99" t="s">
        <v>94</v>
      </c>
      <c r="C39" s="105" t="n">
        <v>0.006</v>
      </c>
      <c r="D39" s="106" t="n">
        <f aca="false">SUM(C$23+D$30)*C39</f>
        <v>16.256821614</v>
      </c>
    </row>
    <row r="40" customFormat="false" ht="16.5" hidden="false" customHeight="false" outlineLevel="0" collapsed="false">
      <c r="A40" s="98" t="s">
        <v>75</v>
      </c>
      <c r="B40" s="99" t="s">
        <v>95</v>
      </c>
      <c r="C40" s="105" t="n">
        <v>0.002</v>
      </c>
      <c r="D40" s="106" t="n">
        <f aca="false">SUM(C$23+D$30)*C40</f>
        <v>5.418940538</v>
      </c>
    </row>
    <row r="41" customFormat="false" ht="16.5" hidden="false" customHeight="false" outlineLevel="0" collapsed="false">
      <c r="A41" s="98" t="s">
        <v>96</v>
      </c>
      <c r="B41" s="99" t="s">
        <v>97</v>
      </c>
      <c r="C41" s="105" t="n">
        <v>0.08</v>
      </c>
      <c r="D41" s="106" t="n">
        <f aca="false">SUM(C$23+D$30)*C41</f>
        <v>216.75762152</v>
      </c>
    </row>
    <row r="42" customFormat="false" ht="16.5" hidden="false" customHeight="true" outlineLevel="0" collapsed="false">
      <c r="A42" s="96" t="s">
        <v>98</v>
      </c>
      <c r="B42" s="96"/>
      <c r="C42" s="105" t="n">
        <f aca="false">SUM(C34:C41)</f>
        <v>0.36413</v>
      </c>
      <c r="D42" s="106" t="n">
        <f aca="false">SUM(D34:D41)</f>
        <v>986.59940905097</v>
      </c>
    </row>
    <row r="44" customFormat="false" ht="16.5" hidden="false" customHeight="false" outlineLevel="0" collapsed="false">
      <c r="A44" s="101" t="s">
        <v>99</v>
      </c>
      <c r="B44" s="101"/>
      <c r="C44" s="101"/>
      <c r="D44" s="101"/>
    </row>
    <row r="45" customFormat="false" ht="16.5" hidden="false" customHeight="false" outlineLevel="0" collapsed="false">
      <c r="A45" s="96" t="s">
        <v>100</v>
      </c>
      <c r="B45" s="97" t="s">
        <v>101</v>
      </c>
      <c r="C45" s="97" t="s">
        <v>68</v>
      </c>
    </row>
    <row r="46" customFormat="false" ht="16.5" hidden="false" customHeight="false" outlineLevel="0" collapsed="false">
      <c r="A46" s="98" t="s">
        <v>45</v>
      </c>
      <c r="B46" s="99" t="s">
        <v>102</v>
      </c>
      <c r="C46" s="166" t="n">
        <f aca="false">ROUND((3.6*2*15)-(C17*6%),2)</f>
        <v>23.03</v>
      </c>
    </row>
    <row r="47" customFormat="false" ht="16.5" hidden="false" customHeight="false" outlineLevel="0" collapsed="false">
      <c r="A47" s="98" t="s">
        <v>47</v>
      </c>
      <c r="B47" s="99" t="s">
        <v>103</v>
      </c>
      <c r="C47" s="100" t="n">
        <f aca="false">ROUND((15*29)*0.85,2)</f>
        <v>369.75</v>
      </c>
      <c r="D47" s="111"/>
    </row>
    <row r="48" customFormat="false" ht="16.5" hidden="false" customHeight="false" outlineLevel="0" collapsed="false">
      <c r="A48" s="98" t="s">
        <v>49</v>
      </c>
      <c r="B48" s="99" t="s">
        <v>104</v>
      </c>
      <c r="C48" s="100" t="n">
        <v>7</v>
      </c>
      <c r="D48" s="111"/>
    </row>
    <row r="49" s="75" customFormat="true" ht="16.5" hidden="false" customHeight="false" outlineLevel="0" collapsed="false">
      <c r="A49" s="98" t="s">
        <v>51</v>
      </c>
      <c r="B49" s="99" t="s">
        <v>175</v>
      </c>
      <c r="C49" s="100" t="n">
        <v>3</v>
      </c>
      <c r="L49" s="76"/>
      <c r="M49" s="76"/>
    </row>
    <row r="50" s="75" customFormat="true" ht="16.5" hidden="false" customHeight="false" outlineLevel="0" collapsed="false">
      <c r="A50" s="98" t="s">
        <v>73</v>
      </c>
      <c r="B50" s="99" t="s">
        <v>106</v>
      </c>
      <c r="C50" s="100" t="n">
        <v>73.9</v>
      </c>
      <c r="L50" s="76"/>
      <c r="M50" s="76"/>
    </row>
    <row r="51" s="75" customFormat="true" ht="16.5" hidden="false" customHeight="true" outlineLevel="0" collapsed="false">
      <c r="A51" s="96" t="s">
        <v>111</v>
      </c>
      <c r="B51" s="96"/>
      <c r="C51" s="100" t="n">
        <f aca="false">SUM(C46:C50)</f>
        <v>476.68</v>
      </c>
      <c r="L51" s="76"/>
      <c r="M51" s="76"/>
    </row>
    <row r="53" s="75" customFormat="true" ht="16.5" hidden="false" customHeight="true" outlineLevel="0" collapsed="false">
      <c r="A53" s="104" t="s">
        <v>107</v>
      </c>
      <c r="B53" s="104"/>
      <c r="C53" s="104"/>
      <c r="D53" s="104"/>
      <c r="L53" s="76"/>
      <c r="M53" s="76"/>
    </row>
    <row r="54" s="75" customFormat="true" ht="33" hidden="false" customHeight="true" outlineLevel="0" collapsed="false">
      <c r="A54" s="96" t="n">
        <v>2</v>
      </c>
      <c r="B54" s="97" t="s">
        <v>108</v>
      </c>
      <c r="C54" s="97" t="s">
        <v>68</v>
      </c>
      <c r="L54" s="76"/>
      <c r="M54" s="76"/>
    </row>
    <row r="55" s="75" customFormat="true" ht="27.75" hidden="false" customHeight="true" outlineLevel="0" collapsed="false">
      <c r="A55" s="98" t="s">
        <v>80</v>
      </c>
      <c r="B55" s="99" t="s">
        <v>81</v>
      </c>
      <c r="C55" s="106" t="n">
        <f aca="false">D30</f>
        <v>459.640269</v>
      </c>
      <c r="L55" s="76"/>
      <c r="M55" s="76"/>
    </row>
    <row r="56" s="75" customFormat="true" ht="16.5" hidden="false" customHeight="false" outlineLevel="0" collapsed="false">
      <c r="A56" s="98" t="s">
        <v>86</v>
      </c>
      <c r="B56" s="99" t="s">
        <v>87</v>
      </c>
      <c r="C56" s="106" t="n">
        <f aca="false">D42</f>
        <v>986.59940905097</v>
      </c>
      <c r="L56" s="76"/>
      <c r="M56" s="76"/>
    </row>
    <row r="57" s="75" customFormat="true" ht="16.5" hidden="false" customHeight="false" outlineLevel="0" collapsed="false">
      <c r="A57" s="98" t="s">
        <v>100</v>
      </c>
      <c r="B57" s="99" t="s">
        <v>101</v>
      </c>
      <c r="C57" s="106" t="n">
        <f aca="false">C51</f>
        <v>476.68</v>
      </c>
      <c r="L57" s="76"/>
      <c r="M57" s="76"/>
    </row>
    <row r="58" s="75" customFormat="true" ht="16.5" hidden="false" customHeight="true" outlineLevel="0" collapsed="false">
      <c r="A58" s="96" t="s">
        <v>77</v>
      </c>
      <c r="B58" s="96"/>
      <c r="C58" s="106" t="n">
        <f aca="false">SUM(C55:C57)</f>
        <v>1922.91967805097</v>
      </c>
      <c r="L58" s="76"/>
      <c r="M58" s="76"/>
    </row>
    <row r="59" s="75" customFormat="true" ht="15.75" hidden="false" customHeight="false" outlineLevel="0" collapsed="false">
      <c r="A59" s="112"/>
      <c r="L59" s="76"/>
      <c r="M59" s="76"/>
    </row>
    <row r="60" s="75" customFormat="true" ht="16.5" hidden="false" customHeight="false" outlineLevel="0" collapsed="false">
      <c r="A60" s="95" t="s">
        <v>109</v>
      </c>
      <c r="B60" s="95"/>
      <c r="C60" s="95"/>
      <c r="D60" s="95"/>
      <c r="L60" s="76"/>
      <c r="M60" s="76"/>
    </row>
    <row r="61" s="75" customFormat="true" ht="16.5" hidden="false" customHeight="false" outlineLevel="0" collapsed="false">
      <c r="A61" s="96" t="n">
        <v>3</v>
      </c>
      <c r="B61" s="97" t="s">
        <v>110</v>
      </c>
      <c r="C61" s="97" t="s">
        <v>82</v>
      </c>
      <c r="D61" s="97" t="s">
        <v>68</v>
      </c>
      <c r="F61" s="75" t="s">
        <v>111</v>
      </c>
      <c r="L61" s="76"/>
      <c r="M61" s="76"/>
    </row>
    <row r="62" s="75" customFormat="true" ht="16.5" hidden="false" customHeight="false" outlineLevel="0" collapsed="false">
      <c r="A62" s="98" t="s">
        <v>45</v>
      </c>
      <c r="B62" s="113" t="s">
        <v>112</v>
      </c>
      <c r="C62" s="114" t="n">
        <v>0.0042</v>
      </c>
      <c r="D62" s="106" t="n">
        <f aca="false">C$23*C62</f>
        <v>9.449286</v>
      </c>
      <c r="G62" s="107"/>
      <c r="L62" s="76"/>
      <c r="M62" s="76"/>
    </row>
    <row r="63" s="75" customFormat="true" ht="29.25" hidden="false" customHeight="true" outlineLevel="0" collapsed="false">
      <c r="A63" s="98" t="s">
        <v>47</v>
      </c>
      <c r="B63" s="113" t="s">
        <v>113</v>
      </c>
      <c r="C63" s="114" t="n">
        <f aca="false">C62*C41</f>
        <v>0.000336</v>
      </c>
      <c r="D63" s="106" t="n">
        <f aca="false">C$23*C63</f>
        <v>0.75594288</v>
      </c>
      <c r="G63" s="115" t="n">
        <f aca="false">8%*40%</f>
        <v>0.032</v>
      </c>
      <c r="L63" s="76"/>
      <c r="M63" s="76"/>
    </row>
    <row r="64" s="75" customFormat="true" ht="24.75" hidden="false" customHeight="false" outlineLevel="0" collapsed="false">
      <c r="A64" s="98" t="s">
        <v>49</v>
      </c>
      <c r="B64" s="113" t="s">
        <v>114</v>
      </c>
      <c r="C64" s="114" t="n">
        <v>0.0016</v>
      </c>
      <c r="D64" s="106" t="n">
        <f aca="false">C$23*C64</f>
        <v>3.599728</v>
      </c>
      <c r="G64" s="107"/>
      <c r="L64" s="76"/>
      <c r="M64" s="76"/>
    </row>
    <row r="65" customFormat="false" ht="16.5" hidden="false" customHeight="false" outlineLevel="0" collapsed="false">
      <c r="A65" s="98" t="s">
        <v>51</v>
      </c>
      <c r="B65" s="113" t="s">
        <v>115</v>
      </c>
      <c r="C65" s="114" t="n">
        <v>0.0194</v>
      </c>
      <c r="D65" s="106" t="n">
        <f aca="false">C$23*C65</f>
        <v>43.646702</v>
      </c>
      <c r="G65" s="107"/>
    </row>
    <row r="66" customFormat="false" ht="27.75" hidden="false" customHeight="true" outlineLevel="0" collapsed="false">
      <c r="A66" s="98" t="s">
        <v>73</v>
      </c>
      <c r="B66" s="113" t="s">
        <v>176</v>
      </c>
      <c r="C66" s="114" t="n">
        <f aca="false">C65*C42</f>
        <v>0.007064122</v>
      </c>
      <c r="D66" s="106" t="n">
        <f aca="false">C$23*C66</f>
        <v>15.89307359926</v>
      </c>
    </row>
    <row r="67" customFormat="false" ht="24.75" hidden="false" customHeight="false" outlineLevel="0" collapsed="false">
      <c r="A67" s="98" t="s">
        <v>93</v>
      </c>
      <c r="B67" s="113" t="s">
        <v>177</v>
      </c>
      <c r="C67" s="114" t="n">
        <v>0.0304</v>
      </c>
      <c r="D67" s="106" t="n">
        <f aca="false">C$23*C67</f>
        <v>68.394832</v>
      </c>
    </row>
    <row r="68" customFormat="false" ht="16.5" hidden="false" customHeight="true" outlineLevel="0" collapsed="false">
      <c r="A68" s="96" t="s">
        <v>77</v>
      </c>
      <c r="B68" s="96"/>
      <c r="C68" s="103" t="n">
        <f aca="false">C62+C63+C64+C65+C66+C67</f>
        <v>0.063000122</v>
      </c>
      <c r="D68" s="106" t="n">
        <f aca="false">SUM(D62:D67)</f>
        <v>141.73956447926</v>
      </c>
    </row>
    <row r="70" customFormat="false" ht="15.75" hidden="false" customHeight="false" outlineLevel="0" collapsed="false">
      <c r="A70" s="95" t="s">
        <v>118</v>
      </c>
      <c r="B70" s="95"/>
      <c r="C70" s="95"/>
      <c r="D70" s="95"/>
      <c r="K70" s="75" t="s">
        <v>178</v>
      </c>
    </row>
    <row r="71" customFormat="false" ht="16.5" hidden="false" customHeight="false" outlineLevel="0" collapsed="false">
      <c r="A71" s="101" t="s">
        <v>119</v>
      </c>
      <c r="B71" s="101"/>
      <c r="C71" s="101"/>
      <c r="D71" s="101"/>
    </row>
    <row r="72" customFormat="false" ht="16.5" hidden="false" customHeight="false" outlineLevel="0" collapsed="false">
      <c r="A72" s="96" t="s">
        <v>120</v>
      </c>
      <c r="B72" s="97" t="s">
        <v>123</v>
      </c>
      <c r="C72" s="97" t="s">
        <v>82</v>
      </c>
      <c r="D72" s="97" t="s">
        <v>68</v>
      </c>
      <c r="E72" s="107"/>
      <c r="F72" s="107"/>
    </row>
    <row r="73" customFormat="false" ht="16.5" hidden="false" customHeight="false" outlineLevel="0" collapsed="false">
      <c r="A73" s="98" t="s">
        <v>45</v>
      </c>
      <c r="B73" s="99" t="s">
        <v>122</v>
      </c>
      <c r="C73" s="116" t="n">
        <v>0.0093</v>
      </c>
      <c r="D73" s="106" t="n">
        <f aca="false">(C$23)*C73</f>
        <v>20.923419</v>
      </c>
      <c r="E73" s="107" t="n">
        <v>8.33</v>
      </c>
      <c r="F73" s="118"/>
    </row>
    <row r="74" customFormat="false" ht="16.5" hidden="false" customHeight="false" outlineLevel="0" collapsed="false">
      <c r="A74" s="98" t="s">
        <v>47</v>
      </c>
      <c r="B74" s="99" t="s">
        <v>123</v>
      </c>
      <c r="C74" s="116" t="n">
        <v>0.0027</v>
      </c>
      <c r="D74" s="106" t="n">
        <f aca="false">(C$23)*C74</f>
        <v>6.074541</v>
      </c>
      <c r="E74" s="107" t="n">
        <v>0.18</v>
      </c>
      <c r="F74" s="118"/>
      <c r="G74" s="119"/>
    </row>
    <row r="75" customFormat="false" ht="16.5" hidden="false" customHeight="false" outlineLevel="0" collapsed="false">
      <c r="A75" s="98" t="s">
        <v>49</v>
      </c>
      <c r="B75" s="99" t="s">
        <v>124</v>
      </c>
      <c r="C75" s="116" t="n">
        <v>0.0056</v>
      </c>
      <c r="D75" s="106" t="n">
        <f aca="false">(C$23)*C75</f>
        <v>12.599048</v>
      </c>
      <c r="E75" s="107"/>
      <c r="F75" s="118"/>
    </row>
    <row r="76" customFormat="false" ht="17.25" hidden="false" customHeight="true" outlineLevel="0" collapsed="false">
      <c r="A76" s="98" t="s">
        <v>51</v>
      </c>
      <c r="B76" s="99" t="s">
        <v>181</v>
      </c>
      <c r="C76" s="116" t="n">
        <v>0.0002</v>
      </c>
      <c r="D76" s="106" t="n">
        <f aca="false">(C$23)*C76</f>
        <v>0.449966</v>
      </c>
      <c r="E76" s="107" t="n">
        <v>0.03</v>
      </c>
      <c r="F76" s="118"/>
    </row>
    <row r="77" customFormat="false" ht="12.75" hidden="false" customHeight="true" outlineLevel="0" collapsed="false">
      <c r="A77" s="98" t="s">
        <v>73</v>
      </c>
      <c r="B77" s="99" t="s">
        <v>213</v>
      </c>
      <c r="C77" s="116" t="n">
        <v>0.0011</v>
      </c>
      <c r="D77" s="106" t="n">
        <f aca="false">(C$23)*C77</f>
        <v>2.474813</v>
      </c>
      <c r="E77" s="107"/>
      <c r="F77" s="118"/>
    </row>
    <row r="78" customFormat="false" ht="20.25" hidden="false" customHeight="true" outlineLevel="0" collapsed="false">
      <c r="A78" s="98" t="s">
        <v>93</v>
      </c>
      <c r="B78" s="99" t="s">
        <v>182</v>
      </c>
      <c r="C78" s="116" t="n">
        <v>0</v>
      </c>
      <c r="D78" s="106"/>
      <c r="E78" s="107"/>
      <c r="F78" s="107"/>
    </row>
    <row r="79" customFormat="false" ht="16.5" hidden="false" customHeight="true" outlineLevel="0" collapsed="false">
      <c r="A79" s="96" t="s">
        <v>98</v>
      </c>
      <c r="B79" s="96"/>
      <c r="C79" s="120"/>
      <c r="D79" s="106" t="n">
        <f aca="false">SUM(D73:D78)</f>
        <v>42.521787</v>
      </c>
    </row>
    <row r="81" s="75" customFormat="true" ht="16.5" hidden="false" customHeight="false" outlineLevel="0" collapsed="false">
      <c r="A81" s="101" t="s">
        <v>128</v>
      </c>
      <c r="B81" s="101"/>
      <c r="C81" s="101"/>
      <c r="D81" s="101"/>
      <c r="L81" s="76"/>
      <c r="M81" s="76"/>
    </row>
    <row r="82" s="75" customFormat="true" ht="16.5" hidden="false" customHeight="false" outlineLevel="0" collapsed="false">
      <c r="A82" s="96" t="s">
        <v>129</v>
      </c>
      <c r="B82" s="97" t="s">
        <v>130</v>
      </c>
      <c r="C82" s="97" t="s">
        <v>68</v>
      </c>
      <c r="L82" s="76"/>
      <c r="M82" s="76"/>
    </row>
    <row r="83" s="75" customFormat="true" ht="14.25" hidden="false" customHeight="true" outlineLevel="0" collapsed="false">
      <c r="A83" s="98" t="s">
        <v>45</v>
      </c>
      <c r="B83" s="99" t="s">
        <v>131</v>
      </c>
      <c r="C83" s="100" t="n">
        <v>208.5</v>
      </c>
      <c r="L83" s="76"/>
      <c r="M83" s="76"/>
    </row>
    <row r="84" s="75" customFormat="true" ht="16.5" hidden="false" customHeight="true" outlineLevel="0" collapsed="false">
      <c r="A84" s="96" t="s">
        <v>77</v>
      </c>
      <c r="B84" s="96"/>
      <c r="C84" s="100" t="n">
        <f aca="false">SUM(C83)</f>
        <v>208.5</v>
      </c>
      <c r="L84" s="76"/>
      <c r="M84" s="76"/>
    </row>
    <row r="86" s="75" customFormat="true" ht="15.75" hidden="false" customHeight="false" outlineLevel="0" collapsed="false">
      <c r="A86" s="101" t="s">
        <v>132</v>
      </c>
      <c r="B86" s="101"/>
      <c r="C86" s="101"/>
      <c r="D86" s="101"/>
      <c r="L86" s="76"/>
      <c r="M86" s="76"/>
    </row>
    <row r="87" s="75" customFormat="true" ht="16.5" hidden="false" customHeight="false" outlineLevel="0" collapsed="false">
      <c r="A87" s="121"/>
      <c r="L87" s="76"/>
      <c r="M87" s="76"/>
    </row>
    <row r="88" s="75" customFormat="true" ht="24.75" hidden="false" customHeight="false" outlineLevel="0" collapsed="false">
      <c r="A88" s="96" t="n">
        <v>4</v>
      </c>
      <c r="B88" s="97" t="s">
        <v>133</v>
      </c>
      <c r="C88" s="97" t="s">
        <v>68</v>
      </c>
      <c r="L88" s="76"/>
      <c r="M88" s="76"/>
    </row>
    <row r="89" s="75" customFormat="true" ht="16.5" hidden="false" customHeight="false" outlineLevel="0" collapsed="false">
      <c r="A89" s="98" t="s">
        <v>120</v>
      </c>
      <c r="B89" s="99" t="s">
        <v>179</v>
      </c>
      <c r="C89" s="106" t="n">
        <f aca="false">D79</f>
        <v>42.521787</v>
      </c>
      <c r="L89" s="76"/>
      <c r="M89" s="76"/>
    </row>
    <row r="90" s="75" customFormat="true" ht="16.5" hidden="false" customHeight="false" outlineLevel="0" collapsed="false">
      <c r="A90" s="98" t="s">
        <v>129</v>
      </c>
      <c r="B90" s="99" t="s">
        <v>215</v>
      </c>
      <c r="C90" s="106" t="n">
        <f aca="false">C84</f>
        <v>208.5</v>
      </c>
      <c r="L90" s="76"/>
      <c r="M90" s="76"/>
    </row>
    <row r="91" s="75" customFormat="true" ht="16.5" hidden="false" customHeight="true" outlineLevel="0" collapsed="false">
      <c r="A91" s="96" t="s">
        <v>77</v>
      </c>
      <c r="B91" s="96"/>
      <c r="C91" s="106" t="n">
        <f aca="false">SUM(C89:C90)</f>
        <v>251.021787</v>
      </c>
      <c r="L91" s="76"/>
      <c r="M91" s="76"/>
    </row>
    <row r="93" s="75" customFormat="true" ht="16.5" hidden="false" customHeight="false" outlineLevel="0" collapsed="false">
      <c r="A93" s="95" t="s">
        <v>134</v>
      </c>
      <c r="B93" s="95"/>
      <c r="C93" s="95"/>
      <c r="D93" s="95"/>
      <c r="L93" s="76"/>
      <c r="M93" s="76"/>
    </row>
    <row r="94" s="75" customFormat="true" ht="16.5" hidden="false" customHeight="false" outlineLevel="0" collapsed="false">
      <c r="A94" s="96" t="n">
        <v>5</v>
      </c>
      <c r="B94" s="122" t="s">
        <v>135</v>
      </c>
      <c r="C94" s="97" t="s">
        <v>68</v>
      </c>
      <c r="L94" s="76"/>
      <c r="M94" s="76"/>
    </row>
    <row r="95" s="75" customFormat="true" ht="16.5" hidden="false" customHeight="false" outlineLevel="0" collapsed="false">
      <c r="A95" s="98" t="s">
        <v>45</v>
      </c>
      <c r="B95" s="99" t="s">
        <v>136</v>
      </c>
      <c r="C95" s="123" t="n">
        <v>40</v>
      </c>
      <c r="L95" s="76"/>
      <c r="M95" s="76"/>
    </row>
    <row r="96" s="75" customFormat="true" ht="16.5" hidden="false" customHeight="false" outlineLevel="0" collapsed="false">
      <c r="A96" s="98" t="s">
        <v>47</v>
      </c>
      <c r="B96" s="99" t="s">
        <v>137</v>
      </c>
      <c r="C96" s="123" t="n">
        <v>90.29</v>
      </c>
      <c r="L96" s="76"/>
      <c r="M96" s="76"/>
    </row>
    <row r="97" s="75" customFormat="true" ht="16.5" hidden="false" customHeight="false" outlineLevel="0" collapsed="false">
      <c r="A97" s="98" t="s">
        <v>49</v>
      </c>
      <c r="B97" s="99" t="s">
        <v>138</v>
      </c>
      <c r="C97" s="123" t="n">
        <v>0</v>
      </c>
      <c r="L97" s="76"/>
      <c r="M97" s="76"/>
    </row>
    <row r="98" s="126" customFormat="true" ht="17.25" hidden="false" customHeight="true" outlineLevel="0" collapsed="false">
      <c r="A98" s="124"/>
      <c r="B98" s="125"/>
      <c r="C98" s="123"/>
      <c r="L98" s="2"/>
      <c r="M98" s="2"/>
    </row>
    <row r="99" s="126" customFormat="true" ht="17.25" hidden="false" customHeight="true" outlineLevel="0" collapsed="false">
      <c r="A99" s="127"/>
      <c r="B99" s="125"/>
      <c r="C99" s="123"/>
      <c r="L99" s="2"/>
      <c r="M99" s="2"/>
    </row>
    <row r="100" s="75" customFormat="true" ht="17.25" hidden="false" customHeight="true" outlineLevel="0" collapsed="false">
      <c r="A100" s="96" t="s">
        <v>98</v>
      </c>
      <c r="B100" s="96"/>
      <c r="C100" s="100" t="n">
        <f aca="false">SUM(C95:C98)</f>
        <v>130.29</v>
      </c>
      <c r="L100" s="76"/>
      <c r="M100" s="76"/>
    </row>
    <row r="102" s="75" customFormat="true" ht="16.5" hidden="false" customHeight="false" outlineLevel="0" collapsed="false">
      <c r="A102" s="95" t="s">
        <v>139</v>
      </c>
      <c r="B102" s="95"/>
      <c r="C102" s="95"/>
      <c r="L102" s="76"/>
      <c r="M102" s="76"/>
    </row>
    <row r="103" s="75" customFormat="true" ht="16.5" hidden="false" customHeight="false" outlineLevel="0" collapsed="false">
      <c r="A103" s="96" t="n">
        <v>6</v>
      </c>
      <c r="B103" s="122" t="s">
        <v>140</v>
      </c>
      <c r="C103" s="97" t="s">
        <v>82</v>
      </c>
      <c r="D103" s="97" t="s">
        <v>68</v>
      </c>
      <c r="E103" s="107"/>
      <c r="L103" s="76"/>
      <c r="M103" s="76"/>
    </row>
    <row r="104" s="75" customFormat="true" ht="16.5" hidden="false" customHeight="false" outlineLevel="0" collapsed="false">
      <c r="A104" s="98" t="s">
        <v>45</v>
      </c>
      <c r="B104" s="99" t="s">
        <v>141</v>
      </c>
      <c r="C104" s="105" t="e">
        <f aca="false">'12HDNM FORTALEZA'!C104</f>
        <v>#REF!</v>
      </c>
      <c r="D104" s="106" t="e">
        <f aca="false">C104*C120</f>
        <v>#REF!</v>
      </c>
      <c r="E104" s="107" t="n">
        <v>1.9</v>
      </c>
      <c r="L104" s="76"/>
      <c r="M104" s="76"/>
    </row>
    <row r="105" s="75" customFormat="true" ht="16.5" hidden="false" customHeight="false" outlineLevel="0" collapsed="false">
      <c r="A105" s="98" t="s">
        <v>47</v>
      </c>
      <c r="B105" s="99" t="s">
        <v>142</v>
      </c>
      <c r="C105" s="105" t="e">
        <f aca="false">'12HDNM FORTALEZA'!C105</f>
        <v>#REF!</v>
      </c>
      <c r="D105" s="106" t="e">
        <f aca="false">C105*(D104+C120)</f>
        <v>#REF!</v>
      </c>
      <c r="E105" s="107" t="n">
        <v>3.58</v>
      </c>
      <c r="L105" s="76"/>
      <c r="M105" s="76"/>
    </row>
    <row r="106" s="75" customFormat="true" ht="16.5" hidden="false" customHeight="false" outlineLevel="0" collapsed="false">
      <c r="A106" s="98" t="s">
        <v>49</v>
      </c>
      <c r="B106" s="99" t="s">
        <v>143</v>
      </c>
      <c r="C106" s="128" t="s">
        <v>184</v>
      </c>
      <c r="D106" s="128"/>
      <c r="F106" s="167"/>
      <c r="L106" s="76"/>
      <c r="M106" s="76"/>
    </row>
    <row r="107" s="75" customFormat="true" ht="16.5" hidden="false" customHeight="false" outlineLevel="0" collapsed="false">
      <c r="A107" s="98"/>
      <c r="B107" s="99" t="s">
        <v>144</v>
      </c>
      <c r="C107" s="109" t="n">
        <v>0.0065</v>
      </c>
      <c r="D107" s="106" t="e">
        <f aca="false">($C$120+$D$104+$D$105)/(1-SUM($C$107:$C$109))*C107</f>
        <v>#REF!</v>
      </c>
      <c r="F107" s="111"/>
      <c r="L107" s="76"/>
      <c r="M107" s="76"/>
    </row>
    <row r="108" s="75" customFormat="true" ht="16.5" hidden="false" customHeight="false" outlineLevel="0" collapsed="false">
      <c r="A108" s="98"/>
      <c r="B108" s="99" t="s">
        <v>145</v>
      </c>
      <c r="C108" s="109" t="n">
        <v>0.03</v>
      </c>
      <c r="D108" s="106" t="e">
        <f aca="false">($C$120+$D$104+$D$105)/(1-SUM($C$107:$C$109))*C108</f>
        <v>#REF!</v>
      </c>
      <c r="L108" s="76"/>
      <c r="M108" s="76"/>
    </row>
    <row r="109" s="75" customFormat="true" ht="16.5" hidden="false" customHeight="false" outlineLevel="0" collapsed="false">
      <c r="A109" s="98"/>
      <c r="B109" s="99" t="s">
        <v>146</v>
      </c>
      <c r="C109" s="109" t="n">
        <v>0.02</v>
      </c>
      <c r="D109" s="106" t="e">
        <f aca="false">($C$120+$D$104+$D$105)/(1-SUM($C$107:$C$109))*C109</f>
        <v>#REF!</v>
      </c>
      <c r="L109" s="76"/>
      <c r="M109" s="76"/>
    </row>
    <row r="110" s="75" customFormat="true" ht="16.5" hidden="false" customHeight="true" outlineLevel="0" collapsed="false">
      <c r="A110" s="96" t="s">
        <v>98</v>
      </c>
      <c r="B110" s="96"/>
      <c r="C110" s="105" t="e">
        <f aca="false">SUM(C104:C109)</f>
        <v>#REF!</v>
      </c>
      <c r="D110" s="106" t="e">
        <f aca="false">SUM(D104:D109)</f>
        <v>#REF!</v>
      </c>
      <c r="L110" s="76"/>
      <c r="M110" s="76"/>
    </row>
    <row r="113" s="75" customFormat="true" ht="16.5" hidden="false" customHeight="true" outlineLevel="0" collapsed="false">
      <c r="A113" s="95" t="s">
        <v>147</v>
      </c>
      <c r="B113" s="95"/>
      <c r="C113" s="95"/>
      <c r="L113" s="76"/>
      <c r="M113" s="76"/>
    </row>
    <row r="114" s="75" customFormat="true" ht="32.25" hidden="false" customHeight="true" outlineLevel="0" collapsed="false">
      <c r="A114" s="96"/>
      <c r="B114" s="97" t="s">
        <v>148</v>
      </c>
      <c r="C114" s="97" t="s">
        <v>68</v>
      </c>
      <c r="L114" s="76"/>
      <c r="M114" s="76"/>
    </row>
    <row r="115" s="75" customFormat="true" ht="16.5" hidden="false" customHeight="false" outlineLevel="0" collapsed="false">
      <c r="A115" s="130" t="s">
        <v>45</v>
      </c>
      <c r="B115" s="99" t="s">
        <v>66</v>
      </c>
      <c r="C115" s="131" t="n">
        <f aca="false">C23</f>
        <v>2249.83</v>
      </c>
      <c r="L115" s="76"/>
      <c r="M115" s="76"/>
    </row>
    <row r="116" s="75" customFormat="true" ht="32.25" hidden="false" customHeight="true" outlineLevel="0" collapsed="false">
      <c r="A116" s="130" t="s">
        <v>47</v>
      </c>
      <c r="B116" s="99" t="s">
        <v>78</v>
      </c>
      <c r="C116" s="131" t="n">
        <f aca="false">C58</f>
        <v>1922.91967805097</v>
      </c>
      <c r="L116" s="76"/>
      <c r="M116" s="76"/>
    </row>
    <row r="117" s="75" customFormat="true" ht="16.5" hidden="false" customHeight="false" outlineLevel="0" collapsed="false">
      <c r="A117" s="130" t="s">
        <v>49</v>
      </c>
      <c r="B117" s="99" t="s">
        <v>109</v>
      </c>
      <c r="C117" s="131" t="n">
        <f aca="false">D68</f>
        <v>141.73956447926</v>
      </c>
      <c r="L117" s="76"/>
      <c r="M117" s="76"/>
    </row>
    <row r="118" s="75" customFormat="true" ht="33" hidden="false" customHeight="true" outlineLevel="0" collapsed="false">
      <c r="A118" s="130" t="s">
        <v>51</v>
      </c>
      <c r="B118" s="99" t="s">
        <v>118</v>
      </c>
      <c r="C118" s="131" t="n">
        <f aca="false">C91</f>
        <v>251.021787</v>
      </c>
      <c r="L118" s="76"/>
      <c r="M118" s="76"/>
    </row>
    <row r="119" s="75" customFormat="true" ht="16.5" hidden="false" customHeight="true" outlineLevel="0" collapsed="false">
      <c r="A119" s="130" t="s">
        <v>73</v>
      </c>
      <c r="B119" s="99" t="s">
        <v>134</v>
      </c>
      <c r="C119" s="131" t="n">
        <f aca="false">C100</f>
        <v>130.29</v>
      </c>
      <c r="L119" s="76"/>
      <c r="M119" s="76"/>
    </row>
    <row r="120" s="75" customFormat="true" ht="16.5" hidden="false" customHeight="true" outlineLevel="0" collapsed="false">
      <c r="A120" s="96" t="s">
        <v>149</v>
      </c>
      <c r="B120" s="96"/>
      <c r="C120" s="131" t="n">
        <f aca="false">SUM(C115:C119)</f>
        <v>4695.80102953023</v>
      </c>
      <c r="L120" s="76"/>
      <c r="M120" s="76"/>
    </row>
    <row r="121" s="75" customFormat="true" ht="22.5" hidden="false" customHeight="true" outlineLevel="0" collapsed="false">
      <c r="A121" s="130" t="s">
        <v>93</v>
      </c>
      <c r="B121" s="99" t="s">
        <v>150</v>
      </c>
      <c r="C121" s="131" t="e">
        <f aca="false">D110</f>
        <v>#REF!</v>
      </c>
      <c r="L121" s="76"/>
      <c r="M121" s="76"/>
    </row>
    <row r="122" s="75" customFormat="true" ht="16.5" hidden="false" customHeight="true" outlineLevel="0" collapsed="false">
      <c r="A122" s="96" t="s">
        <v>151</v>
      </c>
      <c r="B122" s="96"/>
      <c r="C122" s="131" t="e">
        <f aca="false">SUM(C120+C121)</f>
        <v>#REF!</v>
      </c>
      <c r="D122" s="132" t="n">
        <v>3512.23</v>
      </c>
      <c r="L122" s="76"/>
      <c r="M122" s="76"/>
    </row>
    <row r="123" s="75" customFormat="true" ht="16.5" hidden="false" customHeight="false" outlineLevel="0" collapsed="false">
      <c r="A123" s="133" t="s">
        <v>185</v>
      </c>
      <c r="B123" s="133"/>
      <c r="C123" s="134" t="e">
        <f aca="false">C122*2</f>
        <v>#REF!</v>
      </c>
      <c r="L123" s="76"/>
      <c r="M123" s="76"/>
    </row>
  </sheetData>
  <mergeCells count="34">
    <mergeCell ref="A1:D1"/>
    <mergeCell ref="A3:D3"/>
    <mergeCell ref="B4:D4"/>
    <mergeCell ref="B5:D5"/>
    <mergeCell ref="B6:D6"/>
    <mergeCell ref="A7:D7"/>
    <mergeCell ref="A15:D15"/>
    <mergeCell ref="A23:B23"/>
    <mergeCell ref="A25:D25"/>
    <mergeCell ref="A26:D26"/>
    <mergeCell ref="A30:B30"/>
    <mergeCell ref="A32:D32"/>
    <mergeCell ref="A42:B42"/>
    <mergeCell ref="A44:D44"/>
    <mergeCell ref="A51:B51"/>
    <mergeCell ref="A53:D53"/>
    <mergeCell ref="A58:B58"/>
    <mergeCell ref="A60:D60"/>
    <mergeCell ref="A68:B68"/>
    <mergeCell ref="A70:D70"/>
    <mergeCell ref="A71:D71"/>
    <mergeCell ref="A79:B79"/>
    <mergeCell ref="A81:D81"/>
    <mergeCell ref="A84:B84"/>
    <mergeCell ref="A86:D86"/>
    <mergeCell ref="A91:B91"/>
    <mergeCell ref="A93:D93"/>
    <mergeCell ref="A100:B100"/>
    <mergeCell ref="A102:C102"/>
    <mergeCell ref="A110:B110"/>
    <mergeCell ref="A113:C113"/>
    <mergeCell ref="A120:B120"/>
    <mergeCell ref="A122:B122"/>
    <mergeCell ref="A123:B123"/>
  </mergeCells>
  <printOptions headings="false" gridLines="false" gridLinesSet="true" horizontalCentered="false" verticalCentered="false"/>
  <pageMargins left="0.511805555555555" right="0.511805555555555" top="1.55208333333333" bottom="0.7875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6" man="true" max="16383" min="0"/>
    <brk id="73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8.6875" defaultRowHeight="15" zeroHeight="false" outlineLevelRow="0" outlineLevelCol="0"/>
  <cols>
    <col collapsed="false" customWidth="true" hidden="false" outlineLevel="0" max="1" min="1" style="169" width="11.29"/>
    <col collapsed="false" customWidth="true" hidden="false" outlineLevel="0" max="2" min="2" style="169" width="60.29"/>
    <col collapsed="false" customWidth="true" hidden="false" outlineLevel="0" max="3" min="3" style="169" width="17.71"/>
    <col collapsed="false" customWidth="true" hidden="false" outlineLevel="0" max="4" min="4" style="169" width="12.42"/>
    <col collapsed="false" customWidth="true" hidden="false" outlineLevel="0" max="5" min="5" style="169" width="16.42"/>
    <col collapsed="false" customWidth="true" hidden="true" outlineLevel="0" max="6" min="6" style="169" width="7.42"/>
    <col collapsed="false" customWidth="true" hidden="true" outlineLevel="0" max="7" min="7" style="169" width="22.28"/>
    <col collapsed="false" customWidth="true" hidden="false" outlineLevel="0" max="8" min="8" style="169" width="15.71"/>
    <col collapsed="false" customWidth="true" hidden="false" outlineLevel="0" max="9" min="9" style="169" width="14.01"/>
    <col collapsed="false" customWidth="true" hidden="false" outlineLevel="0" max="12" min="10" style="169" width="9.14"/>
  </cols>
  <sheetData>
    <row r="1" customFormat="false" ht="15" hidden="false" customHeight="true" outlineLevel="0" collapsed="false">
      <c r="A1" s="170" t="s">
        <v>217</v>
      </c>
      <c r="B1" s="170"/>
      <c r="C1" s="170"/>
      <c r="D1" s="170"/>
      <c r="E1" s="170"/>
      <c r="F1" s="170"/>
      <c r="G1" s="170"/>
      <c r="H1" s="170"/>
      <c r="I1" s="170"/>
    </row>
    <row r="2" customFormat="false" ht="15" hidden="false" customHeight="true" outlineLevel="0" collapsed="false">
      <c r="A2" s="171" t="s">
        <v>218</v>
      </c>
      <c r="B2" s="171"/>
      <c r="C2" s="171"/>
      <c r="D2" s="171"/>
      <c r="E2" s="172"/>
      <c r="F2" s="172"/>
      <c r="G2" s="172"/>
      <c r="H2" s="172"/>
    </row>
    <row r="3" customFormat="false" ht="70.5" hidden="false" customHeight="true" outlineLevel="0" collapsed="false">
      <c r="A3" s="173" t="s">
        <v>219</v>
      </c>
      <c r="B3" s="174" t="s">
        <v>220</v>
      </c>
      <c r="C3" s="175" t="s">
        <v>221</v>
      </c>
      <c r="D3" s="176" t="s">
        <v>222</v>
      </c>
      <c r="E3" s="177" t="s">
        <v>223</v>
      </c>
      <c r="F3" s="175" t="s">
        <v>224</v>
      </c>
      <c r="G3" s="178" t="s">
        <v>225</v>
      </c>
      <c r="H3" s="178" t="s">
        <v>226</v>
      </c>
    </row>
    <row r="4" customFormat="false" ht="15" hidden="false" customHeight="false" outlineLevel="0" collapsed="false">
      <c r="A4" s="179" t="n">
        <v>1</v>
      </c>
      <c r="B4" s="180" t="s">
        <v>227</v>
      </c>
      <c r="C4" s="181" t="s">
        <v>228</v>
      </c>
      <c r="D4" s="182" t="n">
        <v>1</v>
      </c>
      <c r="E4" s="183" t="n">
        <v>14</v>
      </c>
      <c r="F4" s="184"/>
      <c r="G4" s="185" t="n">
        <f aca="false">E4*F4</f>
        <v>0</v>
      </c>
      <c r="H4" s="186" t="n">
        <f aca="false">E4</f>
        <v>14</v>
      </c>
    </row>
    <row r="5" customFormat="false" ht="15" hidden="false" customHeight="false" outlineLevel="0" collapsed="false">
      <c r="A5" s="179" t="n">
        <v>2</v>
      </c>
      <c r="B5" s="180" t="s">
        <v>229</v>
      </c>
      <c r="C5" s="181" t="s">
        <v>228</v>
      </c>
      <c r="D5" s="182" t="n">
        <v>1</v>
      </c>
      <c r="E5" s="183" t="n">
        <v>67</v>
      </c>
      <c r="F5" s="184"/>
      <c r="G5" s="185" t="n">
        <f aca="false">E5*F5</f>
        <v>0</v>
      </c>
      <c r="H5" s="186" t="n">
        <f aca="false">E5*D5</f>
        <v>67</v>
      </c>
    </row>
    <row r="6" customFormat="false" ht="15" hidden="false" customHeight="false" outlineLevel="0" collapsed="false">
      <c r="A6" s="179" t="n">
        <v>3</v>
      </c>
      <c r="B6" s="180" t="s">
        <v>230</v>
      </c>
      <c r="C6" s="181" t="s">
        <v>228</v>
      </c>
      <c r="D6" s="187" t="n">
        <v>0.5</v>
      </c>
      <c r="E6" s="183" t="n">
        <v>3577</v>
      </c>
      <c r="F6" s="184"/>
      <c r="G6" s="185" t="n">
        <f aca="false">E6*F6</f>
        <v>0</v>
      </c>
      <c r="H6" s="186" t="n">
        <f aca="false">E6*D6</f>
        <v>1788.5</v>
      </c>
    </row>
    <row r="7" customFormat="false" ht="15" hidden="false" customHeight="false" outlineLevel="0" collapsed="false">
      <c r="A7" s="179" t="n">
        <v>4</v>
      </c>
      <c r="B7" s="180" t="s">
        <v>231</v>
      </c>
      <c r="C7" s="181" t="s">
        <v>228</v>
      </c>
      <c r="D7" s="182" t="n">
        <v>0.5</v>
      </c>
      <c r="E7" s="183" t="n">
        <v>6.7</v>
      </c>
      <c r="F7" s="184"/>
      <c r="G7" s="185" t="n">
        <f aca="false">E7*F7</f>
        <v>0</v>
      </c>
      <c r="H7" s="186" t="n">
        <f aca="false">E7*D7</f>
        <v>3.35</v>
      </c>
    </row>
    <row r="8" customFormat="false" ht="15" hidden="false" customHeight="true" outlineLevel="0" collapsed="false">
      <c r="A8" s="188" t="n">
        <v>5</v>
      </c>
      <c r="B8" s="180" t="s">
        <v>232</v>
      </c>
      <c r="C8" s="189" t="s">
        <v>228</v>
      </c>
      <c r="D8" s="190" t="n">
        <v>1</v>
      </c>
      <c r="E8" s="191" t="n">
        <v>350</v>
      </c>
      <c r="F8" s="192"/>
      <c r="G8" s="185" t="n">
        <f aca="false">E8*F8</f>
        <v>0</v>
      </c>
      <c r="H8" s="186" t="n">
        <f aca="false">E8*D8</f>
        <v>350</v>
      </c>
    </row>
    <row r="9" customFormat="false" ht="15" hidden="true" customHeight="true" outlineLevel="0" collapsed="false">
      <c r="A9" s="179" t="n">
        <v>6</v>
      </c>
      <c r="B9" s="180"/>
      <c r="C9" s="181"/>
      <c r="D9" s="182"/>
      <c r="E9" s="183"/>
      <c r="F9" s="184"/>
      <c r="G9" s="185" t="n">
        <f aca="false">E9*F9</f>
        <v>0</v>
      </c>
      <c r="H9" s="186" t="n">
        <f aca="false">E9*D9</f>
        <v>0</v>
      </c>
    </row>
    <row r="10" customFormat="false" ht="15" hidden="false" customHeight="false" outlineLevel="0" collapsed="false">
      <c r="A10" s="193" t="n">
        <v>6</v>
      </c>
      <c r="B10" s="194" t="s">
        <v>233</v>
      </c>
      <c r="C10" s="195" t="s">
        <v>228</v>
      </c>
      <c r="D10" s="196" t="n">
        <v>1</v>
      </c>
      <c r="E10" s="197" t="n">
        <v>90</v>
      </c>
      <c r="F10" s="198"/>
      <c r="G10" s="199" t="n">
        <f aca="false">E10*F10</f>
        <v>0</v>
      </c>
      <c r="H10" s="200" t="n">
        <f aca="false">E10*D10</f>
        <v>90</v>
      </c>
    </row>
    <row r="11" customFormat="false" ht="20.25" hidden="false" customHeight="true" outlineLevel="0" collapsed="false">
      <c r="A11" s="201" t="n">
        <v>7</v>
      </c>
      <c r="B11" s="180" t="s">
        <v>234</v>
      </c>
      <c r="C11" s="202" t="s">
        <v>228</v>
      </c>
      <c r="D11" s="203" t="n">
        <v>0.5</v>
      </c>
      <c r="E11" s="204" t="n">
        <v>500</v>
      </c>
      <c r="F11" s="205"/>
      <c r="G11" s="206" t="n">
        <f aca="false">E11*F11</f>
        <v>0</v>
      </c>
      <c r="H11" s="207" t="n">
        <f aca="false">E11*D11</f>
        <v>250</v>
      </c>
    </row>
    <row r="12" customFormat="false" ht="45" hidden="true" customHeight="true" outlineLevel="0" collapsed="false">
      <c r="A12" s="201"/>
      <c r="B12" s="180"/>
      <c r="C12" s="202"/>
      <c r="D12" s="203"/>
      <c r="E12" s="204"/>
      <c r="F12" s="205"/>
      <c r="G12" s="206"/>
      <c r="H12" s="207"/>
    </row>
    <row r="13" customFormat="false" ht="15" hidden="false" customHeight="false" outlineLevel="0" collapsed="false">
      <c r="A13" s="201" t="n">
        <v>8</v>
      </c>
      <c r="B13" s="208" t="s">
        <v>235</v>
      </c>
      <c r="C13" s="202" t="s">
        <v>228</v>
      </c>
      <c r="D13" s="203" t="n">
        <v>1</v>
      </c>
      <c r="E13" s="204" t="n">
        <v>28</v>
      </c>
      <c r="F13" s="205"/>
      <c r="G13" s="204" t="n">
        <f aca="false">E13*F13</f>
        <v>0</v>
      </c>
      <c r="H13" s="209" t="n">
        <f aca="false">E13*D13</f>
        <v>28</v>
      </c>
    </row>
    <row r="14" customFormat="false" ht="15" hidden="false" customHeight="false" outlineLevel="0" collapsed="false">
      <c r="A14" s="179" t="n">
        <v>9</v>
      </c>
      <c r="B14" s="180" t="s">
        <v>236</v>
      </c>
      <c r="C14" s="181" t="s">
        <v>228</v>
      </c>
      <c r="D14" s="182" t="n">
        <v>1</v>
      </c>
      <c r="E14" s="210" t="n">
        <v>17</v>
      </c>
      <c r="F14" s="184"/>
      <c r="G14" s="204" t="n">
        <f aca="false">E14*F14</f>
        <v>0</v>
      </c>
      <c r="H14" s="209" t="n">
        <f aca="false">E14*D14</f>
        <v>17</v>
      </c>
    </row>
    <row r="15" customFormat="false" ht="14.25" hidden="false" customHeight="true" outlineLevel="0" collapsed="false">
      <c r="A15" s="188" t="n">
        <v>10</v>
      </c>
      <c r="B15" s="211" t="s">
        <v>237</v>
      </c>
      <c r="C15" s="189" t="s">
        <v>228</v>
      </c>
      <c r="D15" s="190" t="n">
        <v>1</v>
      </c>
      <c r="E15" s="212" t="n">
        <v>25</v>
      </c>
      <c r="F15" s="192"/>
      <c r="G15" s="204" t="n">
        <f aca="false">E15*F15</f>
        <v>0</v>
      </c>
      <c r="H15" s="207" t="n">
        <f aca="false">E15*D15</f>
        <v>25</v>
      </c>
    </row>
    <row r="16" customFormat="false" ht="15" hidden="true" customHeight="false" outlineLevel="0" collapsed="false">
      <c r="A16" s="188"/>
      <c r="B16" s="211"/>
      <c r="C16" s="189"/>
      <c r="D16" s="190"/>
      <c r="E16" s="212"/>
      <c r="F16" s="192"/>
      <c r="G16" s="204"/>
      <c r="H16" s="207"/>
    </row>
    <row r="17" customFormat="false" ht="15" hidden="false" customHeight="false" outlineLevel="0" collapsed="false">
      <c r="A17" s="213"/>
      <c r="B17" s="214"/>
      <c r="C17" s="215"/>
      <c r="D17" s="216"/>
      <c r="E17" s="217"/>
      <c r="F17" s="218"/>
      <c r="G17" s="219"/>
      <c r="H17" s="220"/>
    </row>
    <row r="18" customFormat="false" ht="30" hidden="false" customHeight="true" outlineLevel="0" collapsed="false">
      <c r="A18" s="221"/>
      <c r="B18" s="222"/>
      <c r="C18" s="223"/>
      <c r="D18" s="224"/>
      <c r="E18" s="225"/>
      <c r="F18" s="218"/>
      <c r="G18" s="226"/>
      <c r="H18" s="227"/>
    </row>
    <row r="19" customFormat="false" ht="27.75" hidden="false" customHeight="true" outlineLevel="0" collapsed="false">
      <c r="A19" s="228" t="s">
        <v>238</v>
      </c>
      <c r="B19" s="228"/>
      <c r="C19" s="228"/>
      <c r="D19" s="228"/>
      <c r="E19" s="228"/>
      <c r="F19" s="228"/>
      <c r="G19" s="228"/>
      <c r="H19" s="229" t="n">
        <f aca="false">H17+H15+H13+H11+H10+H8+H7+H6+H5+H4+H18+H14</f>
        <v>2632.85</v>
      </c>
      <c r="I19" s="230"/>
    </row>
    <row r="20" customFormat="false" ht="15" hidden="false" customHeight="true" outlineLevel="0" collapsed="false">
      <c r="A20" s="228" t="s">
        <v>239</v>
      </c>
      <c r="B20" s="228"/>
      <c r="C20" s="228"/>
      <c r="D20" s="228"/>
      <c r="E20" s="228"/>
      <c r="F20" s="228"/>
      <c r="G20" s="228"/>
      <c r="H20" s="227" t="n">
        <f aca="false">H19/12</f>
        <v>219.404166666667</v>
      </c>
    </row>
  </sheetData>
  <mergeCells count="19">
    <mergeCell ref="A1:I1"/>
    <mergeCell ref="A2:D2"/>
    <mergeCell ref="E2:H2"/>
    <mergeCell ref="B8:B9"/>
    <mergeCell ref="B11:B12"/>
    <mergeCell ref="D11:D12"/>
    <mergeCell ref="E11:E12"/>
    <mergeCell ref="F11:F12"/>
    <mergeCell ref="G11:G12"/>
    <mergeCell ref="H11:H12"/>
    <mergeCell ref="A15:A16"/>
    <mergeCell ref="B15:B16"/>
    <mergeCell ref="D15:D16"/>
    <mergeCell ref="E15:E16"/>
    <mergeCell ref="F15:F16"/>
    <mergeCell ref="G15:G16"/>
    <mergeCell ref="H15:H16"/>
    <mergeCell ref="A19:G19"/>
    <mergeCell ref="A20:G2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8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H43" activeCellId="0" sqref="H43"/>
    </sheetView>
  </sheetViews>
  <sheetFormatPr defaultColWidth="8.6875" defaultRowHeight="15" zeroHeight="false" outlineLevelRow="0" outlineLevelCol="0"/>
  <cols>
    <col collapsed="false" customWidth="true" hidden="false" outlineLevel="0" max="4" min="4" style="0" width="3.71"/>
    <col collapsed="false" customWidth="true" hidden="false" outlineLevel="0" max="6" min="6" style="0" width="9"/>
    <col collapsed="false" customWidth="true" hidden="true" outlineLevel="0" max="7" min="7" style="0" width="9.14"/>
    <col collapsed="false" customWidth="true" hidden="false" outlineLevel="0" max="8" min="8" style="0" width="36.42"/>
    <col collapsed="false" customWidth="true" hidden="false" outlineLevel="0" max="9" min="9" style="0" width="57"/>
  </cols>
  <sheetData>
    <row r="1" customFormat="false" ht="15.75" hidden="false" customHeight="false" outlineLevel="0" collapsed="false">
      <c r="A1" s="231"/>
      <c r="B1" s="231"/>
      <c r="C1" s="231"/>
      <c r="D1" s="231"/>
      <c r="E1" s="231"/>
      <c r="F1" s="231"/>
      <c r="G1" s="231"/>
      <c r="H1" s="231"/>
      <c r="I1" s="231"/>
    </row>
    <row r="2" customFormat="false" ht="15.75" hidden="false" customHeight="false" outlineLevel="0" collapsed="false">
      <c r="A2" s="232" t="s">
        <v>240</v>
      </c>
      <c r="B2" s="232"/>
      <c r="C2" s="232"/>
      <c r="D2" s="232"/>
      <c r="E2" s="232"/>
      <c r="F2" s="232"/>
      <c r="G2" s="232"/>
      <c r="H2" s="232"/>
      <c r="I2" s="232"/>
    </row>
    <row r="3" customFormat="false" ht="16.5" hidden="false" customHeight="false" outlineLevel="0" collapsed="false">
      <c r="A3" s="233"/>
      <c r="B3" s="233"/>
      <c r="C3" s="233"/>
      <c r="D3" s="233"/>
      <c r="E3" s="233"/>
      <c r="F3" s="233"/>
      <c r="G3" s="233"/>
      <c r="H3" s="233"/>
      <c r="I3" s="233"/>
    </row>
    <row r="4" customFormat="false" ht="24.95" hidden="false" customHeight="true" outlineLevel="0" collapsed="false">
      <c r="A4" s="234" t="s">
        <v>241</v>
      </c>
      <c r="B4" s="234"/>
      <c r="C4" s="234"/>
      <c r="D4" s="234"/>
      <c r="E4" s="234"/>
      <c r="F4" s="234"/>
      <c r="G4" s="234"/>
      <c r="H4" s="234"/>
      <c r="I4" s="234"/>
    </row>
    <row r="5" customFormat="false" ht="24.95" hidden="false" customHeight="true" outlineLevel="0" collapsed="false">
      <c r="A5" s="235"/>
      <c r="B5" s="235"/>
      <c r="C5" s="235"/>
      <c r="D5" s="235"/>
      <c r="E5" s="235"/>
      <c r="F5" s="235"/>
      <c r="G5" s="235"/>
      <c r="H5" s="235"/>
      <c r="I5" s="235"/>
    </row>
    <row r="6" customFormat="false" ht="24.95" hidden="false" customHeight="true" outlineLevel="0" collapsed="false">
      <c r="A6" s="236" t="s">
        <v>242</v>
      </c>
      <c r="B6" s="236"/>
      <c r="C6" s="236"/>
      <c r="D6" s="236"/>
      <c r="E6" s="236"/>
      <c r="F6" s="236"/>
      <c r="G6" s="236"/>
      <c r="H6" s="236"/>
      <c r="I6" s="236"/>
    </row>
    <row r="7" customFormat="false" ht="24.95" hidden="false" customHeight="true" outlineLevel="0" collapsed="false">
      <c r="A7" s="237" t="n">
        <v>1</v>
      </c>
      <c r="B7" s="237" t="s">
        <v>67</v>
      </c>
      <c r="C7" s="237"/>
      <c r="D7" s="237"/>
      <c r="E7" s="237" t="s">
        <v>193</v>
      </c>
      <c r="F7" s="237"/>
      <c r="G7" s="237"/>
      <c r="H7" s="237" t="s">
        <v>243</v>
      </c>
      <c r="I7" s="237" t="s">
        <v>244</v>
      </c>
    </row>
    <row r="8" customFormat="false" ht="113.25" hidden="false" customHeight="true" outlineLevel="0" collapsed="false">
      <c r="A8" s="238" t="s">
        <v>45</v>
      </c>
      <c r="B8" s="239" t="s">
        <v>245</v>
      </c>
      <c r="C8" s="239"/>
      <c r="D8" s="239"/>
      <c r="E8" s="240" t="s">
        <v>174</v>
      </c>
      <c r="F8" s="240"/>
      <c r="G8" s="240"/>
      <c r="H8" s="240" t="s">
        <v>174</v>
      </c>
      <c r="I8" s="241" t="s">
        <v>246</v>
      </c>
    </row>
    <row r="9" customFormat="false" ht="94.5" hidden="false" customHeight="true" outlineLevel="0" collapsed="false">
      <c r="A9" s="242" t="s">
        <v>47</v>
      </c>
      <c r="B9" s="243" t="s">
        <v>70</v>
      </c>
      <c r="C9" s="243"/>
      <c r="D9" s="243"/>
      <c r="E9" s="244" t="n">
        <v>0.3</v>
      </c>
      <c r="F9" s="244"/>
      <c r="G9" s="244"/>
      <c r="H9" s="242" t="s">
        <v>247</v>
      </c>
      <c r="I9" s="245" t="s">
        <v>248</v>
      </c>
    </row>
    <row r="10" customFormat="false" ht="31.5" hidden="false" customHeight="true" outlineLevel="0" collapsed="false">
      <c r="A10" s="242" t="s">
        <v>51</v>
      </c>
      <c r="B10" s="243" t="s">
        <v>72</v>
      </c>
      <c r="C10" s="243"/>
      <c r="D10" s="243"/>
      <c r="E10" s="244" t="n">
        <v>0.2</v>
      </c>
      <c r="F10" s="244"/>
      <c r="G10" s="244"/>
      <c r="H10" s="245" t="s">
        <v>249</v>
      </c>
      <c r="I10" s="245" t="s">
        <v>250</v>
      </c>
    </row>
    <row r="11" customFormat="false" ht="50.25" hidden="false" customHeight="true" outlineLevel="0" collapsed="false">
      <c r="A11" s="242" t="s">
        <v>73</v>
      </c>
      <c r="B11" s="243" t="s">
        <v>251</v>
      </c>
      <c r="C11" s="243"/>
      <c r="D11" s="243"/>
      <c r="E11" s="244"/>
      <c r="F11" s="244"/>
      <c r="G11" s="244"/>
      <c r="H11" s="245" t="s">
        <v>252</v>
      </c>
      <c r="I11" s="245" t="s">
        <v>253</v>
      </c>
    </row>
    <row r="12" customFormat="false" ht="24.95" hidden="false" customHeight="true" outlineLevel="0" collapsed="false">
      <c r="A12" s="246"/>
      <c r="B12" s="246"/>
      <c r="C12" s="246"/>
      <c r="D12" s="246"/>
      <c r="E12" s="246"/>
      <c r="F12" s="246"/>
      <c r="G12" s="246"/>
      <c r="H12" s="246"/>
      <c r="I12" s="246"/>
    </row>
    <row r="13" customFormat="false" ht="24.95" hidden="false" customHeight="true" outlineLevel="0" collapsed="false">
      <c r="A13" s="236" t="s">
        <v>254</v>
      </c>
      <c r="B13" s="236"/>
      <c r="C13" s="236"/>
      <c r="D13" s="236"/>
      <c r="E13" s="236"/>
      <c r="F13" s="236"/>
      <c r="G13" s="236"/>
      <c r="H13" s="236"/>
      <c r="I13" s="236"/>
    </row>
    <row r="14" customFormat="false" ht="24.95" hidden="false" customHeight="true" outlineLevel="0" collapsed="false">
      <c r="A14" s="237" t="s">
        <v>80</v>
      </c>
      <c r="B14" s="237" t="s">
        <v>255</v>
      </c>
      <c r="C14" s="237"/>
      <c r="D14" s="237"/>
      <c r="E14" s="237" t="s">
        <v>193</v>
      </c>
      <c r="F14" s="237"/>
      <c r="G14" s="237"/>
      <c r="H14" s="237" t="s">
        <v>243</v>
      </c>
      <c r="I14" s="237" t="s">
        <v>244</v>
      </c>
    </row>
    <row r="15" customFormat="false" ht="40.5" hidden="false" customHeight="true" outlineLevel="0" collapsed="false">
      <c r="A15" s="247" t="s">
        <v>45</v>
      </c>
      <c r="B15" s="248" t="s">
        <v>256</v>
      </c>
      <c r="C15" s="248"/>
      <c r="D15" s="248"/>
      <c r="E15" s="249" t="n">
        <v>0.0833</v>
      </c>
      <c r="F15" s="249"/>
      <c r="G15" s="249"/>
      <c r="H15" s="250" t="s">
        <v>257</v>
      </c>
      <c r="I15" s="251" t="s">
        <v>258</v>
      </c>
    </row>
    <row r="16" customFormat="false" ht="54" hidden="false" customHeight="true" outlineLevel="0" collapsed="false">
      <c r="A16" s="252" t="s">
        <v>47</v>
      </c>
      <c r="B16" s="253" t="s">
        <v>259</v>
      </c>
      <c r="C16" s="253"/>
      <c r="D16" s="253"/>
      <c r="E16" s="254" t="n">
        <v>0.1111</v>
      </c>
      <c r="F16" s="254"/>
      <c r="G16" s="254"/>
      <c r="H16" s="255" t="s">
        <v>260</v>
      </c>
      <c r="I16" s="252" t="s">
        <v>261</v>
      </c>
    </row>
    <row r="17" customFormat="false" ht="24.95" hidden="false" customHeight="true" outlineLevel="0" collapsed="false">
      <c r="A17" s="247"/>
      <c r="B17" s="247"/>
      <c r="C17" s="247"/>
      <c r="D17" s="247"/>
      <c r="E17" s="247"/>
      <c r="F17" s="247"/>
      <c r="G17" s="247"/>
      <c r="H17" s="247"/>
      <c r="I17" s="247"/>
    </row>
    <row r="18" customFormat="false" ht="24.95" hidden="false" customHeight="true" outlineLevel="0" collapsed="false">
      <c r="A18" s="237" t="s">
        <v>86</v>
      </c>
      <c r="B18" s="256" t="s">
        <v>87</v>
      </c>
      <c r="C18" s="256"/>
      <c r="D18" s="256"/>
      <c r="E18" s="237" t="s">
        <v>193</v>
      </c>
      <c r="F18" s="237"/>
      <c r="G18" s="237"/>
      <c r="H18" s="237" t="s">
        <v>243</v>
      </c>
      <c r="I18" s="237" t="s">
        <v>244</v>
      </c>
    </row>
    <row r="19" customFormat="false" ht="69.75" hidden="false" customHeight="true" outlineLevel="0" collapsed="false">
      <c r="A19" s="247" t="s">
        <v>45</v>
      </c>
      <c r="B19" s="248" t="s">
        <v>88</v>
      </c>
      <c r="C19" s="248"/>
      <c r="D19" s="248"/>
      <c r="E19" s="249" t="n">
        <v>0.2</v>
      </c>
      <c r="F19" s="249"/>
      <c r="G19" s="249"/>
      <c r="H19" s="250" t="s">
        <v>262</v>
      </c>
      <c r="I19" s="251" t="s">
        <v>263</v>
      </c>
    </row>
    <row r="20" customFormat="false" ht="99.75" hidden="false" customHeight="true" outlineLevel="0" collapsed="false">
      <c r="A20" s="252" t="s">
        <v>47</v>
      </c>
      <c r="B20" s="253" t="s">
        <v>89</v>
      </c>
      <c r="C20" s="253"/>
      <c r="D20" s="253"/>
      <c r="E20" s="254" t="n">
        <v>0.025</v>
      </c>
      <c r="F20" s="254"/>
      <c r="G20" s="254"/>
      <c r="H20" s="255" t="s">
        <v>264</v>
      </c>
      <c r="I20" s="255" t="s">
        <v>265</v>
      </c>
    </row>
    <row r="21" s="138" customFormat="true" ht="107.25" hidden="false" customHeight="true" outlineLevel="0" collapsed="false">
      <c r="A21" s="247" t="s">
        <v>49</v>
      </c>
      <c r="B21" s="257" t="s">
        <v>266</v>
      </c>
      <c r="C21" s="257"/>
      <c r="D21" s="257"/>
      <c r="E21" s="258" t="n">
        <v>0.0261</v>
      </c>
      <c r="F21" s="258"/>
      <c r="G21" s="258"/>
      <c r="H21" s="259" t="s">
        <v>267</v>
      </c>
      <c r="I21" s="259" t="s">
        <v>268</v>
      </c>
    </row>
    <row r="22" customFormat="false" ht="24.95" hidden="false" customHeight="true" outlineLevel="0" collapsed="false">
      <c r="A22" s="252" t="s">
        <v>51</v>
      </c>
      <c r="B22" s="253" t="s">
        <v>91</v>
      </c>
      <c r="C22" s="253"/>
      <c r="D22" s="253"/>
      <c r="E22" s="254" t="n">
        <v>0.015</v>
      </c>
      <c r="F22" s="254"/>
      <c r="G22" s="254"/>
      <c r="H22" s="255" t="s">
        <v>269</v>
      </c>
      <c r="I22" s="255" t="s">
        <v>270</v>
      </c>
    </row>
    <row r="23" customFormat="false" ht="24.95" hidden="false" customHeight="true" outlineLevel="0" collapsed="false">
      <c r="A23" s="247" t="s">
        <v>73</v>
      </c>
      <c r="B23" s="248" t="s">
        <v>92</v>
      </c>
      <c r="C23" s="248"/>
      <c r="D23" s="248"/>
      <c r="E23" s="249" t="n">
        <v>0.01</v>
      </c>
      <c r="F23" s="249"/>
      <c r="G23" s="249"/>
      <c r="H23" s="250" t="s">
        <v>271</v>
      </c>
      <c r="I23" s="250" t="s">
        <v>272</v>
      </c>
    </row>
    <row r="24" customFormat="false" ht="24.95" hidden="false" customHeight="true" outlineLevel="0" collapsed="false">
      <c r="A24" s="252" t="s">
        <v>93</v>
      </c>
      <c r="B24" s="253" t="s">
        <v>94</v>
      </c>
      <c r="C24" s="253"/>
      <c r="D24" s="253"/>
      <c r="E24" s="254" t="n">
        <v>0.006</v>
      </c>
      <c r="F24" s="254"/>
      <c r="G24" s="254"/>
      <c r="H24" s="255" t="s">
        <v>273</v>
      </c>
      <c r="I24" s="252" t="s">
        <v>274</v>
      </c>
    </row>
    <row r="25" customFormat="false" ht="24.95" hidden="false" customHeight="true" outlineLevel="0" collapsed="false">
      <c r="A25" s="247" t="s">
        <v>75</v>
      </c>
      <c r="B25" s="248" t="s">
        <v>95</v>
      </c>
      <c r="C25" s="248"/>
      <c r="D25" s="248"/>
      <c r="E25" s="249" t="n">
        <v>0.002</v>
      </c>
      <c r="F25" s="249"/>
      <c r="G25" s="249"/>
      <c r="H25" s="250" t="s">
        <v>275</v>
      </c>
      <c r="I25" s="250" t="s">
        <v>276</v>
      </c>
    </row>
    <row r="26" customFormat="false" ht="84" hidden="false" customHeight="true" outlineLevel="0" collapsed="false">
      <c r="A26" s="252" t="s">
        <v>96</v>
      </c>
      <c r="B26" s="253" t="s">
        <v>97</v>
      </c>
      <c r="C26" s="253"/>
      <c r="D26" s="253"/>
      <c r="E26" s="254" t="n">
        <v>0.08</v>
      </c>
      <c r="F26" s="254"/>
      <c r="G26" s="254"/>
      <c r="H26" s="255" t="s">
        <v>277</v>
      </c>
      <c r="I26" s="255" t="s">
        <v>278</v>
      </c>
    </row>
    <row r="27" customFormat="false" ht="24.95" hidden="false" customHeight="true" outlineLevel="0" collapsed="false">
      <c r="A27" s="260"/>
      <c r="B27" s="260"/>
      <c r="C27" s="260"/>
      <c r="D27" s="260"/>
      <c r="E27" s="260"/>
      <c r="F27" s="260"/>
      <c r="G27" s="260"/>
      <c r="H27" s="260"/>
      <c r="I27" s="260"/>
    </row>
    <row r="28" customFormat="false" ht="24.95" hidden="false" customHeight="true" outlineLevel="0" collapsed="false">
      <c r="A28" s="237" t="s">
        <v>100</v>
      </c>
      <c r="B28" s="237" t="s">
        <v>101</v>
      </c>
      <c r="C28" s="237"/>
      <c r="D28" s="237"/>
      <c r="E28" s="237" t="s">
        <v>279</v>
      </c>
      <c r="F28" s="237"/>
      <c r="G28" s="237"/>
      <c r="H28" s="237" t="s">
        <v>243</v>
      </c>
      <c r="I28" s="237" t="s">
        <v>244</v>
      </c>
    </row>
    <row r="29" customFormat="false" ht="99.75" hidden="false" customHeight="true" outlineLevel="0" collapsed="false">
      <c r="A29" s="238" t="s">
        <v>45</v>
      </c>
      <c r="B29" s="261" t="s">
        <v>102</v>
      </c>
      <c r="C29" s="261"/>
      <c r="D29" s="261"/>
      <c r="E29" s="262" t="n">
        <v>3.6</v>
      </c>
      <c r="F29" s="262"/>
      <c r="G29" s="262"/>
      <c r="H29" s="241" t="s">
        <v>280</v>
      </c>
      <c r="I29" s="240" t="s">
        <v>281</v>
      </c>
    </row>
    <row r="30" customFormat="false" ht="114.75" hidden="false" customHeight="true" outlineLevel="0" collapsed="false">
      <c r="A30" s="242" t="s">
        <v>47</v>
      </c>
      <c r="B30" s="263" t="s">
        <v>282</v>
      </c>
      <c r="C30" s="263"/>
      <c r="D30" s="263"/>
      <c r="E30" s="264" t="n">
        <v>29</v>
      </c>
      <c r="F30" s="264"/>
      <c r="G30" s="264"/>
      <c r="H30" s="265" t="s">
        <v>283</v>
      </c>
      <c r="I30" s="245" t="s">
        <v>284</v>
      </c>
    </row>
    <row r="31" customFormat="false" ht="81.75" hidden="false" customHeight="true" outlineLevel="0" collapsed="false">
      <c r="A31" s="238" t="s">
        <v>49</v>
      </c>
      <c r="B31" s="261" t="s">
        <v>285</v>
      </c>
      <c r="C31" s="261"/>
      <c r="D31" s="261"/>
      <c r="E31" s="264" t="n">
        <v>73.9</v>
      </c>
      <c r="F31" s="264"/>
      <c r="G31" s="264"/>
      <c r="H31" s="238" t="n">
        <v>73.9</v>
      </c>
      <c r="I31" s="241" t="str">
        <f aca="false">I30</f>
        <v>Conforme sindicato da categoria</v>
      </c>
    </row>
    <row r="32" customFormat="false" ht="96" hidden="false" customHeight="true" outlineLevel="0" collapsed="false">
      <c r="A32" s="242" t="s">
        <v>51</v>
      </c>
      <c r="B32" s="263" t="s">
        <v>286</v>
      </c>
      <c r="C32" s="263"/>
      <c r="D32" s="263"/>
      <c r="E32" s="266" t="s">
        <v>287</v>
      </c>
      <c r="F32" s="266"/>
      <c r="G32" s="266"/>
      <c r="H32" s="245" t="s">
        <v>288</v>
      </c>
      <c r="I32" s="245" t="s">
        <v>289</v>
      </c>
    </row>
    <row r="33" customFormat="false" ht="51.75" hidden="false" customHeight="true" outlineLevel="0" collapsed="false">
      <c r="A33" s="238" t="s">
        <v>73</v>
      </c>
      <c r="B33" s="267" t="s">
        <v>290</v>
      </c>
      <c r="C33" s="267"/>
      <c r="D33" s="267"/>
      <c r="E33" s="264" t="s">
        <v>287</v>
      </c>
      <c r="F33" s="264"/>
      <c r="G33" s="264"/>
      <c r="H33" s="265" t="str">
        <f aca="false">I33</f>
        <v>Conforme sindicato da categoria</v>
      </c>
      <c r="I33" s="265" t="s">
        <v>284</v>
      </c>
    </row>
    <row r="34" s="138" customFormat="true" ht="66.75" hidden="false" customHeight="true" outlineLevel="0" collapsed="false">
      <c r="A34" s="238" t="s">
        <v>93</v>
      </c>
      <c r="B34" s="268" t="s">
        <v>291</v>
      </c>
      <c r="C34" s="268"/>
      <c r="D34" s="268"/>
      <c r="E34" s="264" t="n">
        <v>0</v>
      </c>
      <c r="F34" s="264"/>
      <c r="G34" s="264"/>
      <c r="H34" s="265" t="s">
        <v>292</v>
      </c>
      <c r="I34" s="265" t="s">
        <v>253</v>
      </c>
    </row>
    <row r="35" customFormat="false" ht="24.95" hidden="false" customHeight="true" outlineLevel="0" collapsed="false">
      <c r="A35" s="269"/>
      <c r="B35" s="269"/>
      <c r="C35" s="269"/>
      <c r="D35" s="269"/>
      <c r="E35" s="269"/>
      <c r="F35" s="269"/>
      <c r="G35" s="269"/>
      <c r="H35" s="269"/>
      <c r="I35" s="269"/>
    </row>
    <row r="36" customFormat="false" ht="24.95" hidden="false" customHeight="true" outlineLevel="0" collapsed="false">
      <c r="A36" s="270" t="s">
        <v>293</v>
      </c>
      <c r="B36" s="270"/>
      <c r="C36" s="270"/>
      <c r="D36" s="270"/>
      <c r="E36" s="270"/>
      <c r="F36" s="270"/>
      <c r="G36" s="270"/>
      <c r="H36" s="270"/>
      <c r="I36" s="270"/>
    </row>
    <row r="37" customFormat="false" ht="24.95" hidden="false" customHeight="true" outlineLevel="0" collapsed="false">
      <c r="A37" s="237" t="n">
        <v>3</v>
      </c>
      <c r="B37" s="237" t="s">
        <v>112</v>
      </c>
      <c r="C37" s="237"/>
      <c r="D37" s="237"/>
      <c r="E37" s="237" t="s">
        <v>193</v>
      </c>
      <c r="F37" s="237"/>
      <c r="G37" s="237"/>
      <c r="H37" s="237" t="s">
        <v>243</v>
      </c>
      <c r="I37" s="237" t="s">
        <v>244</v>
      </c>
    </row>
    <row r="38" customFormat="false" ht="24.95" hidden="false" customHeight="true" outlineLevel="0" collapsed="false">
      <c r="A38" s="247" t="s">
        <v>45</v>
      </c>
      <c r="B38" s="248" t="s">
        <v>112</v>
      </c>
      <c r="C38" s="248"/>
      <c r="D38" s="248"/>
      <c r="E38" s="271" t="n">
        <f aca="false">(1/12)*5%</f>
        <v>0.00416666666666667</v>
      </c>
      <c r="F38" s="271"/>
      <c r="G38" s="271"/>
      <c r="H38" s="250" t="s">
        <v>294</v>
      </c>
      <c r="I38" s="241" t="s">
        <v>295</v>
      </c>
    </row>
    <row r="39" customFormat="false" ht="24.95" hidden="false" customHeight="true" outlineLevel="0" collapsed="false">
      <c r="A39" s="252" t="s">
        <v>47</v>
      </c>
      <c r="B39" s="272" t="s">
        <v>113</v>
      </c>
      <c r="C39" s="272"/>
      <c r="D39" s="272"/>
      <c r="E39" s="273" t="n">
        <v>0.00034</v>
      </c>
      <c r="F39" s="273"/>
      <c r="G39" s="273"/>
      <c r="H39" s="255" t="s">
        <v>296</v>
      </c>
      <c r="I39" s="252" t="s">
        <v>297</v>
      </c>
    </row>
    <row r="40" customFormat="false" ht="87.75" hidden="false" customHeight="true" outlineLevel="0" collapsed="false">
      <c r="A40" s="274" t="s">
        <v>49</v>
      </c>
      <c r="B40" s="275" t="s">
        <v>298</v>
      </c>
      <c r="C40" s="275"/>
      <c r="D40" s="275"/>
      <c r="E40" s="276" t="n">
        <v>0.0042</v>
      </c>
      <c r="F40" s="276"/>
      <c r="G40" s="276"/>
      <c r="H40" s="277" t="s">
        <v>299</v>
      </c>
      <c r="I40" s="277" t="s">
        <v>300</v>
      </c>
    </row>
    <row r="41" customFormat="false" ht="24.95" hidden="false" customHeight="true" outlineLevel="0" collapsed="false">
      <c r="A41" s="252" t="s">
        <v>51</v>
      </c>
      <c r="B41" s="272" t="s">
        <v>115</v>
      </c>
      <c r="C41" s="272"/>
      <c r="D41" s="272"/>
      <c r="E41" s="249" t="n">
        <v>0.0194</v>
      </c>
      <c r="F41" s="249"/>
      <c r="G41" s="249"/>
      <c r="H41" s="245" t="s">
        <v>301</v>
      </c>
      <c r="I41" s="245" t="s">
        <v>302</v>
      </c>
    </row>
    <row r="42" customFormat="false" ht="49.5" hidden="false" customHeight="true" outlineLevel="0" collapsed="false">
      <c r="A42" s="247" t="s">
        <v>73</v>
      </c>
      <c r="B42" s="278" t="s">
        <v>303</v>
      </c>
      <c r="C42" s="278"/>
      <c r="D42" s="278"/>
      <c r="E42" s="279" t="n">
        <v>0.00696</v>
      </c>
      <c r="F42" s="279"/>
      <c r="G42" s="279"/>
      <c r="H42" s="250" t="s">
        <v>304</v>
      </c>
      <c r="I42" s="241" t="s">
        <v>305</v>
      </c>
    </row>
    <row r="43" customFormat="false" ht="49.5" hidden="false" customHeight="true" outlineLevel="0" collapsed="false">
      <c r="A43" s="252" t="s">
        <v>93</v>
      </c>
      <c r="B43" s="272" t="s">
        <v>306</v>
      </c>
      <c r="C43" s="272"/>
      <c r="D43" s="272"/>
      <c r="E43" s="249" t="n">
        <v>0.0358</v>
      </c>
      <c r="F43" s="249"/>
      <c r="G43" s="249"/>
      <c r="H43" s="277" t="s">
        <v>307</v>
      </c>
      <c r="I43" s="245" t="s">
        <v>300</v>
      </c>
    </row>
    <row r="44" customFormat="false" ht="24.95" hidden="false" customHeight="true" outlineLevel="0" collapsed="false">
      <c r="A44" s="280"/>
      <c r="B44" s="280"/>
      <c r="C44" s="280"/>
      <c r="D44" s="280"/>
      <c r="E44" s="280"/>
      <c r="F44" s="280"/>
      <c r="G44" s="280"/>
      <c r="H44" s="280"/>
      <c r="I44" s="280"/>
    </row>
    <row r="45" customFormat="false" ht="24.95" hidden="false" customHeight="true" outlineLevel="0" collapsed="false">
      <c r="A45" s="281" t="s">
        <v>308</v>
      </c>
      <c r="B45" s="281"/>
      <c r="C45" s="281"/>
      <c r="D45" s="281"/>
      <c r="E45" s="281"/>
      <c r="F45" s="281"/>
      <c r="G45" s="281"/>
      <c r="H45" s="281"/>
      <c r="I45" s="281"/>
    </row>
    <row r="46" customFormat="false" ht="24.95" hidden="false" customHeight="true" outlineLevel="0" collapsed="false">
      <c r="A46" s="237" t="s">
        <v>120</v>
      </c>
      <c r="B46" s="237" t="s">
        <v>123</v>
      </c>
      <c r="C46" s="237"/>
      <c r="D46" s="237"/>
      <c r="E46" s="237" t="s">
        <v>193</v>
      </c>
      <c r="F46" s="237"/>
      <c r="G46" s="237"/>
      <c r="H46" s="237" t="s">
        <v>243</v>
      </c>
      <c r="I46" s="237" t="s">
        <v>244</v>
      </c>
    </row>
    <row r="47" customFormat="false" ht="24.95" hidden="false" customHeight="true" outlineLevel="0" collapsed="false">
      <c r="A47" s="247" t="s">
        <v>45</v>
      </c>
      <c r="B47" s="278" t="s">
        <v>122</v>
      </c>
      <c r="C47" s="278"/>
      <c r="D47" s="278"/>
      <c r="E47" s="282"/>
      <c r="F47" s="282"/>
      <c r="G47" s="282"/>
      <c r="H47" s="250" t="s">
        <v>309</v>
      </c>
      <c r="I47" s="241" t="s">
        <v>310</v>
      </c>
    </row>
    <row r="48" customFormat="false" ht="24.95" hidden="false" customHeight="true" outlineLevel="0" collapsed="false">
      <c r="A48" s="252" t="s">
        <v>47</v>
      </c>
      <c r="B48" s="283" t="s">
        <v>123</v>
      </c>
      <c r="C48" s="283"/>
      <c r="D48" s="283"/>
      <c r="E48" s="284"/>
      <c r="F48" s="284"/>
      <c r="G48" s="284"/>
      <c r="H48" s="285" t="s">
        <v>309</v>
      </c>
      <c r="I48" s="285" t="s">
        <v>311</v>
      </c>
    </row>
    <row r="49" customFormat="false" ht="36" hidden="false" customHeight="true" outlineLevel="0" collapsed="false">
      <c r="A49" s="247" t="s">
        <v>49</v>
      </c>
      <c r="B49" s="286" t="s">
        <v>312</v>
      </c>
      <c r="C49" s="286"/>
      <c r="D49" s="286"/>
      <c r="E49" s="287" t="n">
        <v>0.0002</v>
      </c>
      <c r="F49" s="287"/>
      <c r="G49" s="287"/>
      <c r="H49" s="250" t="s">
        <v>309</v>
      </c>
      <c r="I49" s="259" t="s">
        <v>313</v>
      </c>
    </row>
    <row r="50" customFormat="false" ht="59.25" hidden="false" customHeight="true" outlineLevel="0" collapsed="false">
      <c r="A50" s="252" t="s">
        <v>51</v>
      </c>
      <c r="B50" s="288" t="s">
        <v>314</v>
      </c>
      <c r="C50" s="288"/>
      <c r="D50" s="288"/>
      <c r="E50" s="289"/>
      <c r="F50" s="289"/>
      <c r="G50" s="289"/>
      <c r="H50" s="285" t="s">
        <v>315</v>
      </c>
      <c r="I50" s="285" t="s">
        <v>316</v>
      </c>
    </row>
    <row r="51" customFormat="false" ht="57" hidden="false" customHeight="true" outlineLevel="0" collapsed="false">
      <c r="A51" s="247" t="s">
        <v>73</v>
      </c>
      <c r="B51" s="286" t="s">
        <v>126</v>
      </c>
      <c r="C51" s="286"/>
      <c r="D51" s="286"/>
      <c r="E51" s="287" t="n">
        <v>0.0002</v>
      </c>
      <c r="F51" s="287"/>
      <c r="G51" s="287"/>
      <c r="H51" s="250" t="s">
        <v>309</v>
      </c>
      <c r="I51" s="259" t="s">
        <v>313</v>
      </c>
    </row>
    <row r="52" customFormat="false" ht="24.95" hidden="false" customHeight="true" outlineLevel="0" collapsed="false">
      <c r="A52" s="260"/>
      <c r="B52" s="260"/>
      <c r="C52" s="260"/>
      <c r="D52" s="260"/>
      <c r="E52" s="260"/>
      <c r="F52" s="260"/>
      <c r="G52" s="260"/>
      <c r="H52" s="260"/>
      <c r="I52" s="260"/>
    </row>
    <row r="53" customFormat="false" ht="24.95" hidden="false" customHeight="true" outlineLevel="0" collapsed="false">
      <c r="A53" s="237" t="s">
        <v>129</v>
      </c>
      <c r="B53" s="237" t="s">
        <v>130</v>
      </c>
      <c r="C53" s="237"/>
      <c r="D53" s="237"/>
      <c r="E53" s="237" t="s">
        <v>279</v>
      </c>
      <c r="F53" s="237"/>
      <c r="G53" s="237"/>
      <c r="H53" s="237" t="s">
        <v>243</v>
      </c>
      <c r="I53" s="237" t="s">
        <v>244</v>
      </c>
    </row>
    <row r="54" customFormat="false" ht="24.95" hidden="false" customHeight="true" outlineLevel="0" collapsed="false">
      <c r="A54" s="247" t="s">
        <v>45</v>
      </c>
      <c r="B54" s="278" t="s">
        <v>130</v>
      </c>
      <c r="C54" s="278"/>
      <c r="D54" s="278"/>
      <c r="E54" s="290" t="s">
        <v>174</v>
      </c>
      <c r="F54" s="290"/>
      <c r="G54" s="290"/>
      <c r="H54" s="250" t="s">
        <v>174</v>
      </c>
      <c r="I54" s="241" t="s">
        <v>317</v>
      </c>
    </row>
    <row r="55" customFormat="false" ht="24.95" hidden="false" customHeight="true" outlineLevel="0" collapsed="false">
      <c r="A55" s="280"/>
      <c r="B55" s="280"/>
      <c r="C55" s="280"/>
      <c r="D55" s="280"/>
      <c r="E55" s="280"/>
      <c r="F55" s="280"/>
      <c r="G55" s="280"/>
      <c r="H55" s="280"/>
      <c r="I55" s="280"/>
    </row>
    <row r="56" customFormat="false" ht="24.95" hidden="false" customHeight="true" outlineLevel="0" collapsed="false">
      <c r="A56" s="281" t="s">
        <v>318</v>
      </c>
      <c r="B56" s="281"/>
      <c r="C56" s="281"/>
      <c r="D56" s="281"/>
      <c r="E56" s="281"/>
      <c r="F56" s="281"/>
      <c r="G56" s="281"/>
      <c r="H56" s="281"/>
      <c r="I56" s="281"/>
    </row>
    <row r="57" customFormat="false" ht="24.95" hidden="false" customHeight="true" outlineLevel="0" collapsed="false">
      <c r="A57" s="237" t="n">
        <v>5</v>
      </c>
      <c r="B57" s="237" t="s">
        <v>135</v>
      </c>
      <c r="C57" s="237"/>
      <c r="D57" s="237"/>
      <c r="E57" s="237" t="s">
        <v>193</v>
      </c>
      <c r="F57" s="237"/>
      <c r="G57" s="237"/>
      <c r="H57" s="237" t="s">
        <v>243</v>
      </c>
      <c r="I57" s="237" t="s">
        <v>244</v>
      </c>
    </row>
    <row r="58" customFormat="false" ht="24.95" hidden="false" customHeight="true" outlineLevel="0" collapsed="false">
      <c r="A58" s="247" t="s">
        <v>45</v>
      </c>
      <c r="B58" s="278" t="s">
        <v>136</v>
      </c>
      <c r="C58" s="278"/>
      <c r="D58" s="278"/>
      <c r="E58" s="291" t="s">
        <v>174</v>
      </c>
      <c r="F58" s="291"/>
      <c r="G58" s="291"/>
      <c r="H58" s="250" t="s">
        <v>319</v>
      </c>
      <c r="I58" s="241" t="s">
        <v>320</v>
      </c>
    </row>
    <row r="59" customFormat="false" ht="24.95" hidden="false" customHeight="true" outlineLevel="0" collapsed="false">
      <c r="A59" s="252" t="s">
        <v>47</v>
      </c>
      <c r="B59" s="283" t="s">
        <v>138</v>
      </c>
      <c r="C59" s="283"/>
      <c r="D59" s="283"/>
      <c r="E59" s="287" t="s">
        <v>174</v>
      </c>
      <c r="F59" s="287"/>
      <c r="G59" s="287"/>
      <c r="H59" s="250" t="s">
        <v>319</v>
      </c>
      <c r="I59" s="255" t="s">
        <v>320</v>
      </c>
    </row>
    <row r="60" customFormat="false" ht="24.95" hidden="false" customHeight="true" outlineLevel="0" collapsed="false">
      <c r="A60" s="247" t="s">
        <v>49</v>
      </c>
      <c r="B60" s="286" t="s">
        <v>321</v>
      </c>
      <c r="C60" s="286"/>
      <c r="D60" s="286"/>
      <c r="E60" s="287" t="s">
        <v>174</v>
      </c>
      <c r="F60" s="287"/>
      <c r="G60" s="287"/>
      <c r="H60" s="250" t="s">
        <v>319</v>
      </c>
      <c r="I60" s="241" t="s">
        <v>320</v>
      </c>
    </row>
    <row r="61" customFormat="false" ht="24.95" hidden="false" customHeight="true" outlineLevel="0" collapsed="false">
      <c r="A61" s="280"/>
      <c r="B61" s="280"/>
      <c r="C61" s="280"/>
      <c r="D61" s="280"/>
      <c r="E61" s="280"/>
      <c r="F61" s="280"/>
      <c r="G61" s="280"/>
      <c r="H61" s="280"/>
      <c r="I61" s="280"/>
    </row>
    <row r="62" customFormat="false" ht="24.95" hidden="false" customHeight="true" outlineLevel="0" collapsed="false">
      <c r="A62" s="281" t="s">
        <v>322</v>
      </c>
      <c r="B62" s="281"/>
      <c r="C62" s="281"/>
      <c r="D62" s="281"/>
      <c r="E62" s="281"/>
      <c r="F62" s="281"/>
      <c r="G62" s="281"/>
      <c r="H62" s="281"/>
      <c r="I62" s="281"/>
    </row>
    <row r="63" customFormat="false" ht="24.95" hidden="false" customHeight="true" outlineLevel="0" collapsed="false">
      <c r="A63" s="237" t="n">
        <v>6</v>
      </c>
      <c r="B63" s="237" t="s">
        <v>140</v>
      </c>
      <c r="C63" s="237"/>
      <c r="D63" s="237"/>
      <c r="E63" s="237" t="s">
        <v>193</v>
      </c>
      <c r="F63" s="237"/>
      <c r="G63" s="237"/>
      <c r="H63" s="237" t="s">
        <v>243</v>
      </c>
      <c r="I63" s="237" t="s">
        <v>244</v>
      </c>
    </row>
    <row r="64" customFormat="false" ht="43.5" hidden="false" customHeight="true" outlineLevel="0" collapsed="false">
      <c r="A64" s="247" t="s">
        <v>45</v>
      </c>
      <c r="B64" s="278" t="s">
        <v>141</v>
      </c>
      <c r="C64" s="278"/>
      <c r="D64" s="278"/>
      <c r="E64" s="291" t="s">
        <v>323</v>
      </c>
      <c r="F64" s="291"/>
      <c r="G64" s="291"/>
      <c r="H64" s="250" t="s">
        <v>324</v>
      </c>
      <c r="I64" s="241" t="s">
        <v>325</v>
      </c>
    </row>
    <row r="65" customFormat="false" ht="42.75" hidden="false" customHeight="true" outlineLevel="0" collapsed="false">
      <c r="A65" s="252" t="s">
        <v>47</v>
      </c>
      <c r="B65" s="283" t="s">
        <v>142</v>
      </c>
      <c r="C65" s="283"/>
      <c r="D65" s="283"/>
      <c r="E65" s="292" t="s">
        <v>323</v>
      </c>
      <c r="F65" s="292"/>
      <c r="G65" s="292"/>
      <c r="H65" s="255" t="s">
        <v>324</v>
      </c>
      <c r="I65" s="255" t="s">
        <v>325</v>
      </c>
    </row>
    <row r="66" customFormat="false" ht="47.25" hidden="false" customHeight="false" outlineLevel="0" collapsed="false">
      <c r="A66" s="247" t="s">
        <v>49</v>
      </c>
      <c r="B66" s="286" t="s">
        <v>326</v>
      </c>
      <c r="C66" s="286"/>
      <c r="D66" s="286"/>
      <c r="E66" s="273" t="n">
        <v>0.0065</v>
      </c>
      <c r="F66" s="273"/>
      <c r="G66" s="273"/>
      <c r="H66" s="293" t="s">
        <v>327</v>
      </c>
      <c r="I66" s="294" t="s">
        <v>328</v>
      </c>
    </row>
    <row r="67" customFormat="false" ht="24.95" hidden="false" customHeight="true" outlineLevel="0" collapsed="false">
      <c r="A67" s="252" t="s">
        <v>49</v>
      </c>
      <c r="B67" s="283" t="s">
        <v>329</v>
      </c>
      <c r="C67" s="283"/>
      <c r="D67" s="283"/>
      <c r="E67" s="295" t="n">
        <v>0.03</v>
      </c>
      <c r="F67" s="295"/>
      <c r="G67" s="295"/>
      <c r="H67" s="293" t="s">
        <v>330</v>
      </c>
      <c r="I67" s="296" t="s">
        <v>331</v>
      </c>
    </row>
    <row r="68" customFormat="false" ht="61.5" hidden="false" customHeight="true" outlineLevel="0" collapsed="false">
      <c r="A68" s="247" t="s">
        <v>49</v>
      </c>
      <c r="B68" s="286" t="s">
        <v>332</v>
      </c>
      <c r="C68" s="286"/>
      <c r="D68" s="286"/>
      <c r="E68" s="249" t="n">
        <v>0.05</v>
      </c>
      <c r="F68" s="249"/>
      <c r="G68" s="249"/>
      <c r="H68" s="250" t="s">
        <v>333</v>
      </c>
      <c r="I68" s="250" t="s">
        <v>334</v>
      </c>
    </row>
    <row r="69" customFormat="false" ht="24.95" hidden="false" customHeight="true" outlineLevel="0" collapsed="false">
      <c r="A69" s="297"/>
      <c r="B69" s="297"/>
      <c r="C69" s="297"/>
      <c r="D69" s="297"/>
      <c r="E69" s="297"/>
      <c r="F69" s="297"/>
      <c r="G69" s="297"/>
      <c r="H69" s="297"/>
      <c r="I69" s="297"/>
    </row>
    <row r="70" customFormat="false" ht="24.95" hidden="false" customHeight="true" outlineLevel="0" collapsed="false">
      <c r="A70" s="298" t="s">
        <v>335</v>
      </c>
      <c r="B70" s="298"/>
      <c r="C70" s="298" t="s">
        <v>336</v>
      </c>
      <c r="D70" s="298"/>
      <c r="E70" s="298"/>
      <c r="F70" s="298"/>
      <c r="G70" s="298"/>
      <c r="H70" s="298"/>
      <c r="I70" s="298"/>
    </row>
    <row r="71" customFormat="false" ht="51" hidden="false" customHeight="true" outlineLevel="0" collapsed="false">
      <c r="A71" s="299" t="s">
        <v>337</v>
      </c>
      <c r="B71" s="299"/>
      <c r="C71" s="299"/>
      <c r="D71" s="300" t="s">
        <v>338</v>
      </c>
      <c r="E71" s="300"/>
      <c r="F71" s="300"/>
      <c r="G71" s="300"/>
      <c r="H71" s="300"/>
      <c r="I71" s="300"/>
    </row>
    <row r="72" customFormat="false" ht="24.95" hidden="false" customHeight="true" outlineLevel="0" collapsed="false">
      <c r="A72" s="299" t="s">
        <v>339</v>
      </c>
      <c r="B72" s="299"/>
      <c r="C72" s="299"/>
      <c r="D72" s="260" t="s">
        <v>340</v>
      </c>
      <c r="E72" s="260"/>
      <c r="F72" s="260"/>
      <c r="G72" s="260"/>
      <c r="H72" s="260"/>
      <c r="I72" s="260"/>
    </row>
    <row r="73" customFormat="false" ht="24.95" hidden="false" customHeight="true" outlineLevel="0" collapsed="false"/>
    <row r="74" customFormat="false" ht="24.95" hidden="false" customHeight="true" outlineLevel="0" collapsed="false"/>
    <row r="75" customFormat="false" ht="24.95" hidden="false" customHeight="true" outlineLevel="0" collapsed="false"/>
    <row r="76" customFormat="false" ht="24.95" hidden="false" customHeight="true" outlineLevel="0" collapsed="false"/>
    <row r="77" customFormat="false" ht="24.95" hidden="false" customHeight="true" outlineLevel="0" collapsed="false"/>
    <row r="78" customFormat="false" ht="24.95" hidden="false" customHeight="true" outlineLevel="0" collapsed="false"/>
    <row r="79" customFormat="false" ht="24.95" hidden="false" customHeight="true" outlineLevel="0" collapsed="false"/>
    <row r="80" customFormat="false" ht="24.95" hidden="false" customHeight="true" outlineLevel="0" collapsed="false"/>
    <row r="81" customFormat="false" ht="24.95" hidden="false" customHeight="true" outlineLevel="0" collapsed="false"/>
    <row r="82" customFormat="false" ht="24.95" hidden="false" customHeight="true" outlineLevel="0" collapsed="false"/>
    <row r="83" customFormat="false" ht="24.95" hidden="false" customHeight="true" outlineLevel="0" collapsed="false"/>
    <row r="84" customFormat="false" ht="24.95" hidden="false" customHeight="true" outlineLevel="0" collapsed="false"/>
    <row r="85" customFormat="false" ht="24.95" hidden="false" customHeight="true" outlineLevel="0" collapsed="false"/>
    <row r="86" customFormat="false" ht="24.95" hidden="false" customHeight="true" outlineLevel="0" collapsed="false"/>
    <row r="87" customFormat="false" ht="24.95" hidden="false" customHeight="true" outlineLevel="0" collapsed="false"/>
    <row r="88" customFormat="false" ht="24.95" hidden="false" customHeight="true" outlineLevel="0" collapsed="false"/>
    <row r="89" customFormat="false" ht="24.95" hidden="false" customHeight="true" outlineLevel="0" collapsed="false"/>
    <row r="90" customFormat="false" ht="24.95" hidden="false" customHeight="true" outlineLevel="0" collapsed="false"/>
    <row r="91" customFormat="false" ht="24.95" hidden="false" customHeight="true" outlineLevel="0" collapsed="false"/>
    <row r="92" customFormat="false" ht="24.95" hidden="false" customHeight="true" outlineLevel="0" collapsed="false"/>
    <row r="93" customFormat="false" ht="24.95" hidden="false" customHeight="true" outlineLevel="0" collapsed="false"/>
    <row r="94" customFormat="false" ht="24.95" hidden="false" customHeight="true" outlineLevel="0" collapsed="false"/>
    <row r="95" customFormat="false" ht="24.95" hidden="false" customHeight="true" outlineLevel="0" collapsed="false"/>
    <row r="96" customFormat="false" ht="24.95" hidden="false" customHeight="true" outlineLevel="0" collapsed="false"/>
    <row r="97" customFormat="false" ht="24.95" hidden="false" customHeight="true" outlineLevel="0" collapsed="false"/>
    <row r="98" customFormat="false" ht="18.95" hidden="false" customHeight="true" outlineLevel="0" collapsed="false"/>
    <row r="99" customFormat="false" ht="18.95" hidden="false" customHeight="true" outlineLevel="0" collapsed="false"/>
    <row r="100" customFormat="false" ht="18.95" hidden="false" customHeight="true" outlineLevel="0" collapsed="false"/>
    <row r="101" customFormat="false" ht="18.95" hidden="false" customHeight="true" outlineLevel="0" collapsed="false"/>
    <row r="102" customFormat="false" ht="18.95" hidden="false" customHeight="true" outlineLevel="0" collapsed="false"/>
    <row r="103" customFormat="false" ht="18.95" hidden="false" customHeight="true" outlineLevel="0" collapsed="false"/>
    <row r="104" customFormat="false" ht="18.95" hidden="false" customHeight="true" outlineLevel="0" collapsed="false"/>
    <row r="105" customFormat="false" ht="18.95" hidden="false" customHeight="true" outlineLevel="0" collapsed="false"/>
    <row r="106" customFormat="false" ht="18.95" hidden="false" customHeight="true" outlineLevel="0" collapsed="false"/>
    <row r="107" customFormat="false" ht="18.95" hidden="false" customHeight="true" outlineLevel="0" collapsed="false"/>
    <row r="108" customFormat="false" ht="18.95" hidden="false" customHeight="true" outlineLevel="0" collapsed="false"/>
  </sheetData>
  <mergeCells count="123">
    <mergeCell ref="A1:I1"/>
    <mergeCell ref="A2:I2"/>
    <mergeCell ref="A3:I3"/>
    <mergeCell ref="A4:I4"/>
    <mergeCell ref="A5:I5"/>
    <mergeCell ref="A6:I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A12:I12"/>
    <mergeCell ref="A13:I13"/>
    <mergeCell ref="B14:D14"/>
    <mergeCell ref="E14:G14"/>
    <mergeCell ref="B15:D15"/>
    <mergeCell ref="E15:G15"/>
    <mergeCell ref="B16:D16"/>
    <mergeCell ref="E16:G16"/>
    <mergeCell ref="A17:I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A27:I27"/>
    <mergeCell ref="B28:D28"/>
    <mergeCell ref="E28:G28"/>
    <mergeCell ref="B29:D29"/>
    <mergeCell ref="E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A35:I35"/>
    <mergeCell ref="A36:I36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B43:D43"/>
    <mergeCell ref="E43:G43"/>
    <mergeCell ref="A44:I44"/>
    <mergeCell ref="A45:I45"/>
    <mergeCell ref="B46:D46"/>
    <mergeCell ref="E46:G46"/>
    <mergeCell ref="B47:D47"/>
    <mergeCell ref="E47:G47"/>
    <mergeCell ref="B48:D48"/>
    <mergeCell ref="E48:G48"/>
    <mergeCell ref="B49:D49"/>
    <mergeCell ref="E49:G49"/>
    <mergeCell ref="B50:D50"/>
    <mergeCell ref="E50:G50"/>
    <mergeCell ref="B51:D51"/>
    <mergeCell ref="E51:G51"/>
    <mergeCell ref="A52:I52"/>
    <mergeCell ref="B53:D53"/>
    <mergeCell ref="E53:G53"/>
    <mergeCell ref="B54:D54"/>
    <mergeCell ref="E54:G54"/>
    <mergeCell ref="A55:I55"/>
    <mergeCell ref="A56:I56"/>
    <mergeCell ref="B57:D57"/>
    <mergeCell ref="E57:G57"/>
    <mergeCell ref="B58:D58"/>
    <mergeCell ref="E58:G58"/>
    <mergeCell ref="B59:D59"/>
    <mergeCell ref="E59:G59"/>
    <mergeCell ref="B60:D60"/>
    <mergeCell ref="E60:G60"/>
    <mergeCell ref="A61:I61"/>
    <mergeCell ref="A62:I62"/>
    <mergeCell ref="B63:D63"/>
    <mergeCell ref="E63:G63"/>
    <mergeCell ref="B64:D64"/>
    <mergeCell ref="E64:G64"/>
    <mergeCell ref="B65:D65"/>
    <mergeCell ref="E65:G65"/>
    <mergeCell ref="B66:D66"/>
    <mergeCell ref="E66:G66"/>
    <mergeCell ref="B67:D67"/>
    <mergeCell ref="E67:G67"/>
    <mergeCell ref="B68:D68"/>
    <mergeCell ref="E68:G68"/>
    <mergeCell ref="A70:B70"/>
    <mergeCell ref="C70:I70"/>
    <mergeCell ref="A71:C71"/>
    <mergeCell ref="D71:I71"/>
    <mergeCell ref="A72:C72"/>
    <mergeCell ref="D72:I7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45FE6A75BEDE469594AF817DFAA339" ma:contentTypeVersion="5" ma:contentTypeDescription="Crie um novo documento." ma:contentTypeScope="" ma:versionID="e7d7f3e787d6455de3f9512477d76267">
  <xsd:schema xmlns:xsd="http://www.w3.org/2001/XMLSchema" xmlns:xs="http://www.w3.org/2001/XMLSchema" xmlns:p="http://schemas.microsoft.com/office/2006/metadata/properties" xmlns:ns3="2abd3552-e146-43e0-83f0-f6f6bd68065f" xmlns:ns4="f3bf3daf-1a2f-4667-ae70-47033875a8d4" targetNamespace="http://schemas.microsoft.com/office/2006/metadata/properties" ma:root="true" ma:fieldsID="e0dd2c56bc390233ddc4c670672725d5" ns3:_="" ns4:_="">
    <xsd:import namespace="2abd3552-e146-43e0-83f0-f6f6bd68065f"/>
    <xsd:import namespace="f3bf3daf-1a2f-4667-ae70-47033875a8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d3552-e146-43e0-83f0-f6f6bd680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f3daf-1a2f-4667-ae70-47033875a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8FAC6-21A5-4D1C-A17C-B17D243AB91F}">
  <ds:schemaRefs>
    <ds:schemaRef ds:uri="http://purl.org/dc/elements/1.1/"/>
    <ds:schemaRef ds:uri="http://schemas.microsoft.com/office/2006/metadata/properties"/>
    <ds:schemaRef ds:uri="http://purl.org/dc/terms/"/>
    <ds:schemaRef ds:uri="2abd3552-e146-43e0-83f0-f6f6bd68065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3bf3daf-1a2f-4667-ae70-47033875a8d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FB23B1-FBC3-498B-9714-6940802FF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5482F1-4E60-4597-AAA0-0CAA5A054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bd3552-e146-43e0-83f0-f6f6bd68065f"/>
    <ds:schemaRef ds:uri="f3bf3daf-1a2f-4667-ae70-47033875a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2018-01-23T19:35:16Z</dcterms:created>
  <dc:creator>Maiara</dc:creator>
  <dc:description/>
  <dc:language>pt-BR</dc:language>
  <cp:lastModifiedBy>Farias</cp:lastModifiedBy>
  <cp:lastPrinted>2024-02-21T20:01:42Z</cp:lastPrinted>
  <dcterms:modified xsi:type="dcterms:W3CDTF">2024-03-03T13:29:09Z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0x0101006245FE6A75BEDE469594AF817DFAA339</vt:lpwstr>
  </property>
</Properties>
</file>