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  <sheet name="Planilha2" sheetId="2" state="visible" r:id="rId3"/>
  </sheets>
  <definedNames>
    <definedName function="false" hidden="false" localSheetId="0" name="_xlnm.Print_Area" vbProcedure="false">Planilha1!$A$1:$F$39</definedName>
    <definedName function="false" hidden="false" localSheetId="1" name="_xlnm.Print_Area" vbProcedure="false">Planilha2!$A$1:$L$155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<sst xmlns="http://schemas.openxmlformats.org/spreadsheetml/2006/main" count="267" uniqueCount="190">
  <si>
    <t xml:space="preserve">Ao</t>
  </si>
  <si>
    <t xml:space="preserve">DEPARTAMENTO NACIONAL DE OBRAS CONTRA A SECA - DNOCS.</t>
  </si>
  <si>
    <t xml:space="preserve">Ref.: OFÍCIO Nº 20/2024/DA/DRL/AG</t>
  </si>
  <si>
    <t xml:space="preserve">Prezados Senhores,</t>
  </si>
  <si>
    <t xml:space="preserve">Apresentamos, em atendimento ao Edital do Pregão em epígrafe, a seguinte proposta de preço:</t>
  </si>
  <si>
    <t xml:space="preserve">Dados da Empresa:</t>
  </si>
  <si>
    <r>
      <rPr>
        <b val="true"/>
        <sz val="11"/>
        <color rgb="FF000000"/>
        <rFont val="Calibri"/>
        <family val="2"/>
        <charset val="1"/>
      </rPr>
      <t xml:space="preserve">Razão Social:</t>
    </r>
    <r>
      <rPr>
        <sz val="11"/>
        <color rgb="FF000000"/>
        <rFont val="Calibri"/>
        <family val="2"/>
        <charset val="1"/>
      </rPr>
      <t xml:space="preserve"> SERVNAC SOLUÇÕES CORPORATIVAS LTDA.</t>
    </r>
  </si>
  <si>
    <r>
      <rPr>
        <b val="true"/>
        <sz val="11"/>
        <color rgb="FF000000"/>
        <rFont val="Calibri"/>
        <family val="2"/>
        <charset val="1"/>
      </rPr>
      <t xml:space="preserve">CNPJ:</t>
    </r>
    <r>
      <rPr>
        <sz val="11"/>
        <color rgb="FF000000"/>
        <rFont val="Calibri"/>
        <family val="2"/>
        <charset val="1"/>
      </rPr>
      <t xml:space="preserve"> 05.924.588/0001-93</t>
    </r>
  </si>
  <si>
    <r>
      <rPr>
        <b val="true"/>
        <sz val="11"/>
        <color rgb="FF000000"/>
        <rFont val="Calibri"/>
        <family val="2"/>
        <charset val="1"/>
      </rPr>
      <t xml:space="preserve">TELEFONE:</t>
    </r>
    <r>
      <rPr>
        <sz val="11"/>
        <color rgb="FF000000"/>
        <rFont val="Calibri"/>
        <family val="2"/>
        <charset val="1"/>
      </rPr>
      <t xml:space="preserve"> (85) 3033-2618 / (85)99206-9427</t>
    </r>
  </si>
  <si>
    <r>
      <rPr>
        <b val="true"/>
        <sz val="11"/>
        <color rgb="FF000000"/>
        <rFont val="Calibri"/>
        <family val="2"/>
        <charset val="1"/>
      </rPr>
      <t xml:space="preserve">Endereço:</t>
    </r>
    <r>
      <rPr>
        <sz val="11"/>
        <color rgb="FF000000"/>
        <rFont val="Calibri"/>
        <family val="2"/>
        <charset val="1"/>
      </rPr>
      <t xml:space="preserve"> Rua Paulo Esteferson Bezerra (Lot Prq Santa Terezinha), 185 - Letra A</t>
    </r>
  </si>
  <si>
    <t xml:space="preserve">Bairro:</t>
  </si>
  <si>
    <t xml:space="preserve">Jangurussu</t>
  </si>
  <si>
    <r>
      <rPr>
        <b val="true"/>
        <sz val="11"/>
        <color rgb="FF000000"/>
        <rFont val="Calibri"/>
        <family val="2"/>
        <charset val="1"/>
      </rPr>
      <t xml:space="preserve">CEP:</t>
    </r>
    <r>
      <rPr>
        <sz val="11"/>
        <color rgb="FF000000"/>
        <rFont val="Calibri"/>
        <family val="2"/>
        <charset val="1"/>
      </rPr>
      <t xml:space="preserve"> 60.870-848</t>
    </r>
  </si>
  <si>
    <r>
      <rPr>
        <b val="true"/>
        <sz val="11"/>
        <color rgb="FF000000"/>
        <rFont val="Calibri"/>
        <family val="2"/>
        <charset val="1"/>
      </rPr>
      <t xml:space="preserve">Cidade:</t>
    </r>
    <r>
      <rPr>
        <sz val="11"/>
        <color rgb="FF000000"/>
        <rFont val="Calibri"/>
        <family val="2"/>
        <charset val="1"/>
      </rPr>
      <t xml:space="preserve"> Fortaleza     </t>
    </r>
    <r>
      <rPr>
        <b val="true"/>
        <sz val="11"/>
        <color rgb="FF000000"/>
        <rFont val="Calibri"/>
        <family val="2"/>
        <charset val="1"/>
      </rPr>
      <t xml:space="preserve"> UF: </t>
    </r>
    <r>
      <rPr>
        <sz val="11"/>
        <color rgb="FF000000"/>
        <rFont val="Calibri"/>
        <family val="2"/>
        <charset val="1"/>
      </rPr>
      <t xml:space="preserve">Ceará</t>
    </r>
  </si>
  <si>
    <r>
      <rPr>
        <b val="true"/>
        <sz val="11"/>
        <color rgb="FF000000"/>
        <rFont val="Calibri"/>
        <family val="2"/>
        <charset val="1"/>
      </rPr>
      <t xml:space="preserve">E--mail:</t>
    </r>
    <r>
      <rPr>
        <sz val="11"/>
        <color rgb="FF000000"/>
        <rFont val="Calibri"/>
        <family val="2"/>
        <charset val="1"/>
      </rPr>
      <t xml:space="preserve"> licitacao3@gruposervnac.com.br</t>
    </r>
  </si>
  <si>
    <r>
      <rPr>
        <b val="true"/>
        <sz val="11"/>
        <color rgb="FF000000"/>
        <rFont val="Calibri"/>
        <family val="2"/>
        <charset val="1"/>
      </rPr>
      <t xml:space="preserve">VALIDADE DA PROPOSTA: </t>
    </r>
    <r>
      <rPr>
        <sz val="11"/>
        <color rgb="FF000000"/>
        <rFont val="Calibri"/>
        <family val="2"/>
        <charset val="1"/>
      </rPr>
      <t xml:space="preserve">90 (noventa) dias a partir da data da apresentação.</t>
    </r>
  </si>
  <si>
    <t xml:space="preserve">RESUMO DA PROPOSTA</t>
  </si>
  <si>
    <t xml:space="preserve">ITEM</t>
  </si>
  <si>
    <t xml:space="preserve">DESCRIÇÃO DETALHADA</t>
  </si>
  <si>
    <t xml:space="preserve">UNID.</t>
  </si>
  <si>
    <t xml:space="preserve">CUSTO UNITÁRIO (A)</t>
  </si>
  <si>
    <t xml:space="preserve">QTD. (B)</t>
  </si>
  <si>
    <t xml:space="preserve">VALOR TOTAL ANUAL</t>
  </si>
  <si>
    <t xml:space="preserve">CUSTO FIXO</t>
  </si>
  <si>
    <t xml:space="preserve">SERVIÇO DE MOTORISTA DE VEÍCULO, CATEGORIA B, COM REGIME DE DEDICAÇÃO EXCLUSIVA DE MÃO DE OBRA(JORNADA 40HS SEMANAIS) - CBO 7823-05 - CATSER 15008.</t>
  </si>
  <si>
    <t xml:space="preserve">POSTO</t>
  </si>
  <si>
    <t xml:space="preserve">CUSTO VARIÁVEL</t>
  </si>
  <si>
    <t xml:space="preserve">MOTORISTA "B" - Diária (Mensal) (CCT)</t>
  </si>
  <si>
    <t xml:space="preserve">Dia</t>
  </si>
  <si>
    <t xml:space="preserve">DIÁRIAS, SEM A NECESSIDADE DE PERNOITE</t>
  </si>
  <si>
    <t xml:space="preserve">VALOR TOTAL:</t>
  </si>
  <si>
    <t xml:space="preserve">Declaramos que nos preços propostos estão inclusos todos os custos e despesas diretos e indiretos, bem como encargos, lucro e demais valores necessários para plena execução do objeto.</t>
  </si>
  <si>
    <t xml:space="preserve">_____________________________________</t>
  </si>
  <si>
    <t xml:space="preserve">Representante Legal</t>
  </si>
  <si>
    <t xml:space="preserve">Cargo</t>
  </si>
  <si>
    <t xml:space="preserve">ANEXO I - PLANILHA DE CUSTO E FORMAÇÃO DE PREÇOS</t>
  </si>
  <si>
    <t xml:space="preserve">DISCRIMINAÇÃO DOS SERVIÇOS (DADOS REFERENTES À CONTRATAÇÃO</t>
  </si>
  <si>
    <t xml:space="preserve">A</t>
  </si>
  <si>
    <t xml:space="preserve">Data de apresentação da proposta (dia/mês/ano):</t>
  </si>
  <si>
    <t xml:space="preserve">B</t>
  </si>
  <si>
    <t xml:space="preserve">Município/UF:</t>
  </si>
  <si>
    <t xml:space="preserve">FORTALEZA/CE</t>
  </si>
  <si>
    <t xml:space="preserve">C</t>
  </si>
  <si>
    <t xml:space="preserve">Ano do Acordo, Convenção ou Dissídio Cole_x005F_x0001_vo:</t>
  </si>
  <si>
    <t xml:space="preserve">CE001194/2023</t>
  </si>
  <si>
    <t xml:space="preserve">D</t>
  </si>
  <si>
    <t xml:space="preserve">Número de meses de execução contratual:</t>
  </si>
  <si>
    <t xml:space="preserve">IDENTIFICAÇÃO DO SERVIÇO</t>
  </si>
  <si>
    <t xml:space="preserve">Identificação do Serviço</t>
  </si>
  <si>
    <t xml:space="preserve">Tipo de Serviços</t>
  </si>
  <si>
    <t xml:space="preserve">Unidade de Medida</t>
  </si>
  <si>
    <t xml:space="preserve">Quantidade total a contratar (em função da unidade de medida)</t>
  </si>
  <si>
    <t xml:space="preserve">MOTORISTA CAT. B</t>
  </si>
  <si>
    <t xml:space="preserve">Mão De Obra Vinculada à Execução ContratuaL</t>
  </si>
  <si>
    <t xml:space="preserve">Dados complementares para composição dos custos referentes à mão de obra</t>
  </si>
  <si>
    <t xml:space="preserve">Tipo de serviço (mesmo serviço com caracteríticas distintas)</t>
  </si>
  <si>
    <t xml:space="preserve">Classificação Brasileira de Ocupações (CBO)</t>
  </si>
  <si>
    <t xml:space="preserve">Salário normtivo da categoria profissional</t>
  </si>
  <si>
    <t xml:space="preserve">Data-Base da categoria (dia/ano)</t>
  </si>
  <si>
    <t xml:space="preserve">MÓDULO 1 - COMPOSIÇÃO DA REMUNERAÇÃO</t>
  </si>
  <si>
    <t xml:space="preserve">Composição da Remuneração</t>
  </si>
  <si>
    <t xml:space="preserve">Valor (R$)</t>
  </si>
  <si>
    <t xml:space="preserve">Salário Base</t>
  </si>
  <si>
    <t xml:space="preserve">Adicional de Periculosidade</t>
  </si>
  <si>
    <t xml:space="preserve">Adicional de Insalubridade</t>
  </si>
  <si>
    <t xml:space="preserve">Adicional Noturno</t>
  </si>
  <si>
    <t xml:space="preserve">E</t>
  </si>
  <si>
    <t xml:space="preserve">Adicional de Hora noturna reduzida</t>
  </si>
  <si>
    <t xml:space="preserve">F</t>
  </si>
  <si>
    <t xml:space="preserve">Outros (Especificar)</t>
  </si>
  <si>
    <t xml:space="preserve">Total da Remuneração</t>
  </si>
  <si>
    <t xml:space="preserve">Nota 1: O Módulo 1 refere-se ao valor mensal devido ao empregado pela prestação do serviço no período de 12 meses.</t>
  </si>
  <si>
    <t xml:space="preserve">MÓDULO 2 - ENCARGOS E BENEFÍCIOS MENSAIS E DIÁRIOS</t>
  </si>
  <si>
    <t xml:space="preserve">2.1</t>
  </si>
  <si>
    <t xml:space="preserve">13º (décimo-terceiro) salário  Férias e Adicional das Férias </t>
  </si>
  <si>
    <t xml:space="preserve">%</t>
  </si>
  <si>
    <t xml:space="preserve">13° Salário</t>
  </si>
  <si>
    <t xml:space="preserve">Férias e Adicional de Férias</t>
  </si>
  <si>
    <t xml:space="preserve">Total</t>
  </si>
  <si>
    <r>
      <rPr>
        <b val="true"/>
        <u val="single"/>
        <sz val="12"/>
        <color rgb="FF000000"/>
        <rFont val="Arial"/>
        <family val="2"/>
        <charset val="1"/>
      </rPr>
      <t xml:space="preserve">Nota 1:</t>
    </r>
    <r>
      <rPr>
        <sz val="12"/>
        <color rgb="FF000000"/>
        <rFont val="Arial"/>
        <family val="2"/>
        <charset val="1"/>
      </rPr>
      <t xml:space="preserve"> Como a planilha de custos e formação de preços é calculada mensalmente, provisiona-se proporcionalmente 1/12 (um doze avos) dos valores referentes a gra_x005F_x0001_ficação natalina, férias e adicional de férias. (Redação dada pela Instrução Norma_x005F_x0001_va nº 7, de 2018) </t>
    </r>
  </si>
  <si>
    <r>
      <rPr>
        <b val="true"/>
        <u val="single"/>
        <sz val="12"/>
        <color rgb="FF000000"/>
        <rFont val="Arial"/>
        <family val="2"/>
        <charset val="1"/>
      </rPr>
      <t xml:space="preserve">Nota 2</t>
    </r>
    <r>
      <rPr>
        <sz val="12"/>
        <color rgb="FF000000"/>
        <rFont val="Arial"/>
        <family val="2"/>
        <charset val="1"/>
      </rPr>
      <t xml:space="preserve">: O Adicional de férias con_x005F_x0001_do no Submódulo 2.1 corresponde a 1/3 (um terço) da remuneração que por sua vez é dividido por 12 (doze) conforme Nota 1 acima</t>
    </r>
  </si>
  <si>
    <r>
      <rPr>
        <b val="true"/>
        <u val="single"/>
        <sz val="12"/>
        <color rgb="FF000000"/>
        <rFont val="Arial"/>
        <family val="2"/>
        <charset val="1"/>
      </rPr>
      <t xml:space="preserve">Nota 3</t>
    </r>
    <r>
      <rPr>
        <sz val="12"/>
        <color rgb="FF000000"/>
        <rFont val="Arial"/>
        <family val="2"/>
        <charset val="1"/>
      </rPr>
      <t xml:space="preserve">: Levando em consideração a vigência contratual prevista no art. 57 da Lei nº 8.666, de 23 de junho de 1993, a rubrica férias tem como objetivo principal suprir a necessidade do pagamento
das férias remuneradas ao final do contrato de 12 meses. Esta rubrica, quando da prorrogação contratual, torna-se custo não renovável. (Incluído pela Instrução Normativa nº 7, de 2018).</t>
    </r>
  </si>
  <si>
    <t xml:space="preserve">SUBMÓDULO 2.2 - - Encargos Previdenciários (GPS), Fundo de Garantia por Tempo de Serviço (FGTS) e outras contribuições.</t>
  </si>
  <si>
    <t xml:space="preserve">2.2</t>
  </si>
  <si>
    <t xml:space="preserve">Encargos Previdenciários e Sociais</t>
  </si>
  <si>
    <t xml:space="preserve">INSS</t>
  </si>
  <si>
    <t xml:space="preserve">Salário Educação</t>
  </si>
  <si>
    <t xml:space="preserve">Seguro Acidente de Trabalho (informar RAT da empresa)</t>
  </si>
  <si>
    <t xml:space="preserve">SESI ou SESC</t>
  </si>
  <si>
    <t xml:space="preserve">SENAI ou SENAC</t>
  </si>
  <si>
    <t xml:space="preserve">SEBRAE</t>
  </si>
  <si>
    <t xml:space="preserve">G</t>
  </si>
  <si>
    <t xml:space="preserve">INCRA</t>
  </si>
  <si>
    <t xml:space="preserve">H</t>
  </si>
  <si>
    <t xml:space="preserve">FGTS</t>
  </si>
  <si>
    <r>
      <rPr>
        <b val="true"/>
        <u val="single"/>
        <sz val="12"/>
        <color rgb="FF000000"/>
        <rFont val="Arial"/>
        <family val="2"/>
        <charset val="1"/>
      </rPr>
      <t xml:space="preserve">Nota 1</t>
    </r>
    <r>
      <rPr>
        <b val="true"/>
        <sz val="12"/>
        <color rgb="FF000000"/>
        <rFont val="Arial"/>
        <family val="2"/>
        <charset val="1"/>
      </rPr>
      <t xml:space="preserve">: </t>
    </r>
    <r>
      <rPr>
        <sz val="12"/>
        <color rgb="FF000000"/>
        <rFont val="Arial"/>
        <family val="2"/>
        <charset val="1"/>
      </rPr>
      <t xml:space="preserve">Os percentuais dos encargos previdenciários, do FGTS e demais contribuições são aqueles estabelecidos pela legislação vigente</t>
    </r>
  </si>
  <si>
    <r>
      <rPr>
        <b val="true"/>
        <u val="single"/>
        <sz val="12"/>
        <color rgb="FF000000"/>
        <rFont val="Arial"/>
        <family val="2"/>
        <charset val="1"/>
      </rPr>
      <t xml:space="preserve">Nota 2:</t>
    </r>
    <r>
      <rPr>
        <sz val="12"/>
        <color rgb="FF000000"/>
        <rFont val="Arial"/>
        <family val="2"/>
        <charset val="1"/>
      </rPr>
      <t xml:space="preserve"> O SAT a depender do grau de risco do serviço variará entre 1%, para risco leve, de 2%, para risco médio, e de 3% de risco grave</t>
    </r>
  </si>
  <si>
    <r>
      <rPr>
        <b val="true"/>
        <u val="single"/>
        <sz val="12"/>
        <color rgb="FF000000"/>
        <rFont val="Arial"/>
        <family val="2"/>
        <charset val="1"/>
      </rPr>
      <t xml:space="preserve">Nota 3</t>
    </r>
    <r>
      <rPr>
        <sz val="12"/>
        <color rgb="FF000000"/>
        <rFont val="Arial"/>
        <family val="2"/>
        <charset val="1"/>
      </rPr>
      <t xml:space="preserve">: Esses percentuais incidem sobre o Módulo 1, o Submódulo 2.1. (Redação dada pela Instrução Norma_x005F_x0001_va nº 7, de 2018)</t>
    </r>
  </si>
  <si>
    <t xml:space="preserve">Submódulo 2.3 - Benfícios Mensais e Diários</t>
  </si>
  <si>
    <t xml:space="preserve">2.3</t>
  </si>
  <si>
    <t xml:space="preserve">Benfícios Mensais e Diários</t>
  </si>
  <si>
    <t xml:space="preserve">Transporte</t>
  </si>
  <si>
    <t xml:space="preserve">Auxilio Alimentação</t>
  </si>
  <si>
    <t xml:space="preserve">Plano de Saude</t>
  </si>
  <si>
    <t xml:space="preserve">Auxilio Funeral</t>
  </si>
  <si>
    <t xml:space="preserve">Cesta Básica</t>
  </si>
  <si>
    <t xml:space="preserve">Total dos Benefícios Mensais e Diários</t>
  </si>
  <si>
    <r>
      <rPr>
        <b val="true"/>
        <u val="single"/>
        <sz val="12"/>
        <color rgb="FF000000"/>
        <rFont val="Arial"/>
        <family val="2"/>
        <charset val="1"/>
      </rPr>
      <t xml:space="preserve">Nota 1:</t>
    </r>
    <r>
      <rPr>
        <sz val="12"/>
        <color rgb="FF000000"/>
        <rFont val="Arial"/>
        <family val="2"/>
        <charset val="1"/>
      </rPr>
      <t xml:space="preserve"> O valor informado deverá ser o custo real do bene_x005F_x0001_cio (descontado o valor eventualmente pago pelo empregado).</t>
    </r>
  </si>
  <si>
    <r>
      <rPr>
        <b val="true"/>
        <u val="single"/>
        <sz val="12"/>
        <color rgb="FF000000"/>
        <rFont val="Arial"/>
        <family val="2"/>
        <charset val="1"/>
      </rPr>
      <t xml:space="preserve">Nota 2: </t>
    </r>
    <r>
      <rPr>
        <sz val="12"/>
        <color rgb="FF000000"/>
        <rFont val="Arial"/>
        <family val="2"/>
        <charset val="1"/>
      </rPr>
      <t xml:space="preserve">Observar a previsão dos bene_x005F_x0001_cios con_x005F_x0001_dos em Acordos, Convenções e Dissídios Cole_x005F_x0001_vos de Trabalho e atentar-se ao disposto no art. 6º da Instrução Norma_x005F_x0001_va 05/2017</t>
    </r>
  </si>
  <si>
    <t xml:space="preserve">Quadro-Resumo do Módulo 2 - Encargos e Benfícios anuais, mensais e diários</t>
  </si>
  <si>
    <t xml:space="preserve">QUADRO RESUMO DO MODULO 2</t>
  </si>
  <si>
    <t xml:space="preserve">Encargos e Benfícios Anuais, Mensais e Diários</t>
  </si>
  <si>
    <t xml:space="preserve">13º (Décimo terceiro) salário, Férias e Adicional das Férias</t>
  </si>
  <si>
    <t xml:space="preserve">Encargos Previdenciários e Sociais (GPS, FGTS, etc</t>
  </si>
  <si>
    <t xml:space="preserve">Módulo 3 - Provisão para Rescisão </t>
  </si>
  <si>
    <t xml:space="preserve">MÓDULO 3: PROVISÃO PARA RESCISÃO</t>
  </si>
  <si>
    <t xml:space="preserve">Provisão para Rescisão</t>
  </si>
  <si>
    <t xml:space="preserve">Aviso Prévio Indenizado</t>
  </si>
  <si>
    <t xml:space="preserve">Incidência do FGTS sobre Aviso Prévio Indenizado</t>
  </si>
  <si>
    <t xml:space="preserve">Multa do FGTS sobre Aviso Prévio Indenizado</t>
  </si>
  <si>
    <t xml:space="preserve">Aviso Prévio Trabalhado</t>
  </si>
  <si>
    <t xml:space="preserve">Incidência do Submódulos 2.2 sobre Aviso Prévio Trabalhado</t>
  </si>
  <si>
    <t xml:space="preserve">Multa FGTS sobre Aviso Prévio Trabalhado</t>
  </si>
  <si>
    <r>
      <rPr>
        <b val="true"/>
        <u val="single"/>
        <sz val="12"/>
        <color rgb="FF000000"/>
        <rFont val="Arial"/>
        <family val="2"/>
        <charset val="1"/>
      </rPr>
      <t xml:space="preserve">NOTA: TCU no Acórdão nº 1.186/2017</t>
    </r>
    <r>
      <rPr>
        <sz val="12"/>
        <color rgb="FF000000"/>
        <rFont val="Arial"/>
        <family val="2"/>
        <charset val="1"/>
      </rPr>
      <t xml:space="preserve"> – Plenário, a Administração “deve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12.506/2011”.</t>
    </r>
  </si>
  <si>
    <t xml:space="preserve">Módulo 4 – Custo de Reposição do Profissional Ausente</t>
  </si>
  <si>
    <t xml:space="preserve">Submódulo 4.1 - Ausências Legais </t>
  </si>
  <si>
    <t xml:space="preserve">4.1</t>
  </si>
  <si>
    <t xml:space="preserve">Subtituto nas Ausências Legais</t>
  </si>
  <si>
    <t xml:space="preserve">Substituição Durante Férias</t>
  </si>
  <si>
    <t xml:space="preserve">Substituição durante Ausências Legais</t>
  </si>
  <si>
    <t xml:space="preserve">Substituição por Licença-Paternidade</t>
  </si>
  <si>
    <t xml:space="preserve">Ausência por acidente de trabalho</t>
  </si>
  <si>
    <t xml:space="preserve">Substituição por Licença-Maternidade</t>
  </si>
  <si>
    <t xml:space="preserve">Outros  (especificar)</t>
  </si>
  <si>
    <t xml:space="preserve">Subtotal</t>
  </si>
  <si>
    <t xml:space="preserve">Nota 1: Os itens que contemplam o módulo 4 se referem ao custo dos dias trabalhados pelo repositor/subs_x005F_x0001_tuto, quando o empregado alocado na prestação de serviço es_x005F_x0001_ver ausente, conforme as previsões
estabelecidas na legislação. (Redação dada pela Instrução Norma_x005F_x0001_va nº 7, de 2018)</t>
  </si>
  <si>
    <t xml:space="preserve">Submódulo 4.2 - Intrajornada </t>
  </si>
  <si>
    <t xml:space="preserve">4.2</t>
  </si>
  <si>
    <t xml:space="preserve">Intrajornada</t>
  </si>
  <si>
    <t xml:space="preserve">Intervalo para repouso ou alimentação</t>
  </si>
  <si>
    <t xml:space="preserve">Nota (1)</t>
  </si>
  <si>
    <t xml:space="preserve">Retificado o item B do Submódulo  4.4 -  Provisão para Rescisão publicado no Diário Oficial da União n° 63, Seção I, página 92, em 1° de abril de 2011.</t>
  </si>
  <si>
    <t xml:space="preserve">Nota (2)</t>
  </si>
  <si>
    <t xml:space="preserve">O campo aviso  prévio  trabalhado (D) será zerado após o primeiro ano de vigência do contrato, caso o mesmo seja renovado.</t>
  </si>
  <si>
    <t xml:space="preserve">Quadro-Resumo do Módulo 4 - Custo de Reposição do Profissional Ausente (Redação dada pela Instrução Normativa nº 7, de 2018)</t>
  </si>
  <si>
    <t xml:space="preserve">QUADRO RESUMO DO MODULO 4</t>
  </si>
  <si>
    <t xml:space="preserve">CUSTO DE REPOSIÇÃO PROFISSIONAL AUSENTE</t>
  </si>
  <si>
    <t xml:space="preserve"> Ausências Legais</t>
  </si>
  <si>
    <t xml:space="preserve"> Intrajornada</t>
  </si>
  <si>
    <t xml:space="preserve">MÓDULO 5 - INSUMOS DIVERSOS</t>
  </si>
  <si>
    <t xml:space="preserve">5.1</t>
  </si>
  <si>
    <t xml:space="preserve">Insumos Diversos</t>
  </si>
  <si>
    <t xml:space="preserve">Uniformes</t>
  </si>
  <si>
    <t xml:space="preserve">Materiais</t>
  </si>
  <si>
    <t xml:space="preserve">Equipamentos</t>
  </si>
  <si>
    <t xml:space="preserve">Utensílios</t>
  </si>
  <si>
    <t xml:space="preserve">Total dos Insumos Diversos</t>
  </si>
  <si>
    <r>
      <rPr>
        <b val="true"/>
        <sz val="12"/>
        <color rgb="FF000000"/>
        <rFont val="Arial"/>
        <family val="2"/>
        <charset val="1"/>
      </rPr>
      <t xml:space="preserve">Nota: </t>
    </r>
    <r>
      <rPr>
        <sz val="12"/>
        <color rgb="FF000000"/>
        <rFont val="Arial"/>
        <family val="2"/>
        <charset val="1"/>
      </rPr>
      <t xml:space="preserve">Valores mensais por empregado</t>
    </r>
  </si>
  <si>
    <t xml:space="preserve">MÓDULO 6 - CUSTOS INDIRETOS, TRIBUTOS E LUCRO</t>
  </si>
  <si>
    <t xml:space="preserve">Custos Indiretos, Tributos e Lucro</t>
  </si>
  <si>
    <t xml:space="preserve">Custos Indiretos </t>
  </si>
  <si>
    <t xml:space="preserve">Lucro</t>
  </si>
  <si>
    <t xml:space="preserve">Total dos Custos Indiretos e Lucro</t>
  </si>
  <si>
    <t xml:space="preserve">Tributos</t>
  </si>
  <si>
    <t xml:space="preserve">C.1 - Tributos Federais (Especificar)</t>
  </si>
  <si>
    <t xml:space="preserve">COFINS</t>
  </si>
  <si>
    <t xml:space="preserve">PIS</t>
  </si>
  <si>
    <t xml:space="preserve">C.2- Tributos Municipais (Especificar)</t>
  </si>
  <si>
    <t xml:space="preserve">ISS</t>
  </si>
  <si>
    <t xml:space="preserve">C.3- Outros Tributos (Especificar</t>
  </si>
  <si>
    <t xml:space="preserve">Total dos Tributos</t>
  </si>
  <si>
    <r>
      <rPr>
        <b val="true"/>
        <sz val="12"/>
        <color rgb="FF000000"/>
        <rFont val="Arial"/>
        <family val="2"/>
        <charset val="1"/>
      </rPr>
      <t xml:space="preserve">Nota 1</t>
    </r>
    <r>
      <rPr>
        <sz val="12"/>
        <color rgb="FF000000"/>
        <rFont val="Arial"/>
        <family val="2"/>
        <charset val="1"/>
      </rPr>
      <t xml:space="preserve">: Custos Indiretos, Tributos e Lucro por empregado.</t>
    </r>
  </si>
  <si>
    <r>
      <rPr>
        <b val="true"/>
        <sz val="12"/>
        <color rgb="FF000000"/>
        <rFont val="Arial"/>
        <family val="2"/>
        <charset val="1"/>
      </rPr>
      <t xml:space="preserve">Nota 2: </t>
    </r>
    <r>
      <rPr>
        <sz val="12"/>
        <color rgb="FF000000"/>
        <rFont val="Arial"/>
        <family val="2"/>
        <charset val="1"/>
      </rPr>
      <t xml:space="preserve">O valor referente a tributos é ob_x005F_x0001_do aplicando-se o percentual sobre o valor do faturamento.</t>
    </r>
  </si>
  <si>
    <t xml:space="preserve">2. QUADRO-RESUMO DO VALOR DOS SERVIÇOS</t>
  </si>
  <si>
    <t xml:space="preserve">Mão-de-obra vinculada à execução contratual (valor por empregado)</t>
  </si>
  <si>
    <t xml:space="preserve">R$</t>
  </si>
  <si>
    <t xml:space="preserve">Módulo 1 - Composição da Remuneração</t>
  </si>
  <si>
    <t xml:space="preserve">Módulo 2 – Encargos e Bene_x005F_x0001_cios Anuais, Mensais e Diários</t>
  </si>
  <si>
    <t xml:space="preserve">Módulo 3 – Provisão para Rescisão</t>
  </si>
  <si>
    <t xml:space="preserve">Módulo 5 – Insumos Diversos</t>
  </si>
  <si>
    <t xml:space="preserve">Subtotal (A+B+C+D+E)</t>
  </si>
  <si>
    <t xml:space="preserve">Módulo 6 - Custos Indiretos, Tributos e Lucro</t>
  </si>
  <si>
    <t xml:space="preserve">Valor Total por Empregado</t>
  </si>
  <si>
    <t xml:space="preserve">3. QUADRO-RESUMO DO VALOR MENSAL DOS SERVIÇOS</t>
  </si>
  <si>
    <t xml:space="preserve">Tipo de Serviço</t>
  </si>
  <si>
    <t xml:space="preserve">Valor Proposto por Empregado</t>
  </si>
  <si>
    <t xml:space="preserve">Qtde. de Empreg. Posto</t>
  </si>
  <si>
    <t xml:space="preserve">Valor Proposto por Posto</t>
  </si>
  <si>
    <t xml:space="preserve">Qtde. de Postos</t>
  </si>
  <si>
    <t xml:space="preserve">Valor Total do Serviço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</si>
</sst>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#,##0.00"/>
    <numFmt numFmtId="167" formatCode="#,##0"/>
    <numFmt numFmtId="168" formatCode="0.00%"/>
    <numFmt numFmtId="169" formatCode="d/m/yyyy"/>
    <numFmt numFmtId="170" formatCode="0%"/>
    <numFmt numFmtId="171" formatCode="_-&quot;R$&quot;* #,##0.00_-;&quot;-R$&quot;* #,##0.00_-;_-&quot;R$&quot;* \-??_-;_-@_-"/>
    <numFmt numFmtId="172" formatCode="0.000%"/>
    <numFmt numFmtId="173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u val="single"/>
      <sz val="12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FFFFFF"/>
        <bgColor rgb="FFF2F2F2"/>
      </patternFill>
    </fill>
    <fill>
      <patternFill patternType="solid">
        <fgColor rgb="FF548235"/>
        <bgColor rgb="FF339966"/>
      </patternFill>
    </fill>
    <fill>
      <patternFill patternType="solid">
        <fgColor rgb="FFC5E0B4"/>
        <bgColor rgb="FFA9D18E"/>
      </patternFill>
    </fill>
    <fill>
      <patternFill patternType="solid">
        <fgColor rgb="FFF2F2F2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4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3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5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5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5" fontId="8" fillId="5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8" fontId="6" fillId="3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3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5" fontId="6" fillId="3" borderId="1" xfId="17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3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3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8" fontId="9" fillId="4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17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21960</xdr:colOff>
      <xdr:row>34</xdr:row>
      <xdr:rowOff>178200</xdr:rowOff>
    </xdr:from>
    <xdr:to>
      <xdr:col>3</xdr:col>
      <xdr:colOff>779040</xdr:colOff>
      <xdr:row>36</xdr:row>
      <xdr:rowOff>115200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4284360" y="8359920"/>
          <a:ext cx="757080" cy="565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18360</xdr:colOff>
      <xdr:row>0</xdr:row>
      <xdr:rowOff>49680</xdr:rowOff>
    </xdr:from>
    <xdr:to>
      <xdr:col>7</xdr:col>
      <xdr:colOff>552960</xdr:colOff>
      <xdr:row>2</xdr:row>
      <xdr:rowOff>82440</xdr:rowOff>
    </xdr:to>
    <xdr:pic>
      <xdr:nvPicPr>
        <xdr:cNvPr id="1" name="Imagem 1" descr=""/>
        <xdr:cNvPicPr/>
      </xdr:nvPicPr>
      <xdr:blipFill>
        <a:blip r:embed="rId2"/>
        <a:stretch/>
      </xdr:blipFill>
      <xdr:spPr>
        <a:xfrm>
          <a:off x="6205680" y="49680"/>
          <a:ext cx="2376000" cy="75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657360</xdr:colOff>
      <xdr:row>0</xdr:row>
      <xdr:rowOff>9360</xdr:rowOff>
    </xdr:from>
    <xdr:to>
      <xdr:col>11</xdr:col>
      <xdr:colOff>1143360</xdr:colOff>
      <xdr:row>0</xdr:row>
      <xdr:rowOff>875880</xdr:rowOff>
    </xdr:to>
    <xdr:pic>
      <xdr:nvPicPr>
        <xdr:cNvPr id="2" name="Imagem 2" descr=""/>
        <xdr:cNvPicPr/>
      </xdr:nvPicPr>
      <xdr:blipFill>
        <a:blip r:embed="rId1"/>
        <a:stretch/>
      </xdr:blipFill>
      <xdr:spPr>
        <a:xfrm>
          <a:off x="9103320" y="9360"/>
          <a:ext cx="2511720" cy="866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30" workbookViewId="0">
      <selection pane="topLeft" activeCell="A34" activeCellId="0" sqref="A34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36.85"/>
    <col collapsed="false" customWidth="true" hidden="false" outlineLevel="0" max="3" min="3" style="0" width="12.71"/>
    <col collapsed="false" customWidth="true" hidden="false" outlineLevel="0" max="4" min="4" style="0" width="14.86"/>
    <col collapsed="false" customWidth="true" hidden="false" outlineLevel="0" max="5" min="5" style="0" width="12.42"/>
    <col collapsed="false" customWidth="true" hidden="false" outlineLevel="0" max="6" min="6" style="0" width="17.42"/>
  </cols>
  <sheetData>
    <row r="1" customFormat="false" ht="42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A3" s="1" t="s">
        <v>1</v>
      </c>
    </row>
    <row r="4" customFormat="false" ht="15" hidden="false" customHeight="false" outlineLevel="0" collapsed="false">
      <c r="A4" s="1" t="s">
        <v>2</v>
      </c>
    </row>
    <row r="6" customFormat="false" ht="15" hidden="false" customHeight="false" outlineLevel="0" collapsed="false">
      <c r="A6" s="0" t="s">
        <v>3</v>
      </c>
    </row>
    <row r="7" customFormat="false" ht="15" hidden="false" customHeight="false" outlineLevel="0" collapsed="false">
      <c r="A7" s="0" t="s">
        <v>4</v>
      </c>
    </row>
    <row r="8" customFormat="false" ht="15.75" hidden="false" customHeight="true" outlineLevel="0" collapsed="false"/>
    <row r="9" customFormat="false" ht="15.75" hidden="false" customHeight="true" outlineLevel="0" collapsed="false">
      <c r="A9" s="2" t="s">
        <v>5</v>
      </c>
    </row>
    <row r="10" customFormat="false" ht="15.75" hidden="false" customHeight="true" outlineLevel="0" collapsed="false">
      <c r="A10" s="3" t="s">
        <v>6</v>
      </c>
      <c r="B10" s="3"/>
      <c r="C10" s="3"/>
      <c r="D10" s="3"/>
      <c r="E10" s="3"/>
      <c r="F10" s="3"/>
    </row>
    <row r="11" customFormat="false" ht="15.75" hidden="false" customHeight="true" outlineLevel="0" collapsed="false">
      <c r="A11" s="1" t="s">
        <v>7</v>
      </c>
      <c r="C11" s="4" t="s">
        <v>8</v>
      </c>
      <c r="D11" s="4"/>
      <c r="E11" s="4"/>
      <c r="F11" s="4"/>
    </row>
    <row r="12" customFormat="false" ht="15.75" hidden="false" customHeight="true" outlineLevel="0" collapsed="false">
      <c r="A12" s="4" t="s">
        <v>9</v>
      </c>
      <c r="B12" s="4"/>
      <c r="C12" s="4"/>
      <c r="D12" s="4"/>
      <c r="E12" s="4"/>
      <c r="F12" s="4"/>
    </row>
    <row r="13" customFormat="false" ht="15.75" hidden="false" customHeight="true" outlineLevel="0" collapsed="false">
      <c r="A13" s="5" t="s">
        <v>10</v>
      </c>
      <c r="B13" s="6" t="s">
        <v>11</v>
      </c>
      <c r="C13" s="5" t="s">
        <v>12</v>
      </c>
      <c r="E13" s="5" t="s">
        <v>13</v>
      </c>
      <c r="F13" s="6"/>
    </row>
    <row r="14" customFormat="false" ht="15.75" hidden="false" customHeight="true" outlineLevel="0" collapsed="false">
      <c r="A14" s="4" t="s">
        <v>14</v>
      </c>
      <c r="B14" s="4"/>
      <c r="C14" s="4"/>
      <c r="D14" s="4"/>
      <c r="E14" s="4"/>
      <c r="F14" s="4"/>
      <c r="G14" s="4"/>
    </row>
    <row r="15" customFormat="false" ht="15.75" hidden="false" customHeight="true" outlineLevel="0" collapsed="false">
      <c r="A15" s="4"/>
      <c r="B15" s="4"/>
      <c r="C15" s="4"/>
      <c r="D15" s="4"/>
      <c r="E15" s="4"/>
      <c r="F15" s="4"/>
    </row>
    <row r="17" customFormat="false" ht="15" hidden="false" customHeight="false" outlineLevel="0" collapsed="false">
      <c r="A17" s="1" t="s">
        <v>15</v>
      </c>
    </row>
    <row r="20" customFormat="false" ht="15" hidden="false" customHeight="false" outlineLevel="0" collapsed="false">
      <c r="A20" s="7" t="s">
        <v>16</v>
      </c>
      <c r="B20" s="7"/>
      <c r="C20" s="7"/>
      <c r="D20" s="7"/>
      <c r="E20" s="7"/>
      <c r="F20" s="7"/>
      <c r="H20" s="8"/>
    </row>
    <row r="21" customFormat="false" ht="15" hidden="false" customHeight="true" outlineLevel="0" collapsed="false">
      <c r="A21" s="9" t="s">
        <v>17</v>
      </c>
      <c r="B21" s="9" t="s">
        <v>18</v>
      </c>
      <c r="C21" s="9" t="s">
        <v>19</v>
      </c>
      <c r="D21" s="9" t="s">
        <v>20</v>
      </c>
      <c r="E21" s="9" t="s">
        <v>21</v>
      </c>
      <c r="F21" s="9" t="s">
        <v>22</v>
      </c>
    </row>
    <row r="22" customFormat="false" ht="15" hidden="false" customHeight="false" outlineLevel="0" collapsed="false">
      <c r="A22" s="7" t="s">
        <v>23</v>
      </c>
      <c r="B22" s="7"/>
      <c r="C22" s="7"/>
      <c r="D22" s="7"/>
      <c r="E22" s="7"/>
      <c r="F22" s="7"/>
    </row>
    <row r="23" customFormat="false" ht="75" hidden="false" customHeight="false" outlineLevel="0" collapsed="false">
      <c r="A23" s="10" t="n">
        <v>1</v>
      </c>
      <c r="B23" s="11" t="s">
        <v>24</v>
      </c>
      <c r="C23" s="10" t="s">
        <v>25</v>
      </c>
      <c r="D23" s="12" t="n">
        <f aca="false">Planilha2!L149</f>
        <v>6371.80076628352</v>
      </c>
      <c r="E23" s="10" t="n">
        <v>10</v>
      </c>
      <c r="F23" s="13" t="n">
        <f aca="false">(D23*E23)*12</f>
        <v>764616.091954023</v>
      </c>
    </row>
    <row r="24" customFormat="false" ht="15" hidden="false" customHeight="false" outlineLevel="0" collapsed="false">
      <c r="A24" s="7" t="s">
        <v>26</v>
      </c>
      <c r="B24" s="7"/>
      <c r="C24" s="7"/>
      <c r="D24" s="7"/>
      <c r="E24" s="7"/>
      <c r="F24" s="7"/>
    </row>
    <row r="25" customFormat="false" ht="25.5" hidden="false" customHeight="true" outlineLevel="0" collapsed="false">
      <c r="A25" s="10" t="n">
        <v>2</v>
      </c>
      <c r="B25" s="14" t="s">
        <v>27</v>
      </c>
      <c r="C25" s="10" t="s">
        <v>28</v>
      </c>
      <c r="D25" s="10" t="n">
        <v>139.71</v>
      </c>
      <c r="E25" s="15" t="n">
        <v>1200</v>
      </c>
      <c r="F25" s="16" t="n">
        <f aca="false">D25*E25</f>
        <v>167652</v>
      </c>
    </row>
    <row r="26" customFormat="false" ht="30.75" hidden="false" customHeight="true" outlineLevel="0" collapsed="false">
      <c r="A26" s="10" t="n">
        <v>3</v>
      </c>
      <c r="B26" s="11" t="s">
        <v>29</v>
      </c>
      <c r="C26" s="10" t="s">
        <v>28</v>
      </c>
      <c r="D26" s="10" t="n">
        <v>45.83</v>
      </c>
      <c r="E26" s="10" t="n">
        <v>120</v>
      </c>
      <c r="F26" s="16" t="n">
        <f aca="false">D26*E26</f>
        <v>5499.6</v>
      </c>
    </row>
    <row r="27" customFormat="false" ht="15" hidden="false" customHeight="false" outlineLevel="0" collapsed="false">
      <c r="E27" s="17" t="s">
        <v>30</v>
      </c>
      <c r="F27" s="18" t="n">
        <f aca="false">F23+F25+F26</f>
        <v>937767.691954023</v>
      </c>
    </row>
    <row r="31" customFormat="false" ht="29.25" hidden="false" customHeight="true" outlineLevel="0" collapsed="false">
      <c r="A31" s="19" t="s">
        <v>31</v>
      </c>
      <c r="B31" s="19"/>
      <c r="C31" s="19"/>
      <c r="D31" s="19"/>
      <c r="E31" s="19"/>
      <c r="F31" s="19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</row>
    <row r="34" customFormat="false" ht="15" hidden="false" customHeight="false" outlineLevel="0" collapsed="false">
      <c r="A34" s="20"/>
      <c r="B34" s="20"/>
      <c r="C34" s="20"/>
      <c r="D34" s="20"/>
      <c r="E34" s="20"/>
      <c r="F34" s="20"/>
    </row>
    <row r="36" customFormat="false" ht="34.5" hidden="false" customHeight="true" outlineLevel="0" collapsed="false"/>
    <row r="37" customFormat="false" ht="15" hidden="false" customHeight="false" outlineLevel="0" collapsed="false">
      <c r="A37" s="21" t="s">
        <v>32</v>
      </c>
      <c r="B37" s="21"/>
      <c r="C37" s="21"/>
      <c r="D37" s="21"/>
      <c r="E37" s="21"/>
      <c r="F37" s="21"/>
    </row>
    <row r="38" customFormat="false" ht="15" hidden="false" customHeight="false" outlineLevel="0" collapsed="false">
      <c r="A38" s="21" t="s">
        <v>33</v>
      </c>
      <c r="B38" s="21"/>
      <c r="C38" s="21"/>
      <c r="D38" s="21"/>
      <c r="E38" s="21"/>
      <c r="F38" s="21"/>
    </row>
    <row r="39" customFormat="false" ht="15" hidden="false" customHeight="false" outlineLevel="0" collapsed="false">
      <c r="A39" s="21" t="s">
        <v>34</v>
      </c>
      <c r="B39" s="21"/>
      <c r="C39" s="21"/>
      <c r="D39" s="21"/>
      <c r="E39" s="21"/>
      <c r="F39" s="21"/>
    </row>
  </sheetData>
  <mergeCells count="14">
    <mergeCell ref="A10:F10"/>
    <mergeCell ref="C11:F11"/>
    <mergeCell ref="A12:F12"/>
    <mergeCell ref="A14:G14"/>
    <mergeCell ref="A15:F15"/>
    <mergeCell ref="A20:F20"/>
    <mergeCell ref="A22:F22"/>
    <mergeCell ref="A24:F24"/>
    <mergeCell ref="A31:F31"/>
    <mergeCell ref="A32:F32"/>
    <mergeCell ref="A34:F34"/>
    <mergeCell ref="A37:F37"/>
    <mergeCell ref="A38:F38"/>
    <mergeCell ref="A39:F3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55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15" workbookViewId="0">
      <selection pane="topLeft" activeCell="L60" activeCellId="0" sqref="L60"/>
    </sheetView>
  </sheetViews>
  <sheetFormatPr defaultColWidth="10.43359375" defaultRowHeight="15" zeroHeight="false" outlineLevelRow="0" outlineLevelCol="0"/>
  <cols>
    <col collapsed="false" customWidth="true" hidden="false" outlineLevel="0" max="1" min="1" style="22" width="3.57"/>
    <col collapsed="false" customWidth="true" hidden="false" outlineLevel="0" max="2" min="2" style="23" width="22.14"/>
    <col collapsed="false" customWidth="true" hidden="false" outlineLevel="0" max="3" min="3" style="23" width="23.86"/>
    <col collapsed="false" customWidth="true" hidden="false" outlineLevel="0" max="4" min="4" style="23" width="15"/>
    <col collapsed="false" customWidth="true" hidden="false" outlineLevel="0" max="5" min="5" style="23" width="6.28"/>
    <col collapsed="false" customWidth="true" hidden="false" outlineLevel="0" max="6" min="6" style="23" width="14.43"/>
    <col collapsed="false" customWidth="true" hidden="false" outlineLevel="0" max="7" min="7" style="22" width="13.57"/>
    <col collapsed="false" customWidth="true" hidden="false" outlineLevel="0" max="8" min="8" style="23" width="8.14"/>
    <col collapsed="false" customWidth="true" hidden="false" outlineLevel="0" max="9" min="9" style="22" width="12.71"/>
    <col collapsed="false" customWidth="true" hidden="false" outlineLevel="0" max="10" min="10" style="22" width="15.57"/>
    <col collapsed="false" customWidth="true" hidden="false" outlineLevel="0" max="11" min="11" style="24" width="13.14"/>
    <col collapsed="false" customWidth="true" hidden="false" outlineLevel="0" max="12" min="12" style="25" width="17.29"/>
    <col collapsed="false" customWidth="true" hidden="false" outlineLevel="0" max="13" min="13" style="22" width="11.99"/>
    <col collapsed="false" customWidth="true" hidden="false" outlineLevel="0" max="14" min="14" style="22" width="12.71"/>
    <col collapsed="false" customWidth="true" hidden="false" outlineLevel="0" max="15" min="15" style="22" width="15.42"/>
    <col collapsed="false" customWidth="true" hidden="false" outlineLevel="0" max="16" min="16" style="22" width="17.14"/>
    <col collapsed="false" customWidth="false" hidden="false" outlineLevel="0" max="1024" min="17" style="22" width="10.42"/>
  </cols>
  <sheetData>
    <row r="1" customFormat="false" ht="72.75" hidden="false" customHeight="true" outlineLevel="0" collapsed="false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customFormat="false" ht="12" hidden="false" customHeight="true" outlineLevel="0" collapsed="false">
      <c r="B2" s="27"/>
      <c r="C2" s="27"/>
      <c r="D2" s="27"/>
      <c r="E2" s="27"/>
      <c r="F2" s="27"/>
      <c r="G2" s="28"/>
      <c r="H2" s="28"/>
      <c r="I2" s="28"/>
      <c r="J2" s="28"/>
      <c r="K2" s="29"/>
      <c r="L2" s="28"/>
    </row>
    <row r="3" customFormat="false" ht="15" hidden="false" customHeight="true" outlineLevel="0" collapsed="false">
      <c r="B3" s="30" t="s">
        <v>36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customFormat="false" ht="15" hidden="false" customHeight="true" outlineLevel="0" collapsed="false">
      <c r="B4" s="31" t="s">
        <v>37</v>
      </c>
      <c r="C4" s="32" t="s">
        <v>38</v>
      </c>
      <c r="D4" s="32"/>
      <c r="E4" s="32"/>
      <c r="F4" s="32"/>
      <c r="G4" s="32"/>
      <c r="H4" s="32"/>
      <c r="I4" s="32"/>
      <c r="J4" s="32"/>
      <c r="K4" s="33" t="n">
        <v>45349</v>
      </c>
      <c r="L4" s="33"/>
    </row>
    <row r="5" customFormat="false" ht="15" hidden="false" customHeight="true" outlineLevel="0" collapsed="false">
      <c r="B5" s="31" t="s">
        <v>39</v>
      </c>
      <c r="C5" s="32" t="s">
        <v>40</v>
      </c>
      <c r="D5" s="32"/>
      <c r="E5" s="32"/>
      <c r="F5" s="32"/>
      <c r="G5" s="32"/>
      <c r="H5" s="32"/>
      <c r="I5" s="32"/>
      <c r="J5" s="32"/>
      <c r="K5" s="34" t="s">
        <v>41</v>
      </c>
      <c r="L5" s="34"/>
    </row>
    <row r="6" customFormat="false" ht="15" hidden="false" customHeight="true" outlineLevel="0" collapsed="false">
      <c r="B6" s="31" t="s">
        <v>42</v>
      </c>
      <c r="C6" s="32" t="s">
        <v>43</v>
      </c>
      <c r="D6" s="32"/>
      <c r="E6" s="32"/>
      <c r="F6" s="32"/>
      <c r="G6" s="32"/>
      <c r="H6" s="32"/>
      <c r="I6" s="32"/>
      <c r="J6" s="32"/>
      <c r="K6" s="34" t="s">
        <v>44</v>
      </c>
      <c r="L6" s="34"/>
    </row>
    <row r="7" customFormat="false" ht="15" hidden="false" customHeight="true" outlineLevel="0" collapsed="false">
      <c r="B7" s="31" t="s">
        <v>45</v>
      </c>
      <c r="C7" s="35" t="s">
        <v>46</v>
      </c>
      <c r="D7" s="35"/>
      <c r="E7" s="35"/>
      <c r="F7" s="35"/>
      <c r="G7" s="35"/>
      <c r="H7" s="35"/>
      <c r="I7" s="35"/>
      <c r="J7" s="35"/>
      <c r="K7" s="34" t="n">
        <v>12</v>
      </c>
      <c r="L7" s="34"/>
    </row>
    <row r="8" s="36" customFormat="true" ht="7.5" hidden="false" customHeight="true" outlineLevel="0" collapsed="false">
      <c r="B8" s="37"/>
      <c r="C8" s="37"/>
      <c r="D8" s="37"/>
      <c r="E8" s="37"/>
      <c r="F8" s="37"/>
      <c r="G8" s="38"/>
      <c r="H8" s="37"/>
      <c r="I8" s="38"/>
      <c r="J8" s="38"/>
      <c r="K8" s="39"/>
      <c r="L8" s="38"/>
    </row>
    <row r="9" customFormat="false" ht="15" hidden="false" customHeight="true" outlineLevel="0" collapsed="false">
      <c r="B9" s="40" t="s">
        <v>47</v>
      </c>
      <c r="C9" s="40"/>
      <c r="D9" s="40"/>
      <c r="E9" s="40"/>
      <c r="F9" s="40"/>
      <c r="G9" s="40"/>
      <c r="H9" s="40"/>
      <c r="I9" s="40"/>
      <c r="J9" s="40"/>
      <c r="K9" s="40"/>
      <c r="L9" s="40"/>
    </row>
    <row r="10" customFormat="false" ht="15" hidden="false" customHeight="true" outlineLevel="0" collapsed="false">
      <c r="B10" s="41" t="s">
        <v>48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customFormat="false" ht="33.75" hidden="false" customHeight="true" outlineLevel="0" collapsed="false">
      <c r="B11" s="31" t="s">
        <v>49</v>
      </c>
      <c r="C11" s="31"/>
      <c r="D11" s="31"/>
      <c r="E11" s="31"/>
      <c r="F11" s="31" t="s">
        <v>50</v>
      </c>
      <c r="G11" s="31"/>
      <c r="H11" s="31"/>
      <c r="I11" s="42" t="s">
        <v>51</v>
      </c>
      <c r="J11" s="42"/>
      <c r="K11" s="42"/>
      <c r="L11" s="42"/>
    </row>
    <row r="12" customFormat="false" ht="23.25" hidden="false" customHeight="true" outlineLevel="0" collapsed="false">
      <c r="B12" s="42" t="s">
        <v>52</v>
      </c>
      <c r="C12" s="42"/>
      <c r="D12" s="42"/>
      <c r="E12" s="42"/>
      <c r="F12" s="34" t="s">
        <v>25</v>
      </c>
      <c r="G12" s="34"/>
      <c r="H12" s="34"/>
      <c r="I12" s="34" t="n">
        <v>1</v>
      </c>
      <c r="J12" s="34"/>
      <c r="K12" s="34"/>
      <c r="L12" s="34"/>
    </row>
    <row r="13" s="36" customFormat="true" ht="7.5" hidden="false" customHeight="true" outlineLevel="0" collapsed="false">
      <c r="B13" s="37"/>
      <c r="C13" s="37"/>
      <c r="D13" s="37"/>
      <c r="E13" s="37"/>
      <c r="F13" s="37"/>
      <c r="G13" s="38"/>
      <c r="H13" s="37"/>
      <c r="I13" s="38"/>
      <c r="J13" s="38"/>
      <c r="K13" s="39"/>
      <c r="L13" s="38"/>
    </row>
    <row r="14" customFormat="false" ht="22.5" hidden="false" customHeight="true" outlineLevel="0" collapsed="false">
      <c r="A14" s="43"/>
      <c r="B14" s="40" t="s">
        <v>53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customFormat="false" ht="15" hidden="false" customHeight="true" outlineLevel="0" collapsed="false">
      <c r="A15" s="43"/>
      <c r="B15" s="44" t="s">
        <v>54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="23" customFormat="true" ht="32.1" hidden="false" customHeight="true" outlineLevel="0" collapsed="false">
      <c r="A16" s="43"/>
      <c r="B16" s="31" t="n">
        <v>1</v>
      </c>
      <c r="C16" s="32" t="s">
        <v>55</v>
      </c>
      <c r="D16" s="32"/>
      <c r="E16" s="32"/>
      <c r="F16" s="32"/>
      <c r="G16" s="32"/>
      <c r="H16" s="32"/>
      <c r="I16" s="32"/>
      <c r="J16" s="32"/>
      <c r="K16" s="45" t="str">
        <f aca="false">B12</f>
        <v>MOTORISTA CAT. B</v>
      </c>
      <c r="L16" s="45"/>
    </row>
    <row r="17" customFormat="false" ht="15" hidden="false" customHeight="true" outlineLevel="0" collapsed="false">
      <c r="A17" s="43"/>
      <c r="B17" s="31" t="n">
        <v>2</v>
      </c>
      <c r="C17" s="32" t="s">
        <v>56</v>
      </c>
      <c r="D17" s="32"/>
      <c r="E17" s="32"/>
      <c r="F17" s="32"/>
      <c r="G17" s="32"/>
      <c r="H17" s="32"/>
      <c r="I17" s="32"/>
      <c r="J17" s="32"/>
      <c r="K17" s="34"/>
      <c r="L17" s="34"/>
    </row>
    <row r="18" customFormat="false" ht="15" hidden="false" customHeight="true" outlineLevel="0" collapsed="false">
      <c r="A18" s="43"/>
      <c r="B18" s="31" t="n">
        <v>3</v>
      </c>
      <c r="C18" s="32" t="s">
        <v>57</v>
      </c>
      <c r="D18" s="32"/>
      <c r="E18" s="32"/>
      <c r="F18" s="32"/>
      <c r="G18" s="32"/>
      <c r="H18" s="32"/>
      <c r="I18" s="32"/>
      <c r="J18" s="32"/>
      <c r="K18" s="46" t="n">
        <v>2503.95</v>
      </c>
      <c r="L18" s="46"/>
    </row>
    <row r="19" customFormat="false" ht="15" hidden="false" customHeight="true" outlineLevel="0" collapsed="false">
      <c r="A19" s="43"/>
      <c r="B19" s="31" t="n">
        <v>4</v>
      </c>
      <c r="C19" s="35" t="s">
        <v>58</v>
      </c>
      <c r="D19" s="35"/>
      <c r="E19" s="35"/>
      <c r="F19" s="35"/>
      <c r="G19" s="35"/>
      <c r="H19" s="35"/>
      <c r="I19" s="35"/>
      <c r="J19" s="35"/>
      <c r="K19" s="47" t="n">
        <v>45292</v>
      </c>
      <c r="L19" s="47"/>
    </row>
    <row r="20" s="36" customFormat="true" ht="7.5" hidden="false" customHeight="true" outlineLevel="0" collapsed="false">
      <c r="B20" s="37"/>
      <c r="C20" s="37"/>
      <c r="D20" s="37"/>
      <c r="E20" s="37"/>
      <c r="F20" s="37"/>
      <c r="G20" s="38"/>
      <c r="H20" s="37"/>
      <c r="I20" s="38"/>
      <c r="J20" s="38"/>
      <c r="K20" s="39"/>
      <c r="L20" s="38"/>
    </row>
    <row r="21" customFormat="false" ht="15" hidden="false" customHeight="true" outlineLevel="0" collapsed="false">
      <c r="B21" s="30" t="s">
        <v>59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customFormat="false" ht="15" hidden="false" customHeight="true" outlineLevel="0" collapsed="false">
      <c r="B22" s="41" t="n">
        <v>1</v>
      </c>
      <c r="C22" s="41" t="s">
        <v>60</v>
      </c>
      <c r="D22" s="41"/>
      <c r="E22" s="41"/>
      <c r="F22" s="41"/>
      <c r="G22" s="41"/>
      <c r="H22" s="41"/>
      <c r="I22" s="41"/>
      <c r="J22" s="41"/>
      <c r="K22" s="41"/>
      <c r="L22" s="48" t="s">
        <v>61</v>
      </c>
    </row>
    <row r="23" customFormat="false" ht="15" hidden="false" customHeight="true" outlineLevel="0" collapsed="false">
      <c r="B23" s="31" t="s">
        <v>37</v>
      </c>
      <c r="C23" s="32" t="s">
        <v>62</v>
      </c>
      <c r="D23" s="32"/>
      <c r="E23" s="32"/>
      <c r="F23" s="32"/>
      <c r="G23" s="32"/>
      <c r="H23" s="32"/>
      <c r="I23" s="32"/>
      <c r="J23" s="32"/>
      <c r="K23" s="49"/>
      <c r="L23" s="50" t="n">
        <f aca="false">K18</f>
        <v>2503.95</v>
      </c>
    </row>
    <row r="24" customFormat="false" ht="15" hidden="false" customHeight="true" outlineLevel="0" collapsed="false">
      <c r="B24" s="31" t="s">
        <v>39</v>
      </c>
      <c r="C24" s="32" t="s">
        <v>63</v>
      </c>
      <c r="D24" s="32"/>
      <c r="E24" s="32"/>
      <c r="F24" s="32"/>
      <c r="G24" s="32"/>
      <c r="H24" s="32"/>
      <c r="I24" s="32"/>
      <c r="J24" s="32"/>
      <c r="K24" s="49"/>
      <c r="L24" s="50" t="n">
        <f aca="false">$L$23*K24</f>
        <v>0</v>
      </c>
      <c r="P24" s="51"/>
    </row>
    <row r="25" customFormat="false" ht="15" hidden="false" customHeight="true" outlineLevel="0" collapsed="false">
      <c r="B25" s="31" t="s">
        <v>42</v>
      </c>
      <c r="C25" s="32" t="s">
        <v>64</v>
      </c>
      <c r="D25" s="32"/>
      <c r="E25" s="32"/>
      <c r="F25" s="32"/>
      <c r="G25" s="32"/>
      <c r="H25" s="32"/>
      <c r="I25" s="32"/>
      <c r="J25" s="32"/>
      <c r="K25" s="52"/>
      <c r="L25" s="50" t="n">
        <f aca="false">$L$23*K25</f>
        <v>0</v>
      </c>
    </row>
    <row r="26" customFormat="false" ht="15" hidden="false" customHeight="true" outlineLevel="0" collapsed="false">
      <c r="B26" s="31" t="s">
        <v>45</v>
      </c>
      <c r="C26" s="32" t="s">
        <v>65</v>
      </c>
      <c r="D26" s="32"/>
      <c r="E26" s="32"/>
      <c r="F26" s="32"/>
      <c r="G26" s="32"/>
      <c r="H26" s="32"/>
      <c r="I26" s="32"/>
      <c r="J26" s="32"/>
      <c r="K26" s="49"/>
      <c r="L26" s="50" t="n">
        <f aca="false">$L$23*K26</f>
        <v>0</v>
      </c>
    </row>
    <row r="27" customFormat="false" ht="15" hidden="false" customHeight="true" outlineLevel="0" collapsed="false">
      <c r="B27" s="31" t="s">
        <v>66</v>
      </c>
      <c r="C27" s="32" t="s">
        <v>67</v>
      </c>
      <c r="D27" s="32"/>
      <c r="E27" s="32"/>
      <c r="F27" s="32"/>
      <c r="G27" s="32"/>
      <c r="H27" s="32"/>
      <c r="I27" s="32"/>
      <c r="J27" s="32"/>
      <c r="K27" s="49"/>
      <c r="L27" s="50" t="n">
        <f aca="false">$L$23*K27</f>
        <v>0</v>
      </c>
    </row>
    <row r="28" customFormat="false" ht="15" hidden="false" customHeight="true" outlineLevel="0" collapsed="false">
      <c r="B28" s="31" t="s">
        <v>68</v>
      </c>
      <c r="C28" s="32" t="s">
        <v>69</v>
      </c>
      <c r="D28" s="32"/>
      <c r="E28" s="32"/>
      <c r="F28" s="32"/>
      <c r="G28" s="32"/>
      <c r="H28" s="32"/>
      <c r="I28" s="32"/>
      <c r="J28" s="32"/>
      <c r="K28" s="49"/>
      <c r="L28" s="50" t="n">
        <f aca="false">$L$23*K28</f>
        <v>0</v>
      </c>
    </row>
    <row r="29" customFormat="false" ht="15" hidden="false" customHeight="true" outlineLevel="0" collapsed="false">
      <c r="B29" s="30" t="s">
        <v>70</v>
      </c>
      <c r="C29" s="30"/>
      <c r="D29" s="30"/>
      <c r="E29" s="30"/>
      <c r="F29" s="30"/>
      <c r="G29" s="30"/>
      <c r="H29" s="30"/>
      <c r="I29" s="30"/>
      <c r="J29" s="30"/>
      <c r="K29" s="53"/>
      <c r="L29" s="54" t="n">
        <f aca="false">SUM(L23:L28)</f>
        <v>2503.95</v>
      </c>
    </row>
    <row r="30" customFormat="false" ht="15" hidden="true" customHeight="true" outlineLevel="0" collapsed="false">
      <c r="B30" s="55" t="s">
        <v>71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="36" customFormat="true" ht="7.5" hidden="false" customHeight="true" outlineLevel="0" collapsed="false">
      <c r="B31" s="37"/>
      <c r="C31" s="37"/>
      <c r="D31" s="37"/>
      <c r="E31" s="37"/>
      <c r="F31" s="37"/>
      <c r="G31" s="38"/>
      <c r="H31" s="37"/>
      <c r="I31" s="38"/>
      <c r="J31" s="38"/>
      <c r="K31" s="39"/>
      <c r="L31" s="38"/>
    </row>
    <row r="32" customFormat="false" ht="15" hidden="false" customHeight="true" outlineLevel="0" collapsed="false">
      <c r="B32" s="30" t="s">
        <v>72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customFormat="false" ht="15" hidden="false" customHeight="true" outlineLevel="0" collapsed="false">
      <c r="B33" s="41" t="s">
        <v>73</v>
      </c>
      <c r="C33" s="41" t="s">
        <v>74</v>
      </c>
      <c r="D33" s="41"/>
      <c r="E33" s="41"/>
      <c r="F33" s="41"/>
      <c r="G33" s="41"/>
      <c r="H33" s="41"/>
      <c r="I33" s="41"/>
      <c r="J33" s="41"/>
      <c r="K33" s="56" t="s">
        <v>75</v>
      </c>
      <c r="L33" s="48" t="s">
        <v>61</v>
      </c>
    </row>
    <row r="34" customFormat="false" ht="15" hidden="false" customHeight="true" outlineLevel="0" collapsed="false">
      <c r="B34" s="31" t="s">
        <v>37</v>
      </c>
      <c r="C34" s="32" t="s">
        <v>76</v>
      </c>
      <c r="D34" s="32"/>
      <c r="E34" s="32"/>
      <c r="F34" s="32"/>
      <c r="G34" s="32"/>
      <c r="H34" s="32"/>
      <c r="I34" s="32"/>
      <c r="J34" s="32"/>
      <c r="K34" s="49" t="n">
        <f aca="false">(1/12)</f>
        <v>0.0833333333333333</v>
      </c>
      <c r="L34" s="50" t="n">
        <f aca="false">ROUND($L$29*K34,2)</f>
        <v>208.66</v>
      </c>
    </row>
    <row r="35" customFormat="false" ht="15" hidden="false" customHeight="true" outlineLevel="0" collapsed="false">
      <c r="B35" s="57" t="s">
        <v>39</v>
      </c>
      <c r="C35" s="58" t="s">
        <v>77</v>
      </c>
      <c r="D35" s="58"/>
      <c r="E35" s="58"/>
      <c r="F35" s="58"/>
      <c r="G35" s="58"/>
      <c r="H35" s="58"/>
      <c r="I35" s="58"/>
      <c r="J35" s="58"/>
      <c r="K35" s="59" t="n">
        <v>0.121</v>
      </c>
      <c r="L35" s="50" t="n">
        <f aca="false">K35*$L$29</f>
        <v>302.97795</v>
      </c>
    </row>
    <row r="36" customFormat="false" ht="15" hidden="false" customHeight="true" outlineLevel="0" collapsed="false">
      <c r="B36" s="41" t="s">
        <v>78</v>
      </c>
      <c r="C36" s="41"/>
      <c r="D36" s="41"/>
      <c r="E36" s="41"/>
      <c r="F36" s="41"/>
      <c r="G36" s="41"/>
      <c r="H36" s="41"/>
      <c r="I36" s="41"/>
      <c r="J36" s="41"/>
      <c r="K36" s="60" t="n">
        <f aca="false">SUM(K34:K35)</f>
        <v>0.204333333333333</v>
      </c>
      <c r="L36" s="61" t="n">
        <f aca="false">ROUND(SUM(L34:L35),2)</f>
        <v>511.64</v>
      </c>
    </row>
    <row r="37" customFormat="false" ht="24" hidden="true" customHeight="true" outlineLevel="0" collapsed="false">
      <c r="B37" s="62" t="s">
        <v>79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customFormat="false" ht="15.75" hidden="true" customHeight="true" outlineLevel="0" collapsed="false">
      <c r="B38" s="63" t="s">
        <v>80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</row>
    <row r="39" customFormat="false" ht="26.25" hidden="true" customHeight="true" outlineLevel="0" collapsed="false">
      <c r="B39" s="63" t="s">
        <v>81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="36" customFormat="true" ht="7.5" hidden="false" customHeight="true" outlineLevel="0" collapsed="false">
      <c r="B40" s="37"/>
      <c r="C40" s="37"/>
      <c r="D40" s="37"/>
      <c r="E40" s="37"/>
      <c r="F40" s="37"/>
      <c r="G40" s="38"/>
      <c r="H40" s="37"/>
      <c r="I40" s="38"/>
      <c r="J40" s="38"/>
      <c r="K40" s="39"/>
      <c r="L40" s="38"/>
    </row>
    <row r="41" customFormat="false" ht="16.5" hidden="false" customHeight="true" outlineLevel="0" collapsed="false">
      <c r="B41" s="64" t="s">
        <v>82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customFormat="false" ht="14.25" hidden="false" customHeight="true" outlineLevel="0" collapsed="false">
      <c r="B42" s="41" t="s">
        <v>83</v>
      </c>
      <c r="C42" s="41" t="s">
        <v>84</v>
      </c>
      <c r="D42" s="41"/>
      <c r="E42" s="41"/>
      <c r="F42" s="41"/>
      <c r="G42" s="41"/>
      <c r="H42" s="41"/>
      <c r="I42" s="41"/>
      <c r="J42" s="41"/>
      <c r="K42" s="56" t="s">
        <v>75</v>
      </c>
      <c r="L42" s="48" t="s">
        <v>61</v>
      </c>
    </row>
    <row r="43" customFormat="false" ht="15" hidden="false" customHeight="true" outlineLevel="0" collapsed="false">
      <c r="B43" s="31" t="s">
        <v>37</v>
      </c>
      <c r="C43" s="32" t="s">
        <v>85</v>
      </c>
      <c r="D43" s="32"/>
      <c r="E43" s="32"/>
      <c r="F43" s="32"/>
      <c r="G43" s="32"/>
      <c r="H43" s="32"/>
      <c r="I43" s="32"/>
      <c r="J43" s="32"/>
      <c r="K43" s="49" t="n">
        <v>0.2</v>
      </c>
      <c r="L43" s="50" t="n">
        <f aca="false">ROUND(($L$29+$L$36)*K43,2)</f>
        <v>603.12</v>
      </c>
    </row>
    <row r="44" customFormat="false" ht="15" hidden="false" customHeight="true" outlineLevel="0" collapsed="false">
      <c r="B44" s="31" t="s">
        <v>39</v>
      </c>
      <c r="C44" s="32" t="s">
        <v>86</v>
      </c>
      <c r="D44" s="32"/>
      <c r="E44" s="32"/>
      <c r="F44" s="32"/>
      <c r="G44" s="32"/>
      <c r="H44" s="32"/>
      <c r="I44" s="32"/>
      <c r="J44" s="32"/>
      <c r="K44" s="49" t="n">
        <v>0.025</v>
      </c>
      <c r="L44" s="50" t="n">
        <f aca="false">ROUND(($L$29+$L$36)*K44,2)</f>
        <v>75.39</v>
      </c>
    </row>
    <row r="45" customFormat="false" ht="15" hidden="false" customHeight="true" outlineLevel="0" collapsed="false">
      <c r="B45" s="65" t="s">
        <v>42</v>
      </c>
      <c r="C45" s="66" t="s">
        <v>87</v>
      </c>
      <c r="D45" s="66"/>
      <c r="E45" s="66"/>
      <c r="F45" s="66"/>
      <c r="G45" s="66"/>
      <c r="H45" s="66"/>
      <c r="I45" s="66"/>
      <c r="J45" s="66"/>
      <c r="K45" s="67" t="n">
        <v>0.03</v>
      </c>
      <c r="L45" s="50" t="n">
        <f aca="false">ROUND(($L$29+$L$36)*K45,2)</f>
        <v>90.47</v>
      </c>
    </row>
    <row r="46" customFormat="false" ht="15" hidden="false" customHeight="true" outlineLevel="0" collapsed="false">
      <c r="B46" s="31" t="s">
        <v>45</v>
      </c>
      <c r="C46" s="32" t="s">
        <v>88</v>
      </c>
      <c r="D46" s="32"/>
      <c r="E46" s="32"/>
      <c r="F46" s="32"/>
      <c r="G46" s="32"/>
      <c r="H46" s="32"/>
      <c r="I46" s="32"/>
      <c r="J46" s="32"/>
      <c r="K46" s="49" t="n">
        <v>0.015</v>
      </c>
      <c r="L46" s="50" t="n">
        <f aca="false">ROUND(($L$29+$L$36)*K46,2)</f>
        <v>45.23</v>
      </c>
    </row>
    <row r="47" customFormat="false" ht="15" hidden="false" customHeight="true" outlineLevel="0" collapsed="false">
      <c r="B47" s="31" t="s">
        <v>66</v>
      </c>
      <c r="C47" s="32" t="s">
        <v>89</v>
      </c>
      <c r="D47" s="32"/>
      <c r="E47" s="32"/>
      <c r="F47" s="32"/>
      <c r="G47" s="32"/>
      <c r="H47" s="32"/>
      <c r="I47" s="32"/>
      <c r="J47" s="32"/>
      <c r="K47" s="49" t="n">
        <v>0.01</v>
      </c>
      <c r="L47" s="50" t="n">
        <f aca="false">ROUND(($L$29+$L$36)*K47,2)</f>
        <v>30.16</v>
      </c>
    </row>
    <row r="48" customFormat="false" ht="15" hidden="false" customHeight="true" outlineLevel="0" collapsed="false">
      <c r="B48" s="31" t="s">
        <v>68</v>
      </c>
      <c r="C48" s="32" t="s">
        <v>90</v>
      </c>
      <c r="D48" s="32"/>
      <c r="E48" s="32"/>
      <c r="F48" s="32"/>
      <c r="G48" s="32"/>
      <c r="H48" s="32"/>
      <c r="I48" s="32"/>
      <c r="J48" s="32"/>
      <c r="K48" s="49" t="n">
        <v>0.006</v>
      </c>
      <c r="L48" s="50" t="n">
        <f aca="false">ROUND(($L$29+$L$36)*K48,2)</f>
        <v>18.09</v>
      </c>
    </row>
    <row r="49" customFormat="false" ht="15" hidden="false" customHeight="true" outlineLevel="0" collapsed="false">
      <c r="B49" s="31" t="s">
        <v>91</v>
      </c>
      <c r="C49" s="32" t="s">
        <v>92</v>
      </c>
      <c r="D49" s="32"/>
      <c r="E49" s="32"/>
      <c r="F49" s="32"/>
      <c r="G49" s="32"/>
      <c r="H49" s="32"/>
      <c r="I49" s="32"/>
      <c r="J49" s="32"/>
      <c r="K49" s="49" t="n">
        <v>0.002</v>
      </c>
      <c r="L49" s="50" t="n">
        <f aca="false">ROUND(($L$29+$L$36)*K49,2)</f>
        <v>6.03</v>
      </c>
    </row>
    <row r="50" customFormat="false" ht="15" hidden="false" customHeight="true" outlineLevel="0" collapsed="false">
      <c r="B50" s="31" t="s">
        <v>93</v>
      </c>
      <c r="C50" s="32" t="s">
        <v>94</v>
      </c>
      <c r="D50" s="32"/>
      <c r="E50" s="32"/>
      <c r="F50" s="32"/>
      <c r="G50" s="32"/>
      <c r="H50" s="32"/>
      <c r="I50" s="32"/>
      <c r="J50" s="32"/>
      <c r="K50" s="49" t="n">
        <v>0.08</v>
      </c>
      <c r="L50" s="50" t="n">
        <f aca="false">ROUND(($L$29+$L$36)*K50,2)</f>
        <v>241.25</v>
      </c>
    </row>
    <row r="51" customFormat="false" ht="15" hidden="false" customHeight="true" outlineLevel="0" collapsed="false">
      <c r="B51" s="41" t="s">
        <v>78</v>
      </c>
      <c r="C51" s="41"/>
      <c r="D51" s="41"/>
      <c r="E51" s="41"/>
      <c r="F51" s="41"/>
      <c r="G51" s="41"/>
      <c r="H51" s="41"/>
      <c r="I51" s="41"/>
      <c r="J51" s="41"/>
      <c r="K51" s="60" t="n">
        <f aca="false">SUM(K43:K50)</f>
        <v>0.368</v>
      </c>
      <c r="L51" s="61" t="n">
        <f aca="false">ROUND(SUM(L43:L50),2)</f>
        <v>1109.74</v>
      </c>
    </row>
    <row r="52" customFormat="false" ht="11.25" hidden="true" customHeight="true" outlineLevel="0" collapsed="false">
      <c r="B52" s="63" t="s">
        <v>95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customFormat="false" ht="11.25" hidden="true" customHeight="true" outlineLevel="0" collapsed="false">
      <c r="B53" s="63" t="s">
        <v>96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customFormat="false" ht="11.25" hidden="true" customHeight="true" outlineLevel="0" collapsed="false">
      <c r="B54" s="63" t="s">
        <v>97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</row>
    <row r="55" s="36" customFormat="true" ht="7.5" hidden="false" customHeight="true" outlineLevel="0" collapsed="false">
      <c r="B55" s="37"/>
      <c r="C55" s="37"/>
      <c r="D55" s="37"/>
      <c r="E55" s="37"/>
      <c r="F55" s="37"/>
      <c r="G55" s="38"/>
      <c r="H55" s="37"/>
      <c r="I55" s="38"/>
      <c r="J55" s="38"/>
      <c r="K55" s="39"/>
      <c r="L55" s="38"/>
    </row>
    <row r="56" customFormat="false" ht="15" hidden="false" customHeight="true" outlineLevel="0" collapsed="false">
      <c r="B56" s="41" t="s">
        <v>98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P56" s="68"/>
    </row>
    <row r="57" customFormat="false" ht="14.25" hidden="false" customHeight="true" outlineLevel="0" collapsed="false">
      <c r="B57" s="41" t="s">
        <v>99</v>
      </c>
      <c r="C57" s="41" t="s">
        <v>100</v>
      </c>
      <c r="D57" s="41"/>
      <c r="E57" s="41"/>
      <c r="F57" s="41"/>
      <c r="G57" s="41"/>
      <c r="H57" s="41"/>
      <c r="I57" s="41"/>
      <c r="J57" s="41"/>
      <c r="K57" s="41"/>
      <c r="L57" s="48" t="s">
        <v>61</v>
      </c>
    </row>
    <row r="58" customFormat="false" ht="15" hidden="false" customHeight="true" outlineLevel="0" collapsed="false">
      <c r="B58" s="69" t="s">
        <v>37</v>
      </c>
      <c r="C58" s="32" t="s">
        <v>101</v>
      </c>
      <c r="D58" s="32"/>
      <c r="E58" s="32"/>
      <c r="F58" s="32"/>
      <c r="G58" s="32"/>
      <c r="H58" s="32"/>
      <c r="I58" s="32"/>
      <c r="J58" s="32"/>
      <c r="K58" s="32"/>
      <c r="L58" s="70" t="n">
        <f aca="false">ROUND((22*2*4.5)-(L23*6%),2)</f>
        <v>47.76</v>
      </c>
      <c r="N58" s="51" t="n">
        <f aca="false">(22*2*4.5)-(6%*L29)</f>
        <v>47.763</v>
      </c>
    </row>
    <row r="59" customFormat="false" ht="15" hidden="false" customHeight="true" outlineLevel="0" collapsed="false">
      <c r="B59" s="69" t="s">
        <v>39</v>
      </c>
      <c r="C59" s="35" t="s">
        <v>102</v>
      </c>
      <c r="D59" s="35"/>
      <c r="E59" s="35"/>
      <c r="F59" s="35"/>
      <c r="G59" s="35"/>
      <c r="H59" s="35"/>
      <c r="I59" s="35"/>
      <c r="J59" s="35"/>
      <c r="K59" s="35"/>
      <c r="L59" s="70" t="n">
        <f aca="false">ROUND(((22*22)-0.1),2)</f>
        <v>483.9</v>
      </c>
    </row>
    <row r="60" customFormat="false" ht="15" hidden="false" customHeight="true" outlineLevel="0" collapsed="false">
      <c r="B60" s="31" t="s">
        <v>42</v>
      </c>
      <c r="C60" s="32" t="s">
        <v>103</v>
      </c>
      <c r="D60" s="32"/>
      <c r="E60" s="32"/>
      <c r="F60" s="32"/>
      <c r="G60" s="32"/>
      <c r="H60" s="32"/>
      <c r="I60" s="32"/>
      <c r="J60" s="32"/>
      <c r="K60" s="32"/>
      <c r="L60" s="71" t="n">
        <f aca="false">ROUND(90-(90*50%),2)</f>
        <v>45</v>
      </c>
    </row>
    <row r="61" customFormat="false" ht="15" hidden="false" customHeight="true" outlineLevel="0" collapsed="false">
      <c r="B61" s="69" t="s">
        <v>45</v>
      </c>
      <c r="C61" s="72" t="s">
        <v>104</v>
      </c>
      <c r="D61" s="73"/>
      <c r="E61" s="73"/>
      <c r="F61" s="73"/>
      <c r="G61" s="73"/>
      <c r="H61" s="73"/>
      <c r="I61" s="73"/>
      <c r="J61" s="73"/>
      <c r="K61" s="74"/>
      <c r="L61" s="71" t="n">
        <v>0</v>
      </c>
    </row>
    <row r="62" customFormat="false" ht="15" hidden="false" customHeight="true" outlineLevel="0" collapsed="false">
      <c r="B62" s="69" t="s">
        <v>66</v>
      </c>
      <c r="C62" s="32" t="s">
        <v>105</v>
      </c>
      <c r="D62" s="32"/>
      <c r="E62" s="32"/>
      <c r="F62" s="32"/>
      <c r="G62" s="32"/>
      <c r="H62" s="32"/>
      <c r="I62" s="32"/>
      <c r="J62" s="32"/>
      <c r="K62" s="32"/>
      <c r="L62" s="71" t="n">
        <v>165</v>
      </c>
    </row>
    <row r="63" customFormat="false" ht="15" hidden="false" customHeight="true" outlineLevel="0" collapsed="false">
      <c r="B63" s="69" t="s">
        <v>91</v>
      </c>
      <c r="C63" s="72" t="s">
        <v>69</v>
      </c>
      <c r="D63" s="73"/>
      <c r="E63" s="73"/>
      <c r="F63" s="73"/>
      <c r="G63" s="73"/>
      <c r="H63" s="73"/>
      <c r="I63" s="73"/>
      <c r="J63" s="73"/>
      <c r="K63" s="74"/>
      <c r="L63" s="71" t="n">
        <v>0</v>
      </c>
    </row>
    <row r="64" customFormat="false" ht="15.75" hidden="false" customHeight="false" outlineLevel="0" collapsed="false">
      <c r="B64" s="30" t="s">
        <v>106</v>
      </c>
      <c r="C64" s="30"/>
      <c r="D64" s="30"/>
      <c r="E64" s="30"/>
      <c r="F64" s="30"/>
      <c r="G64" s="30"/>
      <c r="H64" s="30"/>
      <c r="I64" s="30"/>
      <c r="J64" s="30"/>
      <c r="K64" s="30"/>
      <c r="L64" s="54" t="n">
        <f aca="false">ROUND(SUM(L58:L63),2)</f>
        <v>741.66</v>
      </c>
    </row>
    <row r="65" customFormat="false" ht="15.75" hidden="true" customHeight="false" outlineLevel="0" collapsed="false">
      <c r="B65" s="75" t="s">
        <v>107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</row>
    <row r="66" customFormat="false" ht="13.5" hidden="true" customHeight="true" outlineLevel="0" collapsed="false">
      <c r="B66" s="63" t="s">
        <v>108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="36" customFormat="true" ht="7.5" hidden="false" customHeight="true" outlineLevel="0" collapsed="false">
      <c r="B67" s="37"/>
      <c r="C67" s="37"/>
      <c r="D67" s="37"/>
      <c r="E67" s="37"/>
      <c r="F67" s="37"/>
      <c r="G67" s="38"/>
      <c r="H67" s="37"/>
      <c r="I67" s="38"/>
      <c r="J67" s="38"/>
      <c r="K67" s="39"/>
      <c r="L67" s="38"/>
    </row>
    <row r="68" customFormat="false" ht="15" hidden="false" customHeight="true" outlineLevel="0" collapsed="false">
      <c r="B68" s="30" t="s">
        <v>109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customFormat="false" ht="15" hidden="false" customHeight="true" outlineLevel="0" collapsed="false">
      <c r="B69" s="41" t="s">
        <v>110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customFormat="false" ht="15" hidden="false" customHeight="true" outlineLevel="0" collapsed="false">
      <c r="B70" s="41" t="s">
        <v>73</v>
      </c>
      <c r="C70" s="41" t="s">
        <v>111</v>
      </c>
      <c r="D70" s="41"/>
      <c r="E70" s="41"/>
      <c r="F70" s="41"/>
      <c r="G70" s="41"/>
      <c r="H70" s="41"/>
      <c r="I70" s="41"/>
      <c r="J70" s="41"/>
      <c r="K70" s="41"/>
      <c r="L70" s="48" t="s">
        <v>61</v>
      </c>
    </row>
    <row r="71" customFormat="false" ht="15" hidden="false" customHeight="true" outlineLevel="0" collapsed="false">
      <c r="B71" s="31" t="s">
        <v>73</v>
      </c>
      <c r="C71" s="32" t="s">
        <v>112</v>
      </c>
      <c r="D71" s="32"/>
      <c r="E71" s="32"/>
      <c r="F71" s="32"/>
      <c r="G71" s="32"/>
      <c r="H71" s="32"/>
      <c r="I71" s="32"/>
      <c r="J71" s="32"/>
      <c r="K71" s="32"/>
      <c r="L71" s="50" t="n">
        <f aca="false">L36</f>
        <v>511.64</v>
      </c>
    </row>
    <row r="72" customFormat="false" ht="15" hidden="false" customHeight="true" outlineLevel="0" collapsed="false">
      <c r="B72" s="69" t="s">
        <v>83</v>
      </c>
      <c r="C72" s="32" t="s">
        <v>113</v>
      </c>
      <c r="D72" s="32"/>
      <c r="E72" s="32"/>
      <c r="F72" s="32"/>
      <c r="G72" s="32"/>
      <c r="H72" s="32"/>
      <c r="I72" s="32"/>
      <c r="J72" s="32"/>
      <c r="K72" s="32"/>
      <c r="L72" s="76" t="n">
        <f aca="false">L51</f>
        <v>1109.74</v>
      </c>
    </row>
    <row r="73" customFormat="false" ht="15" hidden="false" customHeight="true" outlineLevel="0" collapsed="false">
      <c r="B73" s="69" t="s">
        <v>99</v>
      </c>
      <c r="C73" s="35" t="s">
        <v>100</v>
      </c>
      <c r="D73" s="35"/>
      <c r="E73" s="35"/>
      <c r="F73" s="35"/>
      <c r="G73" s="35"/>
      <c r="H73" s="35"/>
      <c r="I73" s="35"/>
      <c r="J73" s="35"/>
      <c r="K73" s="35"/>
      <c r="L73" s="76" t="n">
        <f aca="false">L64</f>
        <v>741.66</v>
      </c>
    </row>
    <row r="74" customFormat="false" ht="15" hidden="false" customHeight="true" outlineLevel="0" collapsed="false">
      <c r="B74" s="41" t="s">
        <v>78</v>
      </c>
      <c r="C74" s="41"/>
      <c r="D74" s="41"/>
      <c r="E74" s="41"/>
      <c r="F74" s="41"/>
      <c r="G74" s="41"/>
      <c r="H74" s="41"/>
      <c r="I74" s="41"/>
      <c r="J74" s="41"/>
      <c r="K74" s="41"/>
      <c r="L74" s="77" t="n">
        <f aca="false">ROUND(SUM(L71:L73),2)</f>
        <v>2363.04</v>
      </c>
    </row>
    <row r="75" s="36" customFormat="true" ht="7.5" hidden="false" customHeight="true" outlineLevel="0" collapsed="false">
      <c r="B75" s="37"/>
      <c r="C75" s="37"/>
      <c r="D75" s="37"/>
      <c r="E75" s="37"/>
      <c r="F75" s="37"/>
      <c r="G75" s="38"/>
      <c r="H75" s="37"/>
      <c r="I75" s="38"/>
      <c r="J75" s="38"/>
      <c r="K75" s="39"/>
      <c r="L75" s="38"/>
    </row>
    <row r="76" customFormat="false" ht="15" hidden="false" customHeight="true" outlineLevel="0" collapsed="false">
      <c r="B76" s="30" t="s">
        <v>114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customFormat="false" ht="15" hidden="false" customHeight="true" outlineLevel="0" collapsed="false">
      <c r="B77" s="41" t="s">
        <v>115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customFormat="false" ht="15.75" hidden="false" customHeight="false" outlineLevel="0" collapsed="false">
      <c r="B78" s="41" t="n">
        <v>3</v>
      </c>
      <c r="C78" s="41" t="s">
        <v>116</v>
      </c>
      <c r="D78" s="41"/>
      <c r="E78" s="41"/>
      <c r="F78" s="41"/>
      <c r="G78" s="41"/>
      <c r="H78" s="41"/>
      <c r="I78" s="41"/>
      <c r="J78" s="41"/>
      <c r="K78" s="56" t="s">
        <v>75</v>
      </c>
      <c r="L78" s="48" t="s">
        <v>61</v>
      </c>
    </row>
    <row r="79" customFormat="false" ht="15" hidden="false" customHeight="true" outlineLevel="0" collapsed="false">
      <c r="B79" s="31" t="s">
        <v>37</v>
      </c>
      <c r="C79" s="32" t="s">
        <v>117</v>
      </c>
      <c r="D79" s="32"/>
      <c r="E79" s="32"/>
      <c r="F79" s="32"/>
      <c r="G79" s="32"/>
      <c r="H79" s="32"/>
      <c r="I79" s="32"/>
      <c r="J79" s="32"/>
      <c r="K79" s="78" t="n">
        <f aca="false">((1/12)*0.05)</f>
        <v>0.00416666666666667</v>
      </c>
      <c r="L79" s="50" t="n">
        <f aca="false">ROUND(K79*$L$29,2)</f>
        <v>10.43</v>
      </c>
      <c r="N79" s="79"/>
    </row>
    <row r="80" customFormat="false" ht="15" hidden="false" customHeight="true" outlineLevel="0" collapsed="false">
      <c r="B80" s="31" t="s">
        <v>39</v>
      </c>
      <c r="C80" s="35" t="s">
        <v>118</v>
      </c>
      <c r="D80" s="35"/>
      <c r="E80" s="35"/>
      <c r="F80" s="35"/>
      <c r="G80" s="35"/>
      <c r="H80" s="35"/>
      <c r="I80" s="35"/>
      <c r="J80" s="35"/>
      <c r="K80" s="78" t="n">
        <f aca="false">K79*K50</f>
        <v>0.000333333333333333</v>
      </c>
      <c r="L80" s="50" t="n">
        <f aca="false">ROUND(K80*$L$29,2)</f>
        <v>0.83</v>
      </c>
      <c r="N80" s="79"/>
    </row>
    <row r="81" customFormat="false" ht="15" hidden="false" customHeight="true" outlineLevel="0" collapsed="false">
      <c r="B81" s="31" t="s">
        <v>42</v>
      </c>
      <c r="C81" s="32" t="s">
        <v>119</v>
      </c>
      <c r="D81" s="32"/>
      <c r="E81" s="32"/>
      <c r="F81" s="32"/>
      <c r="G81" s="32"/>
      <c r="H81" s="32"/>
      <c r="I81" s="32"/>
      <c r="J81" s="32"/>
      <c r="K81" s="78" t="n">
        <f aca="false">(((((1+(2/12))+((1/3)*(1/12)))*0.08)*0.4)*0.9)</f>
        <v>0.0344</v>
      </c>
      <c r="L81" s="50" t="n">
        <f aca="false">ROUND(K81*$L$29,2)</f>
        <v>86.14</v>
      </c>
      <c r="N81" s="79"/>
    </row>
    <row r="82" customFormat="false" ht="15" hidden="false" customHeight="true" outlineLevel="0" collapsed="false">
      <c r="B82" s="31" t="s">
        <v>45</v>
      </c>
      <c r="C82" s="80" t="s">
        <v>120</v>
      </c>
      <c r="D82" s="80"/>
      <c r="E82" s="80"/>
      <c r="F82" s="80"/>
      <c r="G82" s="80"/>
      <c r="H82" s="80"/>
      <c r="I82" s="80"/>
      <c r="J82" s="80"/>
      <c r="K82" s="81" t="n">
        <f aca="false">(7/30)/12</f>
        <v>0.0194444444444444</v>
      </c>
      <c r="L82" s="50" t="n">
        <f aca="false">ROUND(K82*$L$29,2)</f>
        <v>48.69</v>
      </c>
      <c r="N82" s="79"/>
    </row>
    <row r="83" customFormat="false" ht="15" hidden="false" customHeight="true" outlineLevel="0" collapsed="false">
      <c r="B83" s="31" t="s">
        <v>66</v>
      </c>
      <c r="C83" s="35" t="s">
        <v>121</v>
      </c>
      <c r="D83" s="35"/>
      <c r="E83" s="35"/>
      <c r="F83" s="35"/>
      <c r="G83" s="35"/>
      <c r="H83" s="35"/>
      <c r="I83" s="35"/>
      <c r="J83" s="35"/>
      <c r="K83" s="78" t="n">
        <f aca="false">K51*K82</f>
        <v>0.00715555555555556</v>
      </c>
      <c r="L83" s="50" t="n">
        <f aca="false">ROUND(K83*$L$29,2)</f>
        <v>17.92</v>
      </c>
      <c r="N83" s="79"/>
    </row>
    <row r="84" customFormat="false" ht="15" hidden="false" customHeight="true" outlineLevel="0" collapsed="false">
      <c r="B84" s="69" t="s">
        <v>68</v>
      </c>
      <c r="C84" s="32" t="s">
        <v>122</v>
      </c>
      <c r="D84" s="32"/>
      <c r="E84" s="32"/>
      <c r="F84" s="32"/>
      <c r="G84" s="32"/>
      <c r="H84" s="32"/>
      <c r="I84" s="32"/>
      <c r="J84" s="32"/>
      <c r="K84" s="78" t="n">
        <f aca="false">((K82*0.08)*0.4)</f>
        <v>0.000622222222222222</v>
      </c>
      <c r="L84" s="50" t="n">
        <f aca="false">ROUND(K84*$L$29,2)</f>
        <v>1.56</v>
      </c>
      <c r="N84" s="79"/>
    </row>
    <row r="85" customFormat="false" ht="17.25" hidden="false" customHeight="true" outlineLevel="0" collapsed="false">
      <c r="B85" s="41" t="s">
        <v>78</v>
      </c>
      <c r="C85" s="41"/>
      <c r="D85" s="41"/>
      <c r="E85" s="41"/>
      <c r="F85" s="41"/>
      <c r="G85" s="41"/>
      <c r="H85" s="41"/>
      <c r="I85" s="41"/>
      <c r="J85" s="41"/>
      <c r="K85" s="60" t="n">
        <f aca="false">SUM(K79:K84)</f>
        <v>0.0661222222222222</v>
      </c>
      <c r="L85" s="77" t="n">
        <f aca="false">SUM(L79:L84)</f>
        <v>165.57</v>
      </c>
      <c r="N85" s="79"/>
    </row>
    <row r="86" s="36" customFormat="true" ht="38.25" hidden="true" customHeight="true" outlineLevel="0" collapsed="false">
      <c r="B86" s="82" t="s">
        <v>123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</row>
    <row r="87" s="36" customFormat="true" ht="8.25" hidden="false" customHeight="true" outlineLevel="0" collapsed="false">
      <c r="B87" s="37"/>
      <c r="C87" s="37"/>
      <c r="D87" s="37"/>
      <c r="E87" s="37"/>
      <c r="F87" s="37"/>
      <c r="G87" s="38"/>
      <c r="H87" s="37"/>
      <c r="I87" s="38"/>
      <c r="J87" s="38"/>
      <c r="K87" s="39"/>
      <c r="L87" s="38"/>
    </row>
    <row r="88" customFormat="false" ht="15" hidden="false" customHeight="true" outlineLevel="0" collapsed="false">
      <c r="B88" s="30" t="s">
        <v>124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customFormat="false" ht="15" hidden="false" customHeight="true" outlineLevel="0" collapsed="false">
      <c r="B89" s="41" t="s">
        <v>125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customFormat="false" ht="15" hidden="false" customHeight="true" outlineLevel="0" collapsed="false">
      <c r="B90" s="41" t="s">
        <v>126</v>
      </c>
      <c r="C90" s="41" t="s">
        <v>127</v>
      </c>
      <c r="D90" s="41"/>
      <c r="E90" s="41"/>
      <c r="F90" s="41"/>
      <c r="G90" s="41"/>
      <c r="H90" s="41"/>
      <c r="I90" s="41"/>
      <c r="J90" s="41"/>
      <c r="K90" s="56" t="s">
        <v>75</v>
      </c>
      <c r="L90" s="48" t="s">
        <v>61</v>
      </c>
    </row>
    <row r="91" customFormat="false" ht="15" hidden="false" customHeight="true" outlineLevel="0" collapsed="false">
      <c r="B91" s="31" t="s">
        <v>37</v>
      </c>
      <c r="C91" s="32" t="s">
        <v>128</v>
      </c>
      <c r="D91" s="32"/>
      <c r="E91" s="32"/>
      <c r="F91" s="32"/>
      <c r="G91" s="32"/>
      <c r="H91" s="32"/>
      <c r="I91" s="32"/>
      <c r="J91" s="32"/>
      <c r="K91" s="78" t="n">
        <v>0.0093</v>
      </c>
      <c r="L91" s="83" t="n">
        <f aca="false">ROUND(K91*$L$29,2)</f>
        <v>23.29</v>
      </c>
    </row>
    <row r="92" customFormat="false" ht="15" hidden="false" customHeight="true" outlineLevel="0" collapsed="false">
      <c r="B92" s="31" t="s">
        <v>39</v>
      </c>
      <c r="C92" s="35" t="s">
        <v>129</v>
      </c>
      <c r="D92" s="35"/>
      <c r="E92" s="35"/>
      <c r="F92" s="35"/>
      <c r="G92" s="35"/>
      <c r="H92" s="35"/>
      <c r="I92" s="35"/>
      <c r="J92" s="35"/>
      <c r="K92" s="78" t="n">
        <f aca="false">((5/30)/12)</f>
        <v>0.0138888888888889</v>
      </c>
      <c r="L92" s="83" t="n">
        <f aca="false">ROUND(K92*$L$29,2)</f>
        <v>34.78</v>
      </c>
    </row>
    <row r="93" customFormat="false" ht="15" hidden="false" customHeight="true" outlineLevel="0" collapsed="false">
      <c r="B93" s="31" t="s">
        <v>42</v>
      </c>
      <c r="C93" s="32" t="s">
        <v>130</v>
      </c>
      <c r="D93" s="32"/>
      <c r="E93" s="32"/>
      <c r="F93" s="32"/>
      <c r="G93" s="32"/>
      <c r="H93" s="32"/>
      <c r="I93" s="32"/>
      <c r="J93" s="32"/>
      <c r="K93" s="78" t="n">
        <f aca="false">((5/30)/12)*1.5%</f>
        <v>0.000208333333333333</v>
      </c>
      <c r="L93" s="83" t="n">
        <f aca="false">ROUND(K93*$L$29,2)</f>
        <v>0.52</v>
      </c>
    </row>
    <row r="94" customFormat="false" ht="15" hidden="false" customHeight="true" outlineLevel="0" collapsed="false">
      <c r="B94" s="31" t="s">
        <v>45</v>
      </c>
      <c r="C94" s="32" t="s">
        <v>131</v>
      </c>
      <c r="D94" s="32"/>
      <c r="E94" s="32"/>
      <c r="F94" s="32"/>
      <c r="G94" s="32"/>
      <c r="H94" s="32"/>
      <c r="I94" s="32"/>
      <c r="J94" s="32"/>
      <c r="K94" s="78" t="n">
        <f aca="false">((1/12)*0.0089)</f>
        <v>0.000741666666666667</v>
      </c>
      <c r="L94" s="83" t="n">
        <f aca="false">ROUND(K94*$L$29,2)</f>
        <v>1.86</v>
      </c>
    </row>
    <row r="95" customFormat="false" ht="15" hidden="false" customHeight="true" outlineLevel="0" collapsed="false">
      <c r="B95" s="31" t="s">
        <v>66</v>
      </c>
      <c r="C95" s="32" t="s">
        <v>132</v>
      </c>
      <c r="D95" s="32"/>
      <c r="E95" s="32"/>
      <c r="F95" s="32"/>
      <c r="G95" s="32"/>
      <c r="H95" s="32"/>
      <c r="I95" s="32"/>
      <c r="J95" s="32"/>
      <c r="K95" s="78" t="n">
        <f aca="false">((11.11%*5.28%)*50%)</f>
        <v>0.00293304</v>
      </c>
      <c r="L95" s="83" t="n">
        <f aca="false">ROUND(K95*$L$29,2)</f>
        <v>7.34</v>
      </c>
    </row>
    <row r="96" customFormat="false" ht="15" hidden="false" customHeight="true" outlineLevel="0" collapsed="false">
      <c r="B96" s="69" t="s">
        <v>68</v>
      </c>
      <c r="C96" s="58" t="s">
        <v>133</v>
      </c>
      <c r="D96" s="58"/>
      <c r="E96" s="58"/>
      <c r="F96" s="58"/>
      <c r="G96" s="58"/>
      <c r="H96" s="58"/>
      <c r="I96" s="58"/>
      <c r="J96" s="58"/>
      <c r="K96" s="78" t="n">
        <v>0</v>
      </c>
      <c r="L96" s="83" t="n">
        <f aca="false">ROUND(K96*$L$29,2)</f>
        <v>0</v>
      </c>
    </row>
    <row r="97" customFormat="false" ht="15" hidden="false" customHeight="true" outlineLevel="0" collapsed="false">
      <c r="B97" s="41" t="s">
        <v>134</v>
      </c>
      <c r="C97" s="41"/>
      <c r="D97" s="41"/>
      <c r="E97" s="41"/>
      <c r="F97" s="41"/>
      <c r="G97" s="41"/>
      <c r="H97" s="41"/>
      <c r="I97" s="41"/>
      <c r="J97" s="41"/>
      <c r="K97" s="60" t="n">
        <f aca="false">SUM(K91:K96)</f>
        <v>0.0270719288888889</v>
      </c>
      <c r="L97" s="77" t="n">
        <f aca="false">ROUND(K97*$L$29,2)</f>
        <v>67.79</v>
      </c>
      <c r="M97" s="84"/>
    </row>
    <row r="98" s="36" customFormat="true" ht="22.5" hidden="true" customHeight="true" outlineLevel="0" collapsed="false">
      <c r="B98" s="85" t="s">
        <v>135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</row>
    <row r="99" s="36" customFormat="true" ht="7.5" hidden="false" customHeight="true" outlineLevel="0" collapsed="false">
      <c r="B99" s="37"/>
      <c r="C99" s="37"/>
      <c r="D99" s="37"/>
      <c r="E99" s="37"/>
      <c r="F99" s="37"/>
      <c r="G99" s="38"/>
      <c r="H99" s="37"/>
      <c r="I99" s="38"/>
      <c r="J99" s="38"/>
      <c r="K99" s="39"/>
      <c r="L99" s="38"/>
    </row>
    <row r="100" customFormat="false" ht="15" hidden="false" customHeight="true" outlineLevel="0" collapsed="false">
      <c r="B100" s="41" t="s">
        <v>136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customFormat="false" ht="15" hidden="false" customHeight="true" outlineLevel="0" collapsed="false">
      <c r="B101" s="41" t="s">
        <v>137</v>
      </c>
      <c r="C101" s="41" t="s">
        <v>138</v>
      </c>
      <c r="D101" s="41"/>
      <c r="E101" s="41"/>
      <c r="F101" s="41"/>
      <c r="G101" s="41"/>
      <c r="H101" s="41"/>
      <c r="I101" s="41"/>
      <c r="J101" s="41"/>
      <c r="K101" s="41"/>
      <c r="L101" s="48" t="s">
        <v>61</v>
      </c>
    </row>
    <row r="102" customFormat="false" ht="18" hidden="false" customHeight="true" outlineLevel="0" collapsed="false">
      <c r="B102" s="69" t="s">
        <v>37</v>
      </c>
      <c r="C102" s="35" t="s">
        <v>139</v>
      </c>
      <c r="D102" s="35"/>
      <c r="E102" s="35"/>
      <c r="F102" s="35"/>
      <c r="G102" s="35"/>
      <c r="H102" s="35"/>
      <c r="I102" s="35"/>
      <c r="J102" s="35"/>
      <c r="K102" s="35"/>
      <c r="L102" s="86" t="n">
        <f aca="false">ROUND(((((L23+L24+L25+L26)/220)+((L23+L24+L25+L26)/220)*50%)*22),2)*0</f>
        <v>0</v>
      </c>
    </row>
    <row r="103" customFormat="false" ht="15" hidden="false" customHeight="true" outlineLevel="0" collapsed="false">
      <c r="B103" s="41" t="s">
        <v>78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77" t="n">
        <f aca="false">SUM(L101:L102)</f>
        <v>0</v>
      </c>
    </row>
    <row r="104" customFormat="false" ht="6" hidden="false" customHeight="true" outlineLevel="0" collapsed="false"/>
    <row r="105" customFormat="false" ht="27" hidden="true" customHeight="true" outlineLevel="0" collapsed="false">
      <c r="B105" s="42" t="s">
        <v>140</v>
      </c>
      <c r="C105" s="87"/>
      <c r="D105" s="87"/>
      <c r="E105" s="87"/>
      <c r="F105" s="87"/>
      <c r="G105" s="35" t="s">
        <v>141</v>
      </c>
      <c r="H105" s="35"/>
      <c r="I105" s="35"/>
      <c r="J105" s="35"/>
      <c r="K105" s="35"/>
      <c r="L105" s="35"/>
    </row>
    <row r="106" customFormat="false" ht="24.75" hidden="true" customHeight="true" outlineLevel="0" collapsed="false">
      <c r="B106" s="42" t="s">
        <v>142</v>
      </c>
      <c r="C106" s="87"/>
      <c r="D106" s="87"/>
      <c r="E106" s="87"/>
      <c r="F106" s="87"/>
      <c r="G106" s="35" t="s">
        <v>143</v>
      </c>
      <c r="H106" s="35"/>
      <c r="I106" s="35"/>
      <c r="J106" s="35"/>
      <c r="K106" s="35"/>
      <c r="L106" s="35"/>
    </row>
    <row r="107" customFormat="false" ht="6" hidden="false" customHeight="true" outlineLevel="0" collapsed="false"/>
    <row r="108" customFormat="false" ht="16.5" hidden="false" customHeight="true" outlineLevel="0" collapsed="false">
      <c r="B108" s="64" t="s">
        <v>144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</row>
    <row r="109" customFormat="false" ht="15" hidden="false" customHeight="true" outlineLevel="0" collapsed="false">
      <c r="B109" s="41" t="s">
        <v>145</v>
      </c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customFormat="false" ht="15" hidden="false" customHeight="true" outlineLevel="0" collapsed="false">
      <c r="B110" s="41" t="s">
        <v>126</v>
      </c>
      <c r="C110" s="41" t="s">
        <v>146</v>
      </c>
      <c r="D110" s="41"/>
      <c r="E110" s="41"/>
      <c r="F110" s="41"/>
      <c r="G110" s="41"/>
      <c r="H110" s="41"/>
      <c r="I110" s="41"/>
      <c r="J110" s="41"/>
      <c r="K110" s="41"/>
      <c r="L110" s="48" t="s">
        <v>61</v>
      </c>
    </row>
    <row r="111" customFormat="false" ht="15" hidden="false" customHeight="true" outlineLevel="0" collapsed="false">
      <c r="B111" s="31" t="s">
        <v>126</v>
      </c>
      <c r="C111" s="32" t="s">
        <v>147</v>
      </c>
      <c r="D111" s="32"/>
      <c r="E111" s="32"/>
      <c r="F111" s="32"/>
      <c r="G111" s="32"/>
      <c r="H111" s="32"/>
      <c r="I111" s="32"/>
      <c r="J111" s="32"/>
      <c r="K111" s="32"/>
      <c r="L111" s="50" t="n">
        <f aca="false">L97</f>
        <v>67.79</v>
      </c>
    </row>
    <row r="112" customFormat="false" ht="15" hidden="false" customHeight="true" outlineLevel="0" collapsed="false">
      <c r="B112" s="69" t="s">
        <v>137</v>
      </c>
      <c r="C112" s="32" t="s">
        <v>148</v>
      </c>
      <c r="D112" s="32"/>
      <c r="E112" s="32"/>
      <c r="F112" s="32"/>
      <c r="G112" s="32"/>
      <c r="H112" s="32"/>
      <c r="I112" s="32"/>
      <c r="J112" s="32"/>
      <c r="K112" s="32"/>
      <c r="L112" s="76" t="n">
        <f aca="false">L103</f>
        <v>0</v>
      </c>
    </row>
    <row r="113" customFormat="false" ht="15" hidden="false" customHeight="true" outlineLevel="0" collapsed="false">
      <c r="B113" s="41" t="s">
        <v>78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77" t="n">
        <f aca="false">SUM(L111:L112)</f>
        <v>67.79</v>
      </c>
    </row>
    <row r="114" customFormat="false" ht="15" hidden="false" customHeight="true" outlineLevel="0" collapsed="false">
      <c r="B114" s="30" t="s">
        <v>124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customFormat="false" ht="8.25" hidden="false" customHeight="true" outlineLevel="0" collapsed="false"/>
    <row r="116" customFormat="false" ht="14.25" hidden="false" customHeight="true" outlineLevel="0" collapsed="false">
      <c r="B116" s="30" t="s">
        <v>149</v>
      </c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customFormat="false" ht="15" hidden="false" customHeight="true" outlineLevel="0" collapsed="false">
      <c r="B117" s="41" t="s">
        <v>150</v>
      </c>
      <c r="C117" s="41" t="s">
        <v>151</v>
      </c>
      <c r="D117" s="41"/>
      <c r="E117" s="41"/>
      <c r="F117" s="41"/>
      <c r="G117" s="41"/>
      <c r="H117" s="41"/>
      <c r="I117" s="41"/>
      <c r="J117" s="41"/>
      <c r="K117" s="41"/>
      <c r="L117" s="48" t="s">
        <v>61</v>
      </c>
    </row>
    <row r="118" customFormat="false" ht="15" hidden="false" customHeight="true" outlineLevel="0" collapsed="false">
      <c r="B118" s="31" t="s">
        <v>37</v>
      </c>
      <c r="C118" s="32" t="s">
        <v>152</v>
      </c>
      <c r="D118" s="32"/>
      <c r="E118" s="32"/>
      <c r="F118" s="32"/>
      <c r="G118" s="32"/>
      <c r="H118" s="32"/>
      <c r="I118" s="32"/>
      <c r="J118" s="32"/>
      <c r="K118" s="32"/>
      <c r="L118" s="88" t="n">
        <v>80</v>
      </c>
    </row>
    <row r="119" customFormat="false" ht="15" hidden="false" customHeight="true" outlineLevel="0" collapsed="false">
      <c r="B119" s="31" t="s">
        <v>39</v>
      </c>
      <c r="C119" s="32" t="s">
        <v>153</v>
      </c>
      <c r="D119" s="32"/>
      <c r="E119" s="32"/>
      <c r="F119" s="32"/>
      <c r="G119" s="32"/>
      <c r="H119" s="32"/>
      <c r="I119" s="32"/>
      <c r="J119" s="32"/>
      <c r="K119" s="32"/>
      <c r="L119" s="88"/>
    </row>
    <row r="120" customFormat="false" ht="15" hidden="false" customHeight="true" outlineLevel="0" collapsed="false">
      <c r="B120" s="31" t="s">
        <v>42</v>
      </c>
      <c r="C120" s="32" t="s">
        <v>154</v>
      </c>
      <c r="D120" s="32"/>
      <c r="E120" s="32"/>
      <c r="F120" s="32"/>
      <c r="G120" s="32"/>
      <c r="H120" s="32"/>
      <c r="I120" s="32"/>
      <c r="J120" s="32"/>
      <c r="K120" s="32"/>
      <c r="L120" s="88"/>
    </row>
    <row r="121" customFormat="false" ht="15" hidden="false" customHeight="true" outlineLevel="0" collapsed="false">
      <c r="B121" s="69" t="s">
        <v>68</v>
      </c>
      <c r="C121" s="35" t="s">
        <v>155</v>
      </c>
      <c r="D121" s="35"/>
      <c r="E121" s="35"/>
      <c r="F121" s="35"/>
      <c r="G121" s="35"/>
      <c r="H121" s="35"/>
      <c r="I121" s="35"/>
      <c r="J121" s="35"/>
      <c r="K121" s="35"/>
      <c r="L121" s="89"/>
    </row>
    <row r="122" customFormat="false" ht="15" hidden="false" customHeight="true" outlineLevel="0" collapsed="false">
      <c r="B122" s="30" t="s">
        <v>156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54" t="n">
        <f aca="false">SUM(L118:L121)</f>
        <v>80</v>
      </c>
    </row>
    <row r="123" customFormat="false" ht="15.75" hidden="true" customHeight="false" outlineLevel="0" collapsed="false">
      <c r="B123" s="90" t="s">
        <v>157</v>
      </c>
      <c r="C123" s="90"/>
      <c r="D123" s="90"/>
      <c r="E123" s="90"/>
      <c r="F123" s="90"/>
      <c r="G123" s="90"/>
      <c r="H123" s="90"/>
      <c r="I123" s="90"/>
      <c r="J123" s="90"/>
      <c r="K123" s="90"/>
      <c r="L123" s="90"/>
    </row>
    <row r="125" customFormat="false" ht="15" hidden="false" customHeight="true" outlineLevel="0" collapsed="false">
      <c r="B125" s="30" t="s">
        <v>158</v>
      </c>
      <c r="C125" s="30"/>
      <c r="D125" s="30"/>
      <c r="E125" s="30"/>
      <c r="F125" s="30"/>
      <c r="G125" s="30"/>
      <c r="H125" s="30"/>
      <c r="I125" s="30"/>
      <c r="J125" s="30"/>
      <c r="K125" s="30"/>
      <c r="L125" s="30"/>
    </row>
    <row r="126" customFormat="false" ht="15" hidden="false" customHeight="true" outlineLevel="0" collapsed="false">
      <c r="B126" s="41" t="n">
        <v>5</v>
      </c>
      <c r="C126" s="41" t="s">
        <v>159</v>
      </c>
      <c r="D126" s="41"/>
      <c r="E126" s="41"/>
      <c r="F126" s="41"/>
      <c r="G126" s="41"/>
      <c r="H126" s="41"/>
      <c r="I126" s="41"/>
      <c r="J126" s="41"/>
      <c r="K126" s="56" t="s">
        <v>75</v>
      </c>
      <c r="L126" s="48" t="s">
        <v>61</v>
      </c>
    </row>
    <row r="127" customFormat="false" ht="15" hidden="false" customHeight="true" outlineLevel="0" collapsed="false">
      <c r="B127" s="31" t="s">
        <v>37</v>
      </c>
      <c r="C127" s="66" t="s">
        <v>160</v>
      </c>
      <c r="D127" s="66"/>
      <c r="E127" s="66"/>
      <c r="F127" s="66"/>
      <c r="G127" s="66"/>
      <c r="H127" s="66"/>
      <c r="I127" s="66"/>
      <c r="J127" s="66"/>
      <c r="K127" s="91" t="n">
        <v>0.06</v>
      </c>
      <c r="L127" s="92" t="n">
        <f aca="false">ROUND(K127*L147,2)</f>
        <v>310.82</v>
      </c>
    </row>
    <row r="128" customFormat="false" ht="15" hidden="false" customHeight="true" outlineLevel="0" collapsed="false">
      <c r="B128" s="31" t="s">
        <v>39</v>
      </c>
      <c r="C128" s="66" t="s">
        <v>161</v>
      </c>
      <c r="D128" s="66"/>
      <c r="E128" s="66"/>
      <c r="F128" s="66"/>
      <c r="G128" s="66"/>
      <c r="H128" s="66"/>
      <c r="I128" s="66"/>
      <c r="J128" s="66"/>
      <c r="K128" s="91" t="n">
        <v>0.06</v>
      </c>
      <c r="L128" s="92" t="n">
        <f aca="false">ROUND((L127+L147)*K128,2)</f>
        <v>329.47</v>
      </c>
    </row>
    <row r="129" customFormat="false" ht="15" hidden="false" customHeight="true" outlineLevel="0" collapsed="false">
      <c r="B129" s="64" t="s">
        <v>162</v>
      </c>
      <c r="C129" s="64"/>
      <c r="D129" s="64"/>
      <c r="E129" s="64"/>
      <c r="F129" s="64"/>
      <c r="G129" s="64"/>
      <c r="H129" s="64"/>
      <c r="I129" s="64"/>
      <c r="J129" s="64"/>
      <c r="K129" s="93"/>
      <c r="L129" s="54" t="n">
        <f aca="false">SUM(L127:L128)</f>
        <v>640.29</v>
      </c>
    </row>
    <row r="130" customFormat="false" ht="15" hidden="false" customHeight="true" outlineLevel="0" collapsed="false">
      <c r="B130" s="31" t="s">
        <v>42</v>
      </c>
      <c r="C130" s="41" t="s">
        <v>163</v>
      </c>
      <c r="D130" s="41"/>
      <c r="E130" s="41"/>
      <c r="F130" s="41"/>
      <c r="G130" s="41"/>
      <c r="H130" s="41"/>
      <c r="I130" s="41"/>
      <c r="J130" s="41"/>
      <c r="K130" s="41"/>
      <c r="L130" s="41"/>
    </row>
    <row r="131" customFormat="false" ht="15" hidden="false" customHeight="true" outlineLevel="0" collapsed="false">
      <c r="B131" s="31"/>
      <c r="C131" s="94" t="s">
        <v>164</v>
      </c>
      <c r="D131" s="94"/>
      <c r="E131" s="94"/>
      <c r="F131" s="94"/>
      <c r="G131" s="94"/>
      <c r="H131" s="94"/>
      <c r="I131" s="94"/>
      <c r="J131" s="95" t="s">
        <v>165</v>
      </c>
      <c r="K131" s="49" t="n">
        <v>0.03</v>
      </c>
      <c r="L131" s="96" t="n">
        <f aca="false">((L147+L127+L128)/(1-(K131+K132+K133))*K131)</f>
        <v>191.154022988506</v>
      </c>
    </row>
    <row r="132" customFormat="false" ht="15" hidden="false" customHeight="true" outlineLevel="0" collapsed="false">
      <c r="B132" s="31"/>
      <c r="C132" s="94"/>
      <c r="D132" s="94"/>
      <c r="E132" s="94"/>
      <c r="F132" s="94"/>
      <c r="G132" s="94"/>
      <c r="H132" s="94"/>
      <c r="I132" s="94"/>
      <c r="J132" s="95" t="s">
        <v>166</v>
      </c>
      <c r="K132" s="49" t="n">
        <v>0.0065</v>
      </c>
      <c r="L132" s="96" t="n">
        <f aca="false">((L147+L127+L128)/(1-(K131+K132+K133))*K132)</f>
        <v>41.4167049808429</v>
      </c>
    </row>
    <row r="133" customFormat="false" ht="15" hidden="false" customHeight="true" outlineLevel="0" collapsed="false">
      <c r="B133" s="31"/>
      <c r="C133" s="94" t="s">
        <v>167</v>
      </c>
      <c r="D133" s="94"/>
      <c r="E133" s="94"/>
      <c r="F133" s="94"/>
      <c r="G133" s="94"/>
      <c r="H133" s="94"/>
      <c r="I133" s="94"/>
      <c r="J133" s="95" t="s">
        <v>168</v>
      </c>
      <c r="K133" s="49" t="n">
        <v>0.05</v>
      </c>
      <c r="L133" s="96" t="n">
        <f aca="false">((L147+L127+L128)/(1-(K131+K132+K133))*K133)</f>
        <v>318.590038314176</v>
      </c>
    </row>
    <row r="134" customFormat="false" ht="15" hidden="false" customHeight="true" outlineLevel="0" collapsed="false">
      <c r="B134" s="31"/>
      <c r="C134" s="94" t="s">
        <v>169</v>
      </c>
      <c r="D134" s="94"/>
      <c r="E134" s="94"/>
      <c r="F134" s="94"/>
      <c r="G134" s="94"/>
      <c r="H134" s="94"/>
      <c r="I134" s="94"/>
      <c r="J134" s="95"/>
      <c r="K134" s="49" t="n">
        <v>0</v>
      </c>
      <c r="L134" s="96" t="n">
        <f aca="false">ROUND(($L$147+$L$127+$L$128)/(1-K138)*K134,2)</f>
        <v>0</v>
      </c>
    </row>
    <row r="135" customFormat="false" ht="15" hidden="false" customHeight="true" outlineLevel="0" collapsed="false">
      <c r="B135" s="97" t="s">
        <v>170</v>
      </c>
      <c r="C135" s="97"/>
      <c r="D135" s="97"/>
      <c r="E135" s="97"/>
      <c r="F135" s="97"/>
      <c r="G135" s="97"/>
      <c r="H135" s="97"/>
      <c r="I135" s="97"/>
      <c r="J135" s="98"/>
      <c r="K135" s="60" t="n">
        <f aca="false">SUM(K131:K134)</f>
        <v>0.0865</v>
      </c>
      <c r="L135" s="77" t="n">
        <f aca="false">SUM(L131:L134)</f>
        <v>551.160766283525</v>
      </c>
    </row>
    <row r="136" customFormat="false" ht="15.75" hidden="false" customHeight="false" outlineLevel="0" collapsed="false">
      <c r="B136" s="30" t="s">
        <v>78</v>
      </c>
      <c r="C136" s="30"/>
      <c r="D136" s="30"/>
      <c r="E136" s="30"/>
      <c r="F136" s="30"/>
      <c r="G136" s="30"/>
      <c r="H136" s="30"/>
      <c r="I136" s="30"/>
      <c r="J136" s="30"/>
      <c r="K136" s="93" t="n">
        <f aca="false">K129+K135</f>
        <v>0.0865</v>
      </c>
      <c r="L136" s="99" t="n">
        <f aca="false">SUM(L135,L129)</f>
        <v>1191.45076628353</v>
      </c>
    </row>
    <row r="137" customFormat="false" ht="12" hidden="true" customHeight="true" outlineLevel="0" collapsed="false">
      <c r="B137" s="90" t="s">
        <v>171</v>
      </c>
      <c r="C137" s="90"/>
      <c r="D137" s="90"/>
      <c r="E137" s="90"/>
      <c r="F137" s="90"/>
      <c r="G137" s="90"/>
      <c r="H137" s="90"/>
      <c r="I137" s="90"/>
      <c r="J137" s="90"/>
      <c r="K137" s="90"/>
      <c r="L137" s="90"/>
    </row>
    <row r="138" customFormat="false" ht="12" hidden="true" customHeight="true" outlineLevel="0" collapsed="false">
      <c r="B138" s="90" t="s">
        <v>172</v>
      </c>
      <c r="C138" s="90"/>
      <c r="D138" s="90"/>
      <c r="E138" s="90"/>
      <c r="F138" s="90"/>
      <c r="G138" s="90"/>
      <c r="H138" s="90"/>
      <c r="I138" s="90"/>
      <c r="J138" s="90"/>
      <c r="K138" s="90"/>
      <c r="L138" s="90"/>
    </row>
    <row r="139" customFormat="false" ht="15" hidden="false" customHeight="true" outlineLevel="0" collapsed="false">
      <c r="N139" s="51"/>
    </row>
    <row r="140" customFormat="false" ht="15" hidden="false" customHeight="true" outlineLevel="0" collapsed="false">
      <c r="B140" s="30" t="s">
        <v>173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</row>
    <row r="141" customFormat="false" ht="15" hidden="false" customHeight="true" outlineLevel="0" collapsed="false">
      <c r="B141" s="100" t="s">
        <v>174</v>
      </c>
      <c r="C141" s="100"/>
      <c r="D141" s="100"/>
      <c r="E141" s="100"/>
      <c r="F141" s="100"/>
      <c r="G141" s="100"/>
      <c r="H141" s="100"/>
      <c r="I141" s="100"/>
      <c r="J141" s="100"/>
      <c r="K141" s="100"/>
      <c r="L141" s="48" t="s">
        <v>175</v>
      </c>
    </row>
    <row r="142" customFormat="false" ht="15" hidden="false" customHeight="true" outlineLevel="0" collapsed="false">
      <c r="B142" s="31" t="s">
        <v>37</v>
      </c>
      <c r="C142" s="32" t="s">
        <v>176</v>
      </c>
      <c r="D142" s="32"/>
      <c r="E142" s="32"/>
      <c r="F142" s="32"/>
      <c r="G142" s="32"/>
      <c r="H142" s="32"/>
      <c r="I142" s="32"/>
      <c r="J142" s="32"/>
      <c r="K142" s="32"/>
      <c r="L142" s="50" t="n">
        <f aca="false">L29</f>
        <v>2503.95</v>
      </c>
    </row>
    <row r="143" customFormat="false" ht="15" hidden="false" customHeight="true" outlineLevel="0" collapsed="false">
      <c r="B143" s="31" t="s">
        <v>39</v>
      </c>
      <c r="C143" s="32" t="s">
        <v>177</v>
      </c>
      <c r="D143" s="32"/>
      <c r="E143" s="32"/>
      <c r="F143" s="32"/>
      <c r="G143" s="32"/>
      <c r="H143" s="32"/>
      <c r="I143" s="32"/>
      <c r="J143" s="32"/>
      <c r="K143" s="32"/>
      <c r="L143" s="50" t="n">
        <f aca="false">L74</f>
        <v>2363.04</v>
      </c>
    </row>
    <row r="144" customFormat="false" ht="15" hidden="false" customHeight="true" outlineLevel="0" collapsed="false">
      <c r="B144" s="31" t="s">
        <v>45</v>
      </c>
      <c r="C144" s="32" t="s">
        <v>178</v>
      </c>
      <c r="D144" s="32"/>
      <c r="E144" s="32"/>
      <c r="F144" s="32"/>
      <c r="G144" s="32"/>
      <c r="H144" s="32"/>
      <c r="I144" s="32"/>
      <c r="J144" s="32"/>
      <c r="K144" s="32"/>
      <c r="L144" s="50" t="n">
        <f aca="false">L85</f>
        <v>165.57</v>
      </c>
    </row>
    <row r="145" customFormat="false" ht="15" hidden="false" customHeight="true" outlineLevel="0" collapsed="false">
      <c r="B145" s="31" t="s">
        <v>42</v>
      </c>
      <c r="C145" s="32" t="s">
        <v>124</v>
      </c>
      <c r="D145" s="32"/>
      <c r="E145" s="32"/>
      <c r="F145" s="32"/>
      <c r="G145" s="32"/>
      <c r="H145" s="32"/>
      <c r="I145" s="32"/>
      <c r="J145" s="32"/>
      <c r="K145" s="32"/>
      <c r="L145" s="50" t="n">
        <f aca="false">L113</f>
        <v>67.79</v>
      </c>
    </row>
    <row r="146" customFormat="false" ht="15" hidden="false" customHeight="true" outlineLevel="0" collapsed="false">
      <c r="B146" s="31" t="s">
        <v>45</v>
      </c>
      <c r="C146" s="32" t="s">
        <v>179</v>
      </c>
      <c r="D146" s="32"/>
      <c r="E146" s="32"/>
      <c r="F146" s="32"/>
      <c r="G146" s="32"/>
      <c r="H146" s="32"/>
      <c r="I146" s="32"/>
      <c r="J146" s="32"/>
      <c r="K146" s="32"/>
      <c r="L146" s="50" t="n">
        <f aca="false">L122</f>
        <v>80</v>
      </c>
    </row>
    <row r="147" customFormat="false" ht="15" hidden="false" customHeight="true" outlineLevel="0" collapsed="false">
      <c r="B147" s="101" t="s">
        <v>180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2" t="n">
        <f aca="false">SUM(L142:L146)</f>
        <v>5180.35</v>
      </c>
    </row>
    <row r="148" customFormat="false" ht="15" hidden="false" customHeight="true" outlineLevel="0" collapsed="false">
      <c r="B148" s="31" t="s">
        <v>66</v>
      </c>
      <c r="C148" s="32" t="s">
        <v>181</v>
      </c>
      <c r="D148" s="32"/>
      <c r="E148" s="32"/>
      <c r="F148" s="32"/>
      <c r="G148" s="32"/>
      <c r="H148" s="32"/>
      <c r="I148" s="32"/>
      <c r="J148" s="32"/>
      <c r="K148" s="32"/>
      <c r="L148" s="50" t="n">
        <f aca="false">L136</f>
        <v>1191.45076628353</v>
      </c>
    </row>
    <row r="149" customFormat="false" ht="15" hidden="false" customHeight="true" outlineLevel="0" collapsed="false">
      <c r="B149" s="30" t="s">
        <v>182</v>
      </c>
      <c r="C149" s="30"/>
      <c r="D149" s="30"/>
      <c r="E149" s="30"/>
      <c r="F149" s="30"/>
      <c r="G149" s="30"/>
      <c r="H149" s="30"/>
      <c r="I149" s="30"/>
      <c r="J149" s="30"/>
      <c r="K149" s="30"/>
      <c r="L149" s="54" t="n">
        <f aca="false">SUM(L147:L148)</f>
        <v>6371.80076628352</v>
      </c>
      <c r="M149" s="25"/>
    </row>
    <row r="150" s="36" customFormat="true" ht="15" hidden="false" customHeight="true" outlineLevel="0" collapsed="false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4"/>
    </row>
    <row r="151" customFormat="false" ht="15" hidden="false" customHeight="true" outlineLevel="0" collapsed="false">
      <c r="B151" s="30" t="s">
        <v>183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</row>
    <row r="152" customFormat="false" ht="67.5" hidden="false" customHeight="true" outlineLevel="0" collapsed="false">
      <c r="B152" s="105" t="s">
        <v>184</v>
      </c>
      <c r="C152" s="105"/>
      <c r="D152" s="105"/>
      <c r="E152" s="105"/>
      <c r="F152" s="105"/>
      <c r="G152" s="105" t="s">
        <v>185</v>
      </c>
      <c r="H152" s="105"/>
      <c r="I152" s="105" t="s">
        <v>186</v>
      </c>
      <c r="J152" s="105" t="s">
        <v>187</v>
      </c>
      <c r="K152" s="106" t="s">
        <v>188</v>
      </c>
      <c r="L152" s="107" t="s">
        <v>189</v>
      </c>
      <c r="M152" s="25"/>
    </row>
    <row r="153" customFormat="false" ht="18.75" hidden="false" customHeight="true" outlineLevel="0" collapsed="false">
      <c r="B153" s="108" t="str">
        <f aca="false">B12</f>
        <v>MOTORISTA CAT. B</v>
      </c>
      <c r="C153" s="108"/>
      <c r="D153" s="108"/>
      <c r="E153" s="108"/>
      <c r="F153" s="108"/>
      <c r="G153" s="83" t="n">
        <f aca="false">L149</f>
        <v>6371.80076628352</v>
      </c>
      <c r="H153" s="83"/>
      <c r="I153" s="34" t="n">
        <v>1</v>
      </c>
      <c r="J153" s="83" t="n">
        <f aca="false">I153*G153</f>
        <v>6371.80076628352</v>
      </c>
      <c r="K153" s="34" t="n">
        <v>10</v>
      </c>
      <c r="L153" s="83" t="n">
        <f aca="false">K153*J153</f>
        <v>63718.0076628352</v>
      </c>
      <c r="M153" s="25"/>
    </row>
    <row r="154" s="36" customFormat="true" ht="15" hidden="false" customHeight="true" outlineLevel="0" collapsed="false">
      <c r="B154" s="109"/>
      <c r="C154" s="109"/>
      <c r="D154" s="109"/>
      <c r="E154" s="109"/>
      <c r="F154" s="109"/>
      <c r="G154" s="109"/>
      <c r="H154" s="109"/>
      <c r="I154" s="109"/>
      <c r="J154" s="109"/>
      <c r="K154" s="110"/>
      <c r="L154" s="111"/>
    </row>
    <row r="155" s="36" customFormat="true" ht="15" hidden="false" customHeight="true" outlineLevel="0" collapsed="false">
      <c r="B155" s="109"/>
      <c r="C155" s="109"/>
      <c r="D155" s="109"/>
      <c r="E155" s="109"/>
      <c r="F155" s="109"/>
      <c r="G155" s="109"/>
      <c r="H155" s="109"/>
      <c r="I155" s="109"/>
      <c r="J155" s="109"/>
      <c r="K155" s="110"/>
      <c r="L155" s="111"/>
    </row>
  </sheetData>
  <mergeCells count="149">
    <mergeCell ref="A1:L1"/>
    <mergeCell ref="B3:L3"/>
    <mergeCell ref="C4:J4"/>
    <mergeCell ref="K4:L4"/>
    <mergeCell ref="C5:J5"/>
    <mergeCell ref="K5:L5"/>
    <mergeCell ref="C6:J6"/>
    <mergeCell ref="K6:L6"/>
    <mergeCell ref="C7:J7"/>
    <mergeCell ref="K7:L7"/>
    <mergeCell ref="B9:L9"/>
    <mergeCell ref="B10:L10"/>
    <mergeCell ref="B11:E11"/>
    <mergeCell ref="F11:H11"/>
    <mergeCell ref="I11:L11"/>
    <mergeCell ref="B12:E12"/>
    <mergeCell ref="F12:H12"/>
    <mergeCell ref="I12:L12"/>
    <mergeCell ref="B14:L14"/>
    <mergeCell ref="B15:L15"/>
    <mergeCell ref="C16:J16"/>
    <mergeCell ref="K16:L16"/>
    <mergeCell ref="C17:J17"/>
    <mergeCell ref="K17:L17"/>
    <mergeCell ref="C18:J18"/>
    <mergeCell ref="K18:L18"/>
    <mergeCell ref="C19:J19"/>
    <mergeCell ref="K19:L19"/>
    <mergeCell ref="B21:L21"/>
    <mergeCell ref="C22:K22"/>
    <mergeCell ref="C23:J23"/>
    <mergeCell ref="C24:J24"/>
    <mergeCell ref="C25:J25"/>
    <mergeCell ref="C26:J26"/>
    <mergeCell ref="C27:J27"/>
    <mergeCell ref="C28:J28"/>
    <mergeCell ref="B29:J29"/>
    <mergeCell ref="B30:L30"/>
    <mergeCell ref="B32:L32"/>
    <mergeCell ref="C33:J33"/>
    <mergeCell ref="C34:J34"/>
    <mergeCell ref="C35:J35"/>
    <mergeCell ref="B36:J36"/>
    <mergeCell ref="B37:L37"/>
    <mergeCell ref="B38:L38"/>
    <mergeCell ref="B39:L39"/>
    <mergeCell ref="B41:L41"/>
    <mergeCell ref="C42:J42"/>
    <mergeCell ref="C43:J43"/>
    <mergeCell ref="C44:J44"/>
    <mergeCell ref="C45:J45"/>
    <mergeCell ref="C46:J46"/>
    <mergeCell ref="C47:J47"/>
    <mergeCell ref="C48:J48"/>
    <mergeCell ref="C49:J49"/>
    <mergeCell ref="C50:J50"/>
    <mergeCell ref="B51:J51"/>
    <mergeCell ref="B52:L52"/>
    <mergeCell ref="B53:L53"/>
    <mergeCell ref="B54:L54"/>
    <mergeCell ref="B56:L56"/>
    <mergeCell ref="C57:K57"/>
    <mergeCell ref="C58:K58"/>
    <mergeCell ref="C59:K59"/>
    <mergeCell ref="C60:K60"/>
    <mergeCell ref="C62:K62"/>
    <mergeCell ref="B64:K64"/>
    <mergeCell ref="B65:L65"/>
    <mergeCell ref="B66:L66"/>
    <mergeCell ref="B68:L68"/>
    <mergeCell ref="B69:L69"/>
    <mergeCell ref="C70:K70"/>
    <mergeCell ref="C71:K71"/>
    <mergeCell ref="C72:K72"/>
    <mergeCell ref="C73:K73"/>
    <mergeCell ref="B74:K74"/>
    <mergeCell ref="B76:L76"/>
    <mergeCell ref="B77:L77"/>
    <mergeCell ref="C78:J78"/>
    <mergeCell ref="C79:J79"/>
    <mergeCell ref="C80:J80"/>
    <mergeCell ref="C81:J81"/>
    <mergeCell ref="C82:J82"/>
    <mergeCell ref="C83:J83"/>
    <mergeCell ref="C84:J84"/>
    <mergeCell ref="B85:J85"/>
    <mergeCell ref="B86:L86"/>
    <mergeCell ref="B88:L88"/>
    <mergeCell ref="B89:L89"/>
    <mergeCell ref="C90:J90"/>
    <mergeCell ref="C91:J91"/>
    <mergeCell ref="C92:J92"/>
    <mergeCell ref="C93:J93"/>
    <mergeCell ref="C94:J94"/>
    <mergeCell ref="C95:J95"/>
    <mergeCell ref="C96:J96"/>
    <mergeCell ref="B97:J97"/>
    <mergeCell ref="B98:L98"/>
    <mergeCell ref="B100:L100"/>
    <mergeCell ref="C101:K101"/>
    <mergeCell ref="C102:K102"/>
    <mergeCell ref="B103:K103"/>
    <mergeCell ref="G105:L105"/>
    <mergeCell ref="G106:L106"/>
    <mergeCell ref="B108:L108"/>
    <mergeCell ref="B109:L109"/>
    <mergeCell ref="C110:K110"/>
    <mergeCell ref="C111:K111"/>
    <mergeCell ref="C112:K112"/>
    <mergeCell ref="B113:K113"/>
    <mergeCell ref="B114:L114"/>
    <mergeCell ref="B116:L116"/>
    <mergeCell ref="C117:K117"/>
    <mergeCell ref="C118:K118"/>
    <mergeCell ref="C119:K119"/>
    <mergeCell ref="C120:K120"/>
    <mergeCell ref="C121:K121"/>
    <mergeCell ref="B122:K122"/>
    <mergeCell ref="B123:L123"/>
    <mergeCell ref="B125:L125"/>
    <mergeCell ref="C126:J126"/>
    <mergeCell ref="C127:J127"/>
    <mergeCell ref="C128:J128"/>
    <mergeCell ref="B129:J129"/>
    <mergeCell ref="B130:B134"/>
    <mergeCell ref="C130:L130"/>
    <mergeCell ref="C131:I132"/>
    <mergeCell ref="C133:I133"/>
    <mergeCell ref="C134:I134"/>
    <mergeCell ref="B135:I135"/>
    <mergeCell ref="B136:I136"/>
    <mergeCell ref="B137:L137"/>
    <mergeCell ref="B138:L138"/>
    <mergeCell ref="B140:L140"/>
    <mergeCell ref="B141:K141"/>
    <mergeCell ref="C142:K142"/>
    <mergeCell ref="C143:K143"/>
    <mergeCell ref="C144:K144"/>
    <mergeCell ref="C145:K145"/>
    <mergeCell ref="C146:K146"/>
    <mergeCell ref="B147:K147"/>
    <mergeCell ref="C148:K148"/>
    <mergeCell ref="B149:K149"/>
    <mergeCell ref="B150:K150"/>
    <mergeCell ref="B151:L151"/>
    <mergeCell ref="B152:F152"/>
    <mergeCell ref="G152:H152"/>
    <mergeCell ref="B153:F153"/>
    <mergeCell ref="G153:H15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2024-02-22T18:46:08Z</dcterms:created>
  <dc:creator>DEYVID MORAIS DA SILVA</dc:creator>
  <dc:description/>
  <dc:language>pt-BR</dc:language>
  <cp:lastModifiedBy>Farias</cp:lastModifiedBy>
  <cp:lastPrinted>2024-02-28T13:06:53Z</cp:lastPrinted>
  <dcterms:modified xsi:type="dcterms:W3CDTF">2024-03-03T13:28:47Z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