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12"/>
  <workbookPr/>
  <mc:AlternateContent xmlns:mc="http://schemas.openxmlformats.org/markup-compatibility/2006">
    <mc:Choice Requires="x15">
      <x15ac:absPath xmlns:x15ac="http://schemas.microsoft.com/office/spreadsheetml/2010/11/ac" url="https://d.docs.live.net/73bbdd9eda7c4c69/Consórcio STE-SIMEMP/2023/Fevereiro/Revisão Guia PRO-MeDiNa/"/>
    </mc:Choice>
  </mc:AlternateContent>
  <xr:revisionPtr revIDLastSave="128" documentId="13_ncr:1_{44392BE5-3535-4E9C-9768-2E69DD34FC40}" xr6:coauthVersionLast="47" xr6:coauthVersionMax="47" xr10:uidLastSave="{59A39A35-59A5-4323-BDCD-D6D33C481D84}"/>
  <bookViews>
    <workbookView xWindow="-120" yWindow="-120" windowWidth="29040" windowHeight="15720" tabRatio="597" xr2:uid="{00000000-000D-0000-FFFF-FFFF00000000}"/>
  </bookViews>
  <sheets>
    <sheet name="INF. GERAIS" sheetId="1" r:id="rId1"/>
    <sheet name="TRÁFEGO" sheetId="2" r:id="rId2"/>
    <sheet name="MATERIAIS" sheetId="3" r:id="rId3"/>
    <sheet name="FUNCIONAL" sheetId="4" r:id="rId4"/>
    <sheet name="ESTRUTURAL" sheetId="5" r:id="rId5"/>
    <sheet name="DEFEITOS" sheetId="6" r:id="rId6"/>
    <sheet name="GESTÃ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5" l="1"/>
  <c r="AA17" i="5" s="1"/>
  <c r="AA18" i="5" s="1"/>
  <c r="AA19" i="5" s="1"/>
  <c r="AA20" i="5" s="1"/>
  <c r="AA21" i="5" s="1"/>
  <c r="AA22" i="5" s="1"/>
  <c r="AA23" i="5" s="1"/>
  <c r="AA24" i="5" s="1"/>
  <c r="AA25" i="5" s="1"/>
  <c r="AA26" i="5" s="1"/>
  <c r="AA27" i="5" s="1"/>
  <c r="AA28" i="5" s="1"/>
  <c r="AA29" i="5" s="1"/>
  <c r="AA30" i="5" s="1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16" i="4"/>
  <c r="F35" i="2"/>
  <c r="C20" i="1"/>
  <c r="C21" i="1" s="1"/>
  <c r="L8" i="2"/>
  <c r="S8" i="2" s="1"/>
  <c r="Z8" i="2" s="1"/>
  <c r="AG8" i="2" s="1"/>
  <c r="AN8" i="2" s="1"/>
  <c r="AU8" i="2" s="1"/>
  <c r="BB8" i="2" s="1"/>
  <c r="BI8" i="2" s="1"/>
  <c r="BP8" i="2" s="1"/>
  <c r="L9" i="2"/>
  <c r="S9" i="2" s="1"/>
  <c r="Z9" i="2" s="1"/>
  <c r="AG9" i="2" s="1"/>
  <c r="AN9" i="2" s="1"/>
  <c r="AU9" i="2" s="1"/>
  <c r="BB9" i="2" s="1"/>
  <c r="BI9" i="2" s="1"/>
  <c r="BP9" i="2" s="1"/>
  <c r="L10" i="2"/>
  <c r="L11" i="2"/>
  <c r="L12" i="2"/>
  <c r="S12" i="2" s="1"/>
  <c r="Z12" i="2" s="1"/>
  <c r="AG12" i="2" s="1"/>
  <c r="AN12" i="2" s="1"/>
  <c r="AU12" i="2" s="1"/>
  <c r="BB12" i="2" s="1"/>
  <c r="BI12" i="2" s="1"/>
  <c r="BP12" i="2" s="1"/>
  <c r="L13" i="2"/>
  <c r="L14" i="2"/>
  <c r="S14" i="2" s="1"/>
  <c r="Z14" i="2" s="1"/>
  <c r="AG14" i="2" s="1"/>
  <c r="AN14" i="2" s="1"/>
  <c r="AU14" i="2" s="1"/>
  <c r="BB14" i="2" s="1"/>
  <c r="BI14" i="2" s="1"/>
  <c r="BP14" i="2" s="1"/>
  <c r="L15" i="2"/>
  <c r="S15" i="2" s="1"/>
  <c r="Z15" i="2" s="1"/>
  <c r="AG15" i="2" s="1"/>
  <c r="AN15" i="2" s="1"/>
  <c r="AU15" i="2" s="1"/>
  <c r="BB15" i="2" s="1"/>
  <c r="BI15" i="2" s="1"/>
  <c r="BP15" i="2" s="1"/>
  <c r="L16" i="2"/>
  <c r="S16" i="2" s="1"/>
  <c r="Z16" i="2" s="1"/>
  <c r="AG16" i="2" s="1"/>
  <c r="AN16" i="2" s="1"/>
  <c r="AU16" i="2" s="1"/>
  <c r="BB16" i="2" s="1"/>
  <c r="BI16" i="2" s="1"/>
  <c r="BP16" i="2" s="1"/>
  <c r="L17" i="2"/>
  <c r="S17" i="2" s="1"/>
  <c r="Z17" i="2" s="1"/>
  <c r="AG17" i="2" s="1"/>
  <c r="AN17" i="2" s="1"/>
  <c r="AU17" i="2" s="1"/>
  <c r="BB17" i="2" s="1"/>
  <c r="BI17" i="2" s="1"/>
  <c r="BP17" i="2" s="1"/>
  <c r="L18" i="2"/>
  <c r="S18" i="2" s="1"/>
  <c r="Z18" i="2" s="1"/>
  <c r="AG18" i="2" s="1"/>
  <c r="AN18" i="2" s="1"/>
  <c r="AU18" i="2" s="1"/>
  <c r="BB18" i="2" s="1"/>
  <c r="BI18" i="2" s="1"/>
  <c r="BP18" i="2" s="1"/>
  <c r="L19" i="2"/>
  <c r="S19" i="2" s="1"/>
  <c r="Z19" i="2" s="1"/>
  <c r="AG19" i="2" s="1"/>
  <c r="AN19" i="2" s="1"/>
  <c r="AU19" i="2" s="1"/>
  <c r="BB19" i="2" s="1"/>
  <c r="BI19" i="2" s="1"/>
  <c r="BP19" i="2" s="1"/>
  <c r="L20" i="2"/>
  <c r="S20" i="2" s="1"/>
  <c r="Z20" i="2" s="1"/>
  <c r="AG20" i="2" s="1"/>
  <c r="AN20" i="2" s="1"/>
  <c r="AU20" i="2" s="1"/>
  <c r="BB20" i="2" s="1"/>
  <c r="BI20" i="2" s="1"/>
  <c r="BP20" i="2" s="1"/>
  <c r="L21" i="2"/>
  <c r="S21" i="2" s="1"/>
  <c r="Z21" i="2" s="1"/>
  <c r="AG21" i="2" s="1"/>
  <c r="AN21" i="2" s="1"/>
  <c r="AU21" i="2" s="1"/>
  <c r="BB21" i="2" s="1"/>
  <c r="BI21" i="2" s="1"/>
  <c r="BP21" i="2" s="1"/>
  <c r="L22" i="2"/>
  <c r="S22" i="2" s="1"/>
  <c r="Z22" i="2" s="1"/>
  <c r="AG22" i="2" s="1"/>
  <c r="AN22" i="2" s="1"/>
  <c r="AU22" i="2" s="1"/>
  <c r="BB22" i="2" s="1"/>
  <c r="BI22" i="2" s="1"/>
  <c r="BP22" i="2" s="1"/>
  <c r="L23" i="2"/>
  <c r="S23" i="2" s="1"/>
  <c r="Z23" i="2" s="1"/>
  <c r="AG23" i="2" s="1"/>
  <c r="AN23" i="2" s="1"/>
  <c r="AU23" i="2" s="1"/>
  <c r="BB23" i="2" s="1"/>
  <c r="BI23" i="2" s="1"/>
  <c r="BP23" i="2" s="1"/>
  <c r="L24" i="2"/>
  <c r="S24" i="2" s="1"/>
  <c r="Z24" i="2" s="1"/>
  <c r="AG24" i="2" s="1"/>
  <c r="AN24" i="2" s="1"/>
  <c r="AU24" i="2" s="1"/>
  <c r="BB24" i="2" s="1"/>
  <c r="BI24" i="2" s="1"/>
  <c r="BP24" i="2" s="1"/>
  <c r="L25" i="2"/>
  <c r="S25" i="2" s="1"/>
  <c r="Z25" i="2" s="1"/>
  <c r="AG25" i="2" s="1"/>
  <c r="AN25" i="2" s="1"/>
  <c r="AU25" i="2" s="1"/>
  <c r="BB25" i="2" s="1"/>
  <c r="BI25" i="2" s="1"/>
  <c r="BP25" i="2" s="1"/>
  <c r="L26" i="2"/>
  <c r="S26" i="2" s="1"/>
  <c r="Z26" i="2" s="1"/>
  <c r="AG26" i="2" s="1"/>
  <c r="AN26" i="2" s="1"/>
  <c r="AU26" i="2" s="1"/>
  <c r="BB26" i="2" s="1"/>
  <c r="BI26" i="2" s="1"/>
  <c r="BP26" i="2" s="1"/>
  <c r="L27" i="2"/>
  <c r="S27" i="2" s="1"/>
  <c r="Z27" i="2" s="1"/>
  <c r="AG27" i="2" s="1"/>
  <c r="AN27" i="2" s="1"/>
  <c r="AU27" i="2" s="1"/>
  <c r="BB27" i="2" s="1"/>
  <c r="BI27" i="2" s="1"/>
  <c r="BP27" i="2" s="1"/>
  <c r="L28" i="2"/>
  <c r="S28" i="2" s="1"/>
  <c r="Z28" i="2" s="1"/>
  <c r="AG28" i="2" s="1"/>
  <c r="AN28" i="2" s="1"/>
  <c r="AU28" i="2" s="1"/>
  <c r="BB28" i="2" s="1"/>
  <c r="BI28" i="2" s="1"/>
  <c r="BP28" i="2" s="1"/>
  <c r="C36" i="2"/>
  <c r="C37" i="2"/>
  <c r="C38" i="2"/>
  <c r="J36" i="2" l="1"/>
  <c r="S11" i="2"/>
  <c r="Z11" i="2" s="1"/>
  <c r="AG11" i="2" s="1"/>
  <c r="AN11" i="2" s="1"/>
  <c r="AU11" i="2" s="1"/>
  <c r="BB11" i="2" s="1"/>
  <c r="BI11" i="2" s="1"/>
  <c r="BP11" i="2" s="1"/>
  <c r="J38" i="2"/>
  <c r="S13" i="2"/>
  <c r="Z13" i="2" s="1"/>
  <c r="AG13" i="2" s="1"/>
  <c r="AN13" i="2" s="1"/>
  <c r="AU13" i="2" s="1"/>
  <c r="BB13" i="2" s="1"/>
  <c r="BI13" i="2" s="1"/>
  <c r="BP13" i="2" s="1"/>
  <c r="J37" i="2"/>
  <c r="S10" i="2"/>
  <c r="Z10" i="2" s="1"/>
  <c r="AG10" i="2" s="1"/>
  <c r="AN10" i="2" s="1"/>
  <c r="AU10" i="2" s="1"/>
  <c r="BB10" i="2" s="1"/>
  <c r="BI10" i="2" s="1"/>
  <c r="BP10" i="2" s="1"/>
  <c r="Q37" i="2" l="1"/>
  <c r="X37" i="2"/>
  <c r="Q36" i="2"/>
  <c r="X38" i="2"/>
  <c r="Q38" i="2"/>
  <c r="X36" i="2"/>
  <c r="AE37" i="2"/>
  <c r="AE36" i="2"/>
  <c r="AE38" i="2"/>
  <c r="AL38" i="2" l="1"/>
  <c r="AL36" i="2"/>
  <c r="AL37" i="2"/>
  <c r="AS36" i="2" l="1"/>
  <c r="AU30" i="2"/>
  <c r="AS35" i="2" s="1"/>
  <c r="AS37" i="2"/>
  <c r="AS38" i="2"/>
  <c r="AZ38" i="2" l="1"/>
  <c r="AZ37" i="2"/>
  <c r="AZ36" i="2"/>
  <c r="BG37" i="2" l="1"/>
  <c r="BN37" i="2"/>
  <c r="BG36" i="2"/>
  <c r="BN36" i="2"/>
  <c r="BG38" i="2"/>
  <c r="BN38" i="2"/>
  <c r="P15" i="5" l="1"/>
  <c r="AB15" i="5" s="1"/>
  <c r="P14" i="5"/>
  <c r="AB14" i="5" s="1"/>
  <c r="P13" i="5"/>
  <c r="AB13" i="5" s="1"/>
  <c r="P12" i="5"/>
  <c r="AB12" i="5" s="1"/>
  <c r="P11" i="5"/>
  <c r="AB11" i="5" s="1"/>
  <c r="P10" i="5"/>
  <c r="AB10" i="5" s="1"/>
  <c r="P9" i="5"/>
  <c r="AB9" i="5" s="1"/>
  <c r="P8" i="5"/>
  <c r="AB8" i="5" s="1"/>
  <c r="P7" i="5"/>
  <c r="AB7" i="5" s="1"/>
  <c r="L7" i="2" l="1"/>
  <c r="S7" i="2" s="1"/>
  <c r="Z7" i="2" s="1"/>
  <c r="AG7" i="2" s="1"/>
  <c r="AN7" i="2" s="1"/>
  <c r="AU7" i="2" s="1"/>
  <c r="BB7" i="2" s="1"/>
  <c r="BI7" i="2" s="1"/>
  <c r="BP7" i="2" s="1"/>
  <c r="L6" i="2"/>
  <c r="S6" i="2" s="1"/>
  <c r="Z6" i="2" s="1"/>
  <c r="AG6" i="2" s="1"/>
  <c r="AN6" i="2" s="1"/>
  <c r="AU6" i="2" s="1"/>
  <c r="BB6" i="2" s="1"/>
  <c r="BI6" i="2" s="1"/>
  <c r="BP6" i="2" s="1"/>
  <c r="L5" i="2"/>
  <c r="S5" i="2" s="1"/>
  <c r="Z5" i="2" s="1"/>
  <c r="AG5" i="2" s="1"/>
  <c r="AN5" i="2" s="1"/>
  <c r="AU5" i="2" s="1"/>
  <c r="BB5" i="2" l="1"/>
  <c r="BI5" i="2" s="1"/>
  <c r="BP5" i="2" s="1"/>
  <c r="AU29" i="2"/>
  <c r="E30" i="2"/>
  <c r="C35" i="2" s="1"/>
  <c r="E35" i="2" s="1"/>
  <c r="S30" i="2" l="1"/>
  <c r="Q35" i="2" s="1"/>
  <c r="S29" i="2"/>
  <c r="Z30" i="2" l="1"/>
  <c r="X35" i="2" s="1"/>
  <c r="Z29" i="2"/>
  <c r="D40" i="7"/>
  <c r="I8" i="7" s="1"/>
  <c r="C40" i="7"/>
  <c r="AG30" i="2" l="1"/>
  <c r="AE35" i="2" s="1"/>
  <c r="AG29" i="2"/>
  <c r="CZ38" i="2"/>
  <c r="CW38" i="2"/>
  <c r="CZ37" i="2"/>
  <c r="CW37" i="2"/>
  <c r="CZ36" i="2"/>
  <c r="CW36" i="2"/>
  <c r="CZ35" i="2"/>
  <c r="CS38" i="2"/>
  <c r="CP38" i="2"/>
  <c r="CS37" i="2"/>
  <c r="CP37" i="2"/>
  <c r="CS36" i="2"/>
  <c r="CP36" i="2"/>
  <c r="CS35" i="2"/>
  <c r="CL38" i="2"/>
  <c r="CI38" i="2"/>
  <c r="CL37" i="2"/>
  <c r="CI37" i="2"/>
  <c r="CL36" i="2"/>
  <c r="CI36" i="2"/>
  <c r="CL35" i="2"/>
  <c r="CE38" i="2"/>
  <c r="CB38" i="2"/>
  <c r="CE37" i="2"/>
  <c r="CB37" i="2"/>
  <c r="CE36" i="2"/>
  <c r="CB36" i="2"/>
  <c r="CE35" i="2"/>
  <c r="BX38" i="2"/>
  <c r="BU38" i="2"/>
  <c r="BX37" i="2"/>
  <c r="BU37" i="2"/>
  <c r="BX36" i="2"/>
  <c r="BU36" i="2"/>
  <c r="BX35" i="2"/>
  <c r="BQ38" i="2"/>
  <c r="BQ37" i="2"/>
  <c r="BQ36" i="2"/>
  <c r="BQ35" i="2"/>
  <c r="BJ38" i="2"/>
  <c r="BJ37" i="2"/>
  <c r="BJ36" i="2"/>
  <c r="BJ35" i="2"/>
  <c r="BC38" i="2"/>
  <c r="BC37" i="2"/>
  <c r="BC36" i="2"/>
  <c r="BC35" i="2"/>
  <c r="AV38" i="2"/>
  <c r="AV37" i="2"/>
  <c r="AV36" i="2"/>
  <c r="AV35" i="2"/>
  <c r="AO38" i="2"/>
  <c r="AO37" i="2"/>
  <c r="AO36" i="2"/>
  <c r="AO35" i="2"/>
  <c r="AH38" i="2"/>
  <c r="AH37" i="2"/>
  <c r="AH36" i="2"/>
  <c r="AH35" i="2"/>
  <c r="AA38" i="2"/>
  <c r="AA37" i="2"/>
  <c r="AA36" i="2"/>
  <c r="AA35" i="2"/>
  <c r="T38" i="2"/>
  <c r="T37" i="2"/>
  <c r="T36" i="2"/>
  <c r="T35" i="2"/>
  <c r="DC37" i="2"/>
  <c r="DC32" i="2"/>
  <c r="DC33" i="2"/>
  <c r="DC34" i="2"/>
  <c r="DC35" i="2"/>
  <c r="DC36" i="2"/>
  <c r="M38" i="2"/>
  <c r="M37" i="2"/>
  <c r="M36" i="2"/>
  <c r="M35" i="2"/>
  <c r="AN30" i="2" l="1"/>
  <c r="AN29" i="2"/>
  <c r="CY30" i="2"/>
  <c r="CY37" i="2" s="1"/>
  <c r="DA37" i="2" s="1"/>
  <c r="CR30" i="2"/>
  <c r="CR38" i="2" s="1"/>
  <c r="CT38" i="2" s="1"/>
  <c r="CK30" i="2"/>
  <c r="CK36" i="2" s="1"/>
  <c r="CM36" i="2" s="1"/>
  <c r="CD30" i="2"/>
  <c r="CD37" i="2" s="1"/>
  <c r="CF37" i="2" s="1"/>
  <c r="BW30" i="2"/>
  <c r="AG35" i="2"/>
  <c r="AI35" i="2" s="1"/>
  <c r="Z35" i="2"/>
  <c r="AB35" i="2" s="1"/>
  <c r="S35" i="2"/>
  <c r="U35" i="2" s="1"/>
  <c r="L30" i="2"/>
  <c r="J35" i="2" s="1"/>
  <c r="E36" i="2"/>
  <c r="F38" i="2"/>
  <c r="F37" i="2"/>
  <c r="F36" i="2"/>
  <c r="AL35" i="2" l="1"/>
  <c r="AN35" i="2" s="1"/>
  <c r="AP35" i="2" s="1"/>
  <c r="L35" i="2"/>
  <c r="N35" i="2" s="1"/>
  <c r="AN37" i="2"/>
  <c r="AP37" i="2" s="1"/>
  <c r="AN36" i="2"/>
  <c r="AP36" i="2" s="1"/>
  <c r="BW38" i="2"/>
  <c r="BY38" i="2" s="1"/>
  <c r="BU35" i="2"/>
  <c r="BW35" i="2" s="1"/>
  <c r="BY35" i="2" s="1"/>
  <c r="BY39" i="2" s="1"/>
  <c r="CB35" i="2"/>
  <c r="CD35" i="2" s="1"/>
  <c r="CF35" i="2" s="1"/>
  <c r="CF39" i="2" s="1"/>
  <c r="CD38" i="2"/>
  <c r="CF38" i="2" s="1"/>
  <c r="CK37" i="2"/>
  <c r="CM37" i="2" s="1"/>
  <c r="CI35" i="2"/>
  <c r="CK35" i="2" s="1"/>
  <c r="CM35" i="2" s="1"/>
  <c r="CM39" i="2" s="1"/>
  <c r="AG38" i="2"/>
  <c r="AI38" i="2" s="1"/>
  <c r="AG37" i="2"/>
  <c r="AI37" i="2" s="1"/>
  <c r="CW35" i="2"/>
  <c r="CY35" i="2" s="1"/>
  <c r="DA35" i="2" s="1"/>
  <c r="DA39" i="2" s="1"/>
  <c r="CY38" i="2"/>
  <c r="DA38" i="2" s="1"/>
  <c r="BW36" i="2"/>
  <c r="BY36" i="2" s="1"/>
  <c r="BW37" i="2"/>
  <c r="BY37" i="2" s="1"/>
  <c r="CP35" i="2"/>
  <c r="CR35" i="2" s="1"/>
  <c r="CT35" i="2" s="1"/>
  <c r="CT39" i="2" s="1"/>
  <c r="CR37" i="2"/>
  <c r="CT37" i="2" s="1"/>
  <c r="CR36" i="2"/>
  <c r="CT36" i="2" s="1"/>
  <c r="AN38" i="2"/>
  <c r="AP38" i="2" s="1"/>
  <c r="CY36" i="2"/>
  <c r="DA36" i="2" s="1"/>
  <c r="CD36" i="2"/>
  <c r="CF36" i="2" s="1"/>
  <c r="CK38" i="2"/>
  <c r="CM38" i="2" s="1"/>
  <c r="AG36" i="2"/>
  <c r="AI36" i="2" s="1"/>
  <c r="Z36" i="2"/>
  <c r="AB36" i="2" s="1"/>
  <c r="Z38" i="2"/>
  <c r="AB38" i="2" s="1"/>
  <c r="Z37" i="2"/>
  <c r="AB37" i="2" s="1"/>
  <c r="S38" i="2"/>
  <c r="U38" i="2" s="1"/>
  <c r="S36" i="2"/>
  <c r="U36" i="2" s="1"/>
  <c r="S37" i="2"/>
  <c r="U37" i="2" s="1"/>
  <c r="E38" i="2"/>
  <c r="G38" i="2" s="1"/>
  <c r="G35" i="2"/>
  <c r="E37" i="2"/>
  <c r="G37" i="2" s="1"/>
  <c r="L36" i="2"/>
  <c r="N36" i="2" s="1"/>
  <c r="L37" i="2"/>
  <c r="N37" i="2" s="1"/>
  <c r="L38" i="2"/>
  <c r="N38" i="2" s="1"/>
  <c r="G36" i="2"/>
  <c r="G39" i="2" l="1"/>
  <c r="AU37" i="2"/>
  <c r="AW37" i="2" s="1"/>
  <c r="AU38" i="2"/>
  <c r="AW38" i="2" s="1"/>
  <c r="AU36" i="2"/>
  <c r="AW36" i="2" s="1"/>
  <c r="BB30" i="2"/>
  <c r="BB29" i="2"/>
  <c r="AP39" i="2"/>
  <c r="AN31" i="2" s="1"/>
  <c r="AI39" i="2"/>
  <c r="AG31" i="2" s="1"/>
  <c r="U39" i="2"/>
  <c r="S31" i="2" s="1"/>
  <c r="AU35" i="2"/>
  <c r="AW35" i="2" s="1"/>
  <c r="AB39" i="2"/>
  <c r="Z31" i="2" s="1"/>
  <c r="N39" i="2"/>
  <c r="CY29" i="2"/>
  <c r="CY31" i="2" s="1"/>
  <c r="CR29" i="2"/>
  <c r="CR31" i="2" s="1"/>
  <c r="CK29" i="2"/>
  <c r="CK31" i="2" s="1"/>
  <c r="CD29" i="2"/>
  <c r="CD31" i="2" s="1"/>
  <c r="BW29" i="2"/>
  <c r="BW31" i="2" s="1"/>
  <c r="L29" i="2"/>
  <c r="E29" i="2"/>
  <c r="E31" i="2" l="1"/>
  <c r="L31" i="2"/>
  <c r="AZ35" i="2"/>
  <c r="BB35" i="2" s="1"/>
  <c r="BD35" i="2" s="1"/>
  <c r="AW39" i="2"/>
  <c r="AU31" i="2" s="1"/>
  <c r="BI30" i="2"/>
  <c r="BB38" i="2"/>
  <c r="BD38" i="2" s="1"/>
  <c r="BB36" i="2"/>
  <c r="BD36" i="2" s="1"/>
  <c r="BB37" i="2"/>
  <c r="BD37" i="2" s="1"/>
  <c r="BI29" i="2"/>
  <c r="BG35" i="2" l="1"/>
  <c r="BI35" i="2" s="1"/>
  <c r="BK35" i="2" s="1"/>
  <c r="BI38" i="2"/>
  <c r="BK38" i="2" s="1"/>
  <c r="BD39" i="2"/>
  <c r="BB31" i="2" s="1"/>
  <c r="BI37" i="2"/>
  <c r="BK37" i="2" s="1"/>
  <c r="BI36" i="2"/>
  <c r="BK36" i="2" s="1"/>
  <c r="BP30" i="2"/>
  <c r="BP29" i="2"/>
  <c r="DE4" i="2"/>
  <c r="C4" i="5" s="1"/>
  <c r="P4" i="5" s="1"/>
  <c r="AB4" i="5" s="1"/>
  <c r="DC4" i="2"/>
  <c r="DC5" i="2"/>
  <c r="DC6" i="2"/>
  <c r="DC7" i="2"/>
  <c r="DC8" i="2"/>
  <c r="DC9" i="2"/>
  <c r="DC11" i="2"/>
  <c r="DC12" i="2"/>
  <c r="DC13" i="2"/>
  <c r="DC14" i="2"/>
  <c r="DC15" i="2"/>
  <c r="DC16" i="2"/>
  <c r="DC17" i="2"/>
  <c r="DC19" i="2"/>
  <c r="DC20" i="2"/>
  <c r="DC21" i="2"/>
  <c r="DC22" i="2"/>
  <c r="DC23" i="2"/>
  <c r="DC24" i="2"/>
  <c r="DC25" i="2"/>
  <c r="DC26" i="2"/>
  <c r="DC28" i="2"/>
  <c r="DC29" i="2"/>
  <c r="DC30" i="2"/>
  <c r="DC31" i="2"/>
  <c r="BN35" i="2" l="1"/>
  <c r="BP35" i="2" s="1"/>
  <c r="BR35" i="2" s="1"/>
  <c r="BK39" i="2"/>
  <c r="BI31" i="2" s="1"/>
  <c r="BP36" i="2"/>
  <c r="BR36" i="2" s="1"/>
  <c r="BP37" i="2"/>
  <c r="BR37" i="2" s="1"/>
  <c r="BP38" i="2"/>
  <c r="BR38" i="2" s="1"/>
  <c r="DE5" i="2"/>
  <c r="D19" i="7"/>
  <c r="I6" i="7" s="1"/>
  <c r="C19" i="7"/>
  <c r="D50" i="7"/>
  <c r="I9" i="7" s="1"/>
  <c r="D60" i="7"/>
  <c r="I10" i="7" s="1"/>
  <c r="C60" i="7"/>
  <c r="C50" i="7"/>
  <c r="D70" i="7"/>
  <c r="I11" i="7" s="1"/>
  <c r="C70" i="7"/>
  <c r="C10" i="7"/>
  <c r="D32" i="7"/>
  <c r="I7" i="7" s="1"/>
  <c r="C32" i="7"/>
  <c r="D10" i="7"/>
  <c r="I5" i="7" s="1"/>
  <c r="C5" i="4" l="1"/>
  <c r="C4" i="6"/>
  <c r="BR39" i="2"/>
  <c r="BP31" i="2" s="1"/>
  <c r="DE6" i="2"/>
  <c r="C3" i="6"/>
  <c r="C4" i="4"/>
  <c r="C5" i="5"/>
  <c r="P5" i="5" s="1"/>
  <c r="AB5" i="5" s="1"/>
  <c r="C6" i="4" l="1"/>
  <c r="C5" i="6"/>
  <c r="DE7" i="2"/>
  <c r="C6" i="5"/>
  <c r="P6" i="5" s="1"/>
  <c r="AB6" i="5" s="1"/>
  <c r="DE8" i="2" l="1"/>
  <c r="DE9" i="2" l="1"/>
  <c r="I12" i="7"/>
  <c r="H12" i="7"/>
  <c r="DE11" i="2" l="1"/>
  <c r="DE12" i="2" l="1"/>
  <c r="DE13" i="2" l="1"/>
  <c r="DE14" i="2" l="1"/>
  <c r="DE15" i="2" l="1"/>
  <c r="DE16" i="2" l="1"/>
  <c r="DE17" i="2" l="1"/>
  <c r="DE19" i="2" s="1"/>
  <c r="DE20" i="2" s="1"/>
  <c r="DE21" i="2" l="1"/>
  <c r="DE22" i="2" l="1"/>
  <c r="DE23" i="2" l="1"/>
  <c r="DE24" i="2" l="1"/>
  <c r="DE25" i="2" s="1"/>
  <c r="DE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Instituição + Número do Trecho + Tipo de Execução + Ano de Implantação</t>
        </r>
      </text>
    </comment>
    <comment ref="I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Colocar abaixo uma imagem do segmento experimental</t>
        </r>
      </text>
    </comment>
    <comment ref="B3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Pavimento Novo ou Restauração</t>
        </r>
      </text>
    </comment>
    <comment ref="C3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Pavimento Novo ou Reabilitação</t>
        </r>
      </text>
    </comment>
    <comment ref="C4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Pré-Execução, Execução e Pós-Execução</t>
        </r>
      </text>
    </comment>
    <comment ref="C5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data de liberação ao tráfego na seção experimental (xx/xx/xxxx)</t>
        </r>
      </text>
    </comment>
    <comment ref="C6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8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11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irregularidade (IRI-m/km) medida antes da reabilitação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área trincada (AT%) na pista antes da reabilitação</t>
        </r>
      </text>
    </comment>
    <comment ref="C13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Não. Se sim, colocar a espessura fresada</t>
        </r>
      </text>
    </comment>
    <comment ref="C14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15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16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17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19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20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21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 ou Não</t>
        </r>
      </text>
    </comment>
    <comment ref="C24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nome da rodovia/avenida/rua onde o trecho está localizado</t>
        </r>
      </text>
    </comment>
    <comment ref="C25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cidade/estado onde o segmento experimental está localizado</t>
        </r>
      </text>
    </comment>
    <comment ref="C26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extensão da seção experimental</t>
        </r>
      </text>
    </comment>
    <comment ref="C27" authorId="0" shapeId="0" xr:uid="{00000000-0006-0000-00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velocidade dfiretriz da pista experimental</t>
        </r>
      </text>
    </comment>
    <comment ref="F30" authorId="0" shapeId="0" xr:uid="{00000000-0006-0000-00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cordenada do inicio do trecho (º, ', '', NORTE/SUL)</t>
        </r>
      </text>
    </comment>
    <comment ref="F31" authorId="0" shapeId="0" xr:uid="{00000000-0006-0000-00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cordenada do inicio do trecho (º, ', '', LESTE/OESTE)</t>
        </r>
      </text>
    </comment>
    <comment ref="F32" authorId="0" shapeId="0" xr:uid="{00000000-0006-0000-00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cordenada do inicio do trecho (º, ', '', NORTE/SUL)</t>
        </r>
      </text>
    </comment>
    <comment ref="F33" authorId="0" shapeId="0" xr:uid="{00000000-0006-0000-00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cordenada do inicio do trecho (º, ', '', LESTE/OESTE)</t>
        </r>
      </text>
    </comment>
    <comment ref="C34" authorId="0" shapeId="0" xr:uid="{00000000-0006-0000-00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altitude média do trecho experimental</t>
        </r>
      </text>
    </comment>
    <comment ref="C37" authorId="0" shapeId="0" xr:uid="{00000000-0006-0000-00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largura da faixa da pista monitorada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L4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S4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Z4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G4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N4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U4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B4" authorId="0" shapeId="0" xr:uid="{00000000-0006-0000-0100-000009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I4" authorId="0" shapeId="0" xr:uid="{00000000-0006-0000-0100-00000A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P4" authorId="0" shapeId="0" xr:uid="{00000000-0006-0000-0100-00000B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W4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D4" authorId="0" shapeId="0" xr:uid="{00000000-0006-0000-0100-00000D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K4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R4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Y4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D42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K42" authorId="0" shapeId="0" xr:uid="{00000000-0006-0000-01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R42" authorId="0" shapeId="0" xr:uid="{00000000-0006-0000-01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Y42" authorId="0" shapeId="0" xr:uid="{00000000-0006-0000-01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F42" authorId="0" shapeId="0" xr:uid="{00000000-0006-0000-01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M42" authorId="0" shapeId="0" xr:uid="{00000000-0006-0000-01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T42" authorId="0" shapeId="0" xr:uid="{00000000-0006-0000-01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A42" authorId="0" shapeId="0" xr:uid="{00000000-0006-0000-01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H42" authorId="0" shapeId="0" xr:uid="{00000000-0006-0000-01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O42" authorId="0" shapeId="0" xr:uid="{00000000-0006-0000-01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V42" authorId="0" shapeId="0" xr:uid="{00000000-0006-0000-01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C42" authorId="0" shapeId="0" xr:uid="{00000000-0006-0000-01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J42" authorId="0" shapeId="0" xr:uid="{00000000-0006-0000-01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Q42" authorId="0" shapeId="0" xr:uid="{00000000-0006-0000-01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X42" authorId="0" shapeId="0" xr:uid="{00000000-0006-0000-01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C5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Simples, Duplo ou Triplo</t>
        </r>
      </text>
    </comment>
    <comment ref="AC6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tipo de emulsão utilizada no tratamento</t>
        </r>
      </text>
    </comment>
    <comment ref="AG6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mistura asfáltica</t>
        </r>
      </text>
    </comment>
    <comment ref="AT6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mistura asfáltica</t>
        </r>
      </text>
    </comment>
    <comment ref="C8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H8" authorId="0" shapeId="0" xr:uid="{00000000-0006-0000-02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M8" authorId="0" shapeId="0" xr:uid="{00000000-0006-0000-02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R8" authorId="0" shapeId="0" xr:uid="{00000000-0006-0000-02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D10" authorId="0" shapeId="0" xr:uid="{00000000-0006-0000-02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I10" authorId="0" shapeId="0" xr:uid="{00000000-0006-0000-0200-00001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S10" authorId="0" shapeId="0" xr:uid="{00000000-0006-0000-02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W10" authorId="0" shapeId="0" xr:uid="{00000000-0006-0000-02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AC10" authorId="0" shapeId="0" xr:uid="{00000000-0006-0000-02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Referente aos agregados</t>
        </r>
      </text>
    </comment>
    <comment ref="AB11" authorId="0" shapeId="0" xr:uid="{00000000-0006-0000-02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C12" authorId="0" shapeId="0" xr:uid="{00000000-0006-0000-02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H12" authorId="0" shapeId="0" xr:uid="{00000000-0006-0000-02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M12" authorId="0" shapeId="0" xr:uid="{00000000-0006-0000-02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R12" authorId="0" shapeId="0" xr:uid="{00000000-0006-0000-02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X12" authorId="0" shapeId="0" xr:uid="{00000000-0006-0000-02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W14" authorId="0" shapeId="0" xr:uid="{00000000-0006-0000-02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os Ajustes conforme Modelo Sigmoidal:
MR=MRmín+((MRmáx-Mrmín)/(1+e^-4+14*Di))</t>
        </r>
      </text>
    </comment>
    <comment ref="X17" authorId="0" shapeId="0" xr:uid="{00000000-0006-0000-02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Em caso de inexistência da informação, usar valor padrão: -4,00</t>
        </r>
      </text>
    </comment>
    <comment ref="C18" authorId="0" shapeId="0" xr:uid="{00000000-0006-0000-02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H18" authorId="0" shapeId="0" xr:uid="{00000000-0006-0000-02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M18" authorId="0" shapeId="0" xr:uid="{00000000-0006-0000-02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R18" authorId="0" shapeId="0" xr:uid="{00000000-0006-0000-02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X18" authorId="0" shapeId="0" xr:uid="{00000000-0006-0000-0200-00002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Em caso de inexistência da informação, usar valor padrão: 14,00</t>
        </r>
      </text>
    </comment>
    <comment ref="AG18" authorId="0" shapeId="0" xr:uid="{00000000-0006-0000-0200-00002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k1 * (et ^ k2)</t>
        </r>
      </text>
    </comment>
    <comment ref="AL18" authorId="0" shapeId="0" xr:uid="{00000000-0006-0000-0200-00002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de potência</t>
        </r>
      </text>
    </comment>
    <comment ref="AN18" authorId="0" shapeId="0" xr:uid="{00000000-0006-0000-0200-00002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exponencial</t>
        </r>
      </text>
    </comment>
    <comment ref="AP18" authorId="0" shapeId="0" xr:uid="{00000000-0006-0000-0200-00002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GR vs Nfad</t>
        </r>
      </text>
    </comment>
    <comment ref="AT18" authorId="0" shapeId="0" xr:uid="{00000000-0006-0000-0200-00002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k1 * (et ^ k2)</t>
        </r>
      </text>
    </comment>
    <comment ref="AY18" authorId="0" shapeId="0" xr:uid="{00000000-0006-0000-0200-00002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de potência</t>
        </r>
      </text>
    </comment>
    <comment ref="BA18" authorId="0" shapeId="0" xr:uid="{00000000-0006-0000-0200-00002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exponencial</t>
        </r>
      </text>
    </comment>
    <comment ref="BC18" authorId="0" shapeId="0" xr:uid="{00000000-0006-0000-0200-00002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GR vs Nfad</t>
        </r>
      </text>
    </comment>
    <comment ref="W20" authorId="0" shapeId="0" xr:uid="{00000000-0006-0000-0200-00002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10 ^ (k1 + %RF * k2)</t>
        </r>
      </text>
    </comment>
    <comment ref="BI20" authorId="0" shapeId="0" xr:uid="{00000000-0006-0000-0200-00002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BI21" authorId="0" shapeId="0" xr:uid="{00000000-0006-0000-0200-00002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AH22" authorId="0" shapeId="0" xr:uid="{00000000-0006-0000-0200-00002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de fadiga</t>
        </r>
      </text>
    </comment>
    <comment ref="AU22" authorId="0" shapeId="0" xr:uid="{00000000-0006-0000-0200-00002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de fadiga</t>
        </r>
      </text>
    </comment>
    <comment ref="BI22" authorId="0" shapeId="0" xr:uid="{00000000-0006-0000-0200-00002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C24" authorId="0" shapeId="0" xr:uid="{00000000-0006-0000-0200-00003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H24" authorId="0" shapeId="0" xr:uid="{00000000-0006-0000-0200-00003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AG24" authorId="0" shapeId="0" xr:uid="{00000000-0006-0000-0200-00003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Menor módulo estimado pelo modelo matemático utilizado no ajuste da curva mestra do ensaio de módulo complexo</t>
        </r>
      </text>
    </comment>
    <comment ref="AJ24" authorId="0" shapeId="0" xr:uid="{00000000-0006-0000-0200-00003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AT24" authorId="0" shapeId="0" xr:uid="{00000000-0006-0000-0200-00003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Menor módulo estimado pelo modelo matemático utilizado no ajuste da curva mestra do ensaio de módulo complexo</t>
        </r>
      </text>
    </comment>
    <comment ref="AW24" authorId="0" shapeId="0" xr:uid="{00000000-0006-0000-0200-00003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24" authorId="0" shapeId="0" xr:uid="{00000000-0006-0000-0200-00003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M25" authorId="0" shapeId="0" xr:uid="{00000000-0006-0000-0200-00003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R25" authorId="0" shapeId="0" xr:uid="{00000000-0006-0000-0200-00003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W25" authorId="0" shapeId="0" xr:uid="{00000000-0006-0000-0200-00003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25" authorId="0" shapeId="0" xr:uid="{00000000-0006-0000-0200-00003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G26" authorId="0" shapeId="0" xr:uid="{00000000-0006-0000-0200-00003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Colocar os coeficietes de ajuste do módulo de relaxação. O número de elementos e os tempos adotados na série de Prony pode variar de acordo com a realização do ensaio</t>
        </r>
      </text>
    </comment>
    <comment ref="AT26" authorId="0" shapeId="0" xr:uid="{00000000-0006-0000-0200-00003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Colocar os coeficietes de ajuste do módulo de relaxação. O número de elementos e os tempos adotados na série de Prony pode variar de acordo com a realização do ensaio</t>
        </r>
      </text>
    </comment>
    <comment ref="BI26" authorId="0" shapeId="0" xr:uid="{00000000-0006-0000-0200-00003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27" authorId="0" shapeId="0" xr:uid="{00000000-0006-0000-0200-00003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C28" authorId="0" shapeId="0" xr:uid="{00000000-0006-0000-0200-00003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Catiônica, Aniônica, Não-iônica ou Anfotérica</t>
        </r>
      </text>
    </comment>
    <comment ref="BI28" authorId="0" shapeId="0" xr:uid="{00000000-0006-0000-0200-00004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29" authorId="0" shapeId="0" xr:uid="{00000000-0006-0000-0200-00004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3" authorId="0" shapeId="0" xr:uid="{00000000-0006-0000-0200-00004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B34" authorId="0" shapeId="0" xr:uid="{00000000-0006-0000-0200-00004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34" authorId="0" shapeId="0" xr:uid="{00000000-0006-0000-0200-00004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5" authorId="0" shapeId="0" xr:uid="{00000000-0006-0000-0200-00004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6" authorId="0" shapeId="0" xr:uid="{00000000-0006-0000-0200-00004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7" authorId="0" shapeId="0" xr:uid="{00000000-0006-0000-0200-00004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8" authorId="0" shapeId="0" xr:uid="{00000000-0006-0000-0200-00004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9" authorId="0" shapeId="0" xr:uid="{00000000-0006-0000-0200-00004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1/kPa</t>
        </r>
      </text>
    </comment>
    <comment ref="BI40" authorId="0" shapeId="0" xr:uid="{00000000-0006-0000-0200-00004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Diferença percentual entre os valores de Jnr medidos a 3,2kPa e 1kPa</t>
        </r>
      </text>
    </comment>
    <comment ref="BJ41" authorId="0" shapeId="0" xr:uid="{00000000-0006-0000-0200-00004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com:
da/dN;
PSE ou
outro/especificar</t>
        </r>
      </text>
    </comment>
    <comment ref="BJ42" authorId="0" shapeId="0" xr:uid="{00000000-0006-0000-0200-00004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3" authorId="0" shapeId="0" xr:uid="{00000000-0006-0000-0200-00004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4" authorId="0" shapeId="0" xr:uid="{00000000-0006-0000-0200-00004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5" authorId="0" shapeId="0" xr:uid="{00000000-0006-0000-0200-00004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6" authorId="0" shapeId="0" xr:uid="{00000000-0006-0000-0200-00005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7" authorId="0" shapeId="0" xr:uid="{00000000-0006-0000-0200-00005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 de falha do modelo S-VECD do ligante asfáltico</t>
        </r>
      </text>
    </comment>
    <comment ref="BI51" authorId="0" shapeId="0" xr:uid="{00000000-0006-0000-0200-00005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2" authorId="0" shapeId="0" xr:uid="{00000000-0006-0000-0200-00005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3" authorId="0" shapeId="0" xr:uid="{00000000-0006-0000-0200-00005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4" authorId="0" shapeId="0" xr:uid="{00000000-0006-0000-0200-00005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5" authorId="0" shapeId="0" xr:uid="{00000000-0006-0000-0200-00005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6" authorId="0" shapeId="0" xr:uid="{00000000-0006-0000-0200-00005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G58" authorId="0" shapeId="0" xr:uid="{00000000-0006-0000-0200-00005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da irregularidade medida nas duas trilhas de roda da seção experimental.</t>
        </r>
      </text>
    </comment>
    <comment ref="E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dos resultados da altura média de mancha de areia obtidos na trilha de roda externa da seção experimental</t>
        </r>
      </text>
    </comment>
    <comment ref="F3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dos resultados de Valor de Resistência a Derrapagem (VRD) obtidos na trilha de roda externa da seção experimental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Lara Cordeiro DPP79</author>
  </authors>
  <commentList>
    <comment ref="D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Carga (kN) aplicada pelo equipamento FWD no momento do ensaio</t>
        </r>
      </text>
    </comment>
    <comment ref="E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F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G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H2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I2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J2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K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L2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Temperatura média do ar no momento do ensaio com o equipamento FWD</t>
        </r>
      </text>
    </comment>
    <comment ref="M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Temperatura média do pavimento medida com o FWD no momento do ensaio</t>
        </r>
      </text>
    </comment>
    <comment ref="O2" authorId="0" shapeId="0" xr:uid="{00000000-0006-0000-04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Condições na Tabela ao lado.
Corrigir as medidas para a temperatura de referência de 25ºC
</t>
        </r>
      </text>
    </comment>
    <comment ref="Y2" authorId="1" shapeId="0" xr:uid="{78CC940B-227C-40B3-B026-4FFB2C730295}">
      <text>
        <r>
          <rPr>
            <sz val="9"/>
            <color indexed="81"/>
            <rFont val="Segoe UI"/>
            <charset val="1"/>
          </rPr>
          <t>hp:
Condição "Aderido" ou "Não aderido".</t>
        </r>
      </text>
    </comment>
    <comment ref="AA2" authorId="0" shapeId="0" xr:uid="{00000000-0006-0000-04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Corrigir as medidas para a temperatura de referência de 25ºC</t>
        </r>
      </text>
    </comment>
    <comment ref="E3" authorId="0" shapeId="0" xr:uid="{00000000-0006-0000-04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F3" authorId="0" shapeId="0" xr:uid="{00000000-0006-0000-0400-00000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G3" authorId="0" shapeId="0" xr:uid="{00000000-0006-0000-04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H3" authorId="0" shapeId="0" xr:uid="{00000000-0006-0000-0400-00001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=</t>
        </r>
      </text>
    </comment>
    <comment ref="I3" authorId="0" shapeId="0" xr:uid="{00000000-0006-0000-04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J3" authorId="0" shapeId="0" xr:uid="{00000000-0006-0000-04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K3" authorId="0" shapeId="0" xr:uid="{00000000-0006-0000-04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Q3" authorId="0" shapeId="0" xr:uid="{00000000-0006-0000-04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T3" authorId="0" shapeId="0" xr:uid="{00000000-0006-0000-04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U3" authorId="0" shapeId="0" xr:uid="{00000000-0006-0000-04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V3" authorId="0" shapeId="0" xr:uid="{00000000-0006-0000-04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C3" authorId="0" shapeId="0" xr:uid="{00000000-0006-0000-04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D3" authorId="0" shapeId="0" xr:uid="{00000000-0006-0000-04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F3" authorId="0" shapeId="0" xr:uid="{00000000-0006-0000-04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G3" authorId="0" shapeId="0" xr:uid="{00000000-0006-0000-04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H3" authorId="0" shapeId="0" xr:uid="{00000000-0006-0000-04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percentual de área trincada na seção experimental utilizando a Metodologia de Nascimento (2015)</t>
        </r>
      </text>
    </comment>
    <comment ref="E2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ATR médio na trilha de roda interna da seção experimental</t>
        </r>
      </text>
    </comment>
    <comment ref="F2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ATR médio na trilha de roda externa da seção experimental</t>
        </r>
      </text>
    </comment>
    <comment ref="B23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6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 Inclusão das dimensões da pista monitorada, estaqueamento e extensão</t>
        </r>
      </text>
    </comment>
    <comment ref="B7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Inclusão das coordenadas geográficas de início e fim do trecho experimental</t>
        </r>
      </text>
    </comment>
    <comment ref="B8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Descrição das espessuras e materiais constituintes das camadas do pavimento no trecho experimental</t>
        </r>
      </text>
    </comment>
    <comment ref="B14" authorId="0" shapeId="0" xr:uid="{00000000-0006-0000-06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da contagem de tráfego com detalhamento dos veículos passantes na rodovia</t>
        </r>
      </text>
    </comment>
    <comment ref="B15" authorId="0" shapeId="0" xr:uid="{00000000-0006-0000-06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de ao menos uma contagem no ano inicial de operação do trecho experimental</t>
        </r>
      </text>
    </comment>
    <comment ref="B16" authorId="0" shapeId="0" xr:uid="{00000000-0006-0000-0600-00000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uma contagem a cada ano no trecho experimental</t>
        </r>
      </text>
    </comment>
    <comment ref="B17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23" authorId="0" shapeId="0" xr:uid="{00000000-0006-0000-06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da caracterização MCT do material de subleito e reforço (se houver), além da elaboração das curvas de compactação dos materiais empregados nas camadas do pavimento</t>
        </r>
      </text>
    </comment>
    <comment ref="B24" authorId="0" shapeId="0" xr:uid="{00000000-0006-0000-06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de resiliência para determinação da rigidez nos materiais granulares, subleito e estabilizados</t>
        </r>
      </text>
    </comment>
    <comment ref="B25" authorId="0" shapeId="0" xr:uid="{00000000-0006-0000-06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de deformação permanente nos materiais granulares e subleito</t>
        </r>
      </text>
    </comment>
    <comment ref="B26" authorId="0" shapeId="0" xr:uid="{00000000-0006-0000-06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Flow Number da Mistura Asfáltica</t>
        </r>
      </text>
    </comment>
    <comment ref="B27" authorId="0" shapeId="0" xr:uid="{00000000-0006-0000-06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de resiliência da mistura asfáltica por compressão diametral</t>
        </r>
      </text>
    </comment>
    <comment ref="B28" authorId="0" shapeId="0" xr:uid="{00000000-0006-0000-06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de fadiga das misturas asfalticas (compressão diametral) e estabilizadas</t>
        </r>
      </text>
    </comment>
    <comment ref="B29" authorId="0" shapeId="0" xr:uid="{00000000-0006-0000-0600-00000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complexo da mistura asfáltica</t>
        </r>
      </text>
    </comment>
    <comment ref="B30" authorId="0" shapeId="0" xr:uid="{00000000-0006-0000-06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fadiga tração-compressão da mistura asfáltica, com análise dos resultados por meio do protocolo S-VECD</t>
        </r>
      </text>
    </comment>
    <comment ref="B36" authorId="0" shapeId="0" xr:uid="{00000000-0006-0000-06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Existência dos resultados de penetração, ponto de amolecimento e viscosidade do ligante asfáltico</t>
        </r>
      </text>
    </comment>
    <comment ref="B37" authorId="0" shapeId="0" xr:uid="{00000000-0006-0000-06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Execução dos testes DSR, MSCR e BBR para determinação do PG do ligante</t>
        </r>
      </text>
    </comment>
    <comment ref="B38" authorId="0" shapeId="0" xr:uid="{00000000-0006-0000-06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Execução do teste LAS visando avaliar a tolerância ao dano por fadiga do ligante</t>
        </r>
      </text>
    </comment>
    <comment ref="B44" authorId="0" shapeId="0" xr:uid="{00000000-0006-0000-06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dentro do primeiro mês após a liberação para o tráfego</t>
        </r>
      </text>
    </comment>
    <comment ref="B45" authorId="0" shapeId="0" xr:uid="{00000000-0006-0000-06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no sexto mês após a liberação para o tráfego</t>
        </r>
      </text>
    </comment>
    <comment ref="B46" authorId="0" shapeId="0" xr:uid="{00000000-0006-0000-06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um ano após a liberação para o tráfego</t>
        </r>
      </text>
    </comment>
    <comment ref="B47" authorId="0" shapeId="0" xr:uid="{00000000-0006-0000-06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48" authorId="0" shapeId="0" xr:uid="{00000000-0006-0000-06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54" authorId="0" shapeId="0" xr:uid="{00000000-0006-0000-06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não destrutivos dentro do primeiro mês após a liberação para o tráfego</t>
        </r>
      </text>
    </comment>
    <comment ref="B55" authorId="0" shapeId="0" xr:uid="{00000000-0006-0000-06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não destrutivos um ano após a liberação para o tráfego</t>
        </r>
      </text>
    </comment>
    <comment ref="B56" authorId="0" shapeId="0" xr:uid="{00000000-0006-0000-06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57" authorId="0" shapeId="0" xr:uid="{00000000-0006-0000-0600-00001C000000}">
      <text>
        <r>
          <rPr>
            <b/>
            <sz val="9"/>
            <color indexed="81"/>
            <rFont val="Segoe UI"/>
            <family val="2"/>
          </rPr>
          <t xml:space="preserve">hp:
Critérios de Avaliação:
</t>
        </r>
        <r>
          <rPr>
            <sz val="9"/>
            <color indexed="81"/>
            <rFont val="Segoe UI"/>
            <family val="2"/>
          </rPr>
          <t xml:space="preserve">
Realização da retroanálise de módulos de resiliência a partir dos resultados dos ensaios deflectométricos</t>
        </r>
      </text>
    </comment>
    <comment ref="B58" authorId="0" shapeId="0" xr:uid="{00000000-0006-0000-06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64" authorId="0" shapeId="0" xr:uid="{00000000-0006-0000-06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dentro do primeiro mês após a abertura ao tráfego</t>
        </r>
      </text>
    </comment>
    <comment ref="B65" authorId="0" shapeId="0" xr:uid="{00000000-0006-0000-06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no sexto mês após a abertura ao tráfego</t>
        </r>
      </text>
    </comment>
    <comment ref="B66" authorId="0" shapeId="0" xr:uid="{00000000-0006-0000-06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um ano após a abertura ao tráfego</t>
        </r>
      </text>
    </comment>
    <comment ref="B67" authorId="0" shapeId="0" xr:uid="{00000000-0006-0000-0600-00002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68" authorId="0" shapeId="0" xr:uid="{00000000-0006-0000-0600-00002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</commentList>
</comments>
</file>

<file path=xl/sharedStrings.xml><?xml version="1.0" encoding="utf-8"?>
<sst xmlns="http://schemas.openxmlformats.org/spreadsheetml/2006/main" count="1170" uniqueCount="336">
  <si>
    <t>Identificação</t>
  </si>
  <si>
    <t>Imagem do Segmento Experimental</t>
  </si>
  <si>
    <t>Data da Foto</t>
  </si>
  <si>
    <t>Tipo de Seção</t>
  </si>
  <si>
    <t>Fase de Monitoramento</t>
  </si>
  <si>
    <t>Liberação ao Tráfego</t>
  </si>
  <si>
    <t>Utilizada na Calibração do MeDiNa</t>
  </si>
  <si>
    <t>Utilizada na Calibração do LVECD</t>
  </si>
  <si>
    <t>Dados Confirmados pela ICT</t>
  </si>
  <si>
    <t>Preparo do Pavimento</t>
  </si>
  <si>
    <t>IRI (m/km) Pré-Reabilitação</t>
  </si>
  <si>
    <t>AT (%) Pré-Reabilitação</t>
  </si>
  <si>
    <t>Fresagem:</t>
  </si>
  <si>
    <t>Intervenção na base:</t>
  </si>
  <si>
    <t>SAMI:</t>
  </si>
  <si>
    <t>Pintura de ligação:</t>
  </si>
  <si>
    <t>Imprimação:</t>
  </si>
  <si>
    <t>Data da última atualização</t>
  </si>
  <si>
    <t>Tempo em Serviço (anos)</t>
  </si>
  <si>
    <t>Tempo em Serviço (meses)</t>
  </si>
  <si>
    <t>Características</t>
  </si>
  <si>
    <t>Local</t>
  </si>
  <si>
    <t>Município/Estado</t>
  </si>
  <si>
    <t>Extensão (m)</t>
  </si>
  <si>
    <t>Velocidade Diretriz da Via (km/h)</t>
  </si>
  <si>
    <t>km</t>
  </si>
  <si>
    <t>Inicial</t>
  </si>
  <si>
    <t>Final</t>
  </si>
  <si>
    <t>Início</t>
  </si>
  <si>
    <t>Estaca</t>
  </si>
  <si>
    <t>Latitude</t>
  </si>
  <si>
    <t>Metros</t>
  </si>
  <si>
    <t>Longitude</t>
  </si>
  <si>
    <t xml:space="preserve"> Fim </t>
  </si>
  <si>
    <t>Altitude Média (m)</t>
  </si>
  <si>
    <t>Número de Faixas</t>
  </si>
  <si>
    <t>Faixa Monitorada</t>
  </si>
  <si>
    <t>Largura da Faixa</t>
  </si>
  <si>
    <t>Composição Estrutural</t>
  </si>
  <si>
    <t>Camada</t>
  </si>
  <si>
    <t>Material</t>
  </si>
  <si>
    <t>Espessura (mm)</t>
  </si>
  <si>
    <t>Capa</t>
  </si>
  <si>
    <t>Binder</t>
  </si>
  <si>
    <t>TSD</t>
  </si>
  <si>
    <t>Base</t>
  </si>
  <si>
    <t>Sub-base</t>
  </si>
  <si>
    <t>Reforço do Subleito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</si>
  <si>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</si>
  <si>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</si>
  <si>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</si>
  <si>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</si>
  <si>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</si>
  <si>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</si>
  <si>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</si>
  <si>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</si>
  <si>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</si>
  <si>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</si>
  <si>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</si>
  <si>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</si>
  <si>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</si>
  <si>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</si>
  <si>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</si>
  <si>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Tempo (anos)</t>
  </si>
  <si>
    <t>Tempo (meses)</t>
  </si>
  <si>
    <t>N Acumulado (USACE)</t>
  </si>
  <si>
    <t>TIPO DE VEÍCULO</t>
  </si>
  <si>
    <t>ID</t>
  </si>
  <si>
    <t>Média</t>
  </si>
  <si>
    <t>Moto</t>
  </si>
  <si>
    <t>Carro de Passeio</t>
  </si>
  <si>
    <t>Utilitário, pick-up, furgão</t>
  </si>
  <si>
    <t>Ônibus (2 eixos)</t>
  </si>
  <si>
    <t>Ônibus (3 eixos)</t>
  </si>
  <si>
    <t>Ônibus (4 eixos)</t>
  </si>
  <si>
    <t>Caminhão Médio</t>
  </si>
  <si>
    <t>2C</t>
  </si>
  <si>
    <t>3C</t>
  </si>
  <si>
    <t>4C</t>
  </si>
  <si>
    <t>Caminhão Semi-reboque</t>
  </si>
  <si>
    <t>2S1</t>
  </si>
  <si>
    <t>2S2</t>
  </si>
  <si>
    <t>2S3</t>
  </si>
  <si>
    <t>2S3 Comb.</t>
  </si>
  <si>
    <t>3S2</t>
  </si>
  <si>
    <t>3S3</t>
  </si>
  <si>
    <t>Duplo Semi-reboque</t>
  </si>
  <si>
    <t>3S2S2</t>
  </si>
  <si>
    <t>Caminão + Semi-reboque</t>
  </si>
  <si>
    <t>2C2</t>
  </si>
  <si>
    <t>2C3</t>
  </si>
  <si>
    <t>3C2</t>
  </si>
  <si>
    <t>3C3</t>
  </si>
  <si>
    <t>Treminhão</t>
  </si>
  <si>
    <t>3C2C2</t>
  </si>
  <si>
    <t>Rodotrem</t>
  </si>
  <si>
    <t>3S2C4</t>
  </si>
  <si>
    <t>3D5V</t>
  </si>
  <si>
    <t>Outros</t>
  </si>
  <si>
    <t>4CD</t>
  </si>
  <si>
    <t>VDM Médio</t>
  </si>
  <si>
    <t>Veículos Comerciais</t>
  </si>
  <si>
    <t>N Anual (USACE)</t>
  </si>
  <si>
    <t>Nº Eixo de Veículos</t>
  </si>
  <si>
    <t>Carga (KN)</t>
  </si>
  <si>
    <t>Pi</t>
  </si>
  <si>
    <t>FECUSACE</t>
  </si>
  <si>
    <t>Pi x FECUSACE</t>
  </si>
  <si>
    <t>FvUSACE=</t>
  </si>
  <si>
    <t>Distribuição Horária do Tráfego</t>
  </si>
  <si>
    <t>Horário</t>
  </si>
  <si>
    <t>% de Distribuição</t>
  </si>
  <si>
    <t>Subleito</t>
  </si>
  <si>
    <t>Aterro</t>
  </si>
  <si>
    <t>Sub-base Granular</t>
  </si>
  <si>
    <t>Base Granular</t>
  </si>
  <si>
    <t>Camadas Estabilizadas</t>
  </si>
  <si>
    <t>Tratamento Superficial</t>
  </si>
  <si>
    <t>Concreto Asfáltico - Binder</t>
  </si>
  <si>
    <t>Concreto Asfáltico - Capa</t>
  </si>
  <si>
    <t>Ligante Asfáltico - Revestimento</t>
  </si>
  <si>
    <t>Grupo MCT</t>
  </si>
  <si>
    <t>Teor Ótimo de Cimento</t>
  </si>
  <si>
    <t>Tipo de Tratamento</t>
  </si>
  <si>
    <t>Tipo de CAP</t>
  </si>
  <si>
    <t>Curvas-Mestras e Coeficientes de translação do princípio de superposição tempo-temperatura</t>
  </si>
  <si>
    <t>Referência Comercial</t>
  </si>
  <si>
    <t>MCT - Coeficiente c'</t>
  </si>
  <si>
    <t>Resistência à Tração (MPa)</t>
  </si>
  <si>
    <t>Tipo de Emulsão</t>
  </si>
  <si>
    <t>Massa Específica (g/cm³)</t>
  </si>
  <si>
    <t>Coeficientes da Função Sigmoidal, |E*| MPa</t>
  </si>
  <si>
    <t>Coeficientes Shift Factor da Função Polinomial</t>
  </si>
  <si>
    <t>Refinaria</t>
  </si>
  <si>
    <t>MCT - Índice e'</t>
  </si>
  <si>
    <t>Resistência à Tração por Compressão Diametral (MPa)</t>
  </si>
  <si>
    <t>Taxa de Emulsão (l/m²)</t>
  </si>
  <si>
    <t>a</t>
  </si>
  <si>
    <t>b</t>
  </si>
  <si>
    <t>d</t>
  </si>
  <si>
    <t>g</t>
  </si>
  <si>
    <t>a1</t>
  </si>
  <si>
    <t>a2</t>
  </si>
  <si>
    <t>a3</t>
  </si>
  <si>
    <t>Empresa Distribuidora</t>
  </si>
  <si>
    <t>Resistência à Compressão Simples (MPa)</t>
  </si>
  <si>
    <t>Taxa de Agregados por Camada (kg/m²)</t>
  </si>
  <si>
    <t>Teor de Asfalto (%)</t>
  </si>
  <si>
    <t>Data do Carregamento</t>
  </si>
  <si>
    <t>Umidade Ótima (%)</t>
  </si>
  <si>
    <t>Faixa Granulométrica</t>
  </si>
  <si>
    <t>Volume de Vazios (%)</t>
  </si>
  <si>
    <t>Número da Nota Fiscal</t>
  </si>
  <si>
    <t>Energia de Compactação</t>
  </si>
  <si>
    <t>Abrasão Los Angeles (%)</t>
  </si>
  <si>
    <t>Parâmetro “α” de evolução do dano</t>
  </si>
  <si>
    <t>Data da Nota Fiscal</t>
  </si>
  <si>
    <t>Tamanho Máximo Nominal (TMN, mm)</t>
  </si>
  <si>
    <t>Número do Certificado</t>
  </si>
  <si>
    <t>Módulo de Resiliência (MPa)</t>
  </si>
  <si>
    <r>
      <t>Coeficientes de regressão das curvas características de dano pelo critério do G</t>
    </r>
    <r>
      <rPr>
        <b/>
        <vertAlign val="superscript"/>
        <sz val="12"/>
        <color theme="1"/>
        <rFont val="Times New Roman"/>
        <family val="1"/>
      </rPr>
      <t>R</t>
    </r>
  </si>
  <si>
    <t>Data do Certificado</t>
  </si>
  <si>
    <t>Coeficiente de Regressão (k1)</t>
  </si>
  <si>
    <t>Emulsão Asfaltica</t>
  </si>
  <si>
    <t>Nº de Amostras (CPs) Consideradas</t>
  </si>
  <si>
    <t>Coeficiente de Regressão (k2)</t>
  </si>
  <si>
    <t>Flow Number (FN)</t>
  </si>
  <si>
    <t xml:space="preserve"> C vs. S</t>
  </si>
  <si>
    <r>
      <t>G</t>
    </r>
    <r>
      <rPr>
        <b/>
        <vertAlign val="superscript"/>
        <sz val="12"/>
        <color theme="1"/>
        <rFont val="Times New Roman"/>
        <family val="1"/>
      </rPr>
      <t>R</t>
    </r>
  </si>
  <si>
    <t>Ligante Original</t>
  </si>
  <si>
    <t>Coeficiente de Regressão (k3)</t>
  </si>
  <si>
    <t>Módulo Inicial (Ei, MPa)</t>
  </si>
  <si>
    <t>Potência</t>
  </si>
  <si>
    <t>Exponencial</t>
  </si>
  <si>
    <t>Teste</t>
  </si>
  <si>
    <t>Temperatura do Teste (ºC)</t>
  </si>
  <si>
    <t>Medida</t>
  </si>
  <si>
    <t>Coeficiente de Regressão (k4)</t>
  </si>
  <si>
    <t>Módulo Final (Ef, MPa)</t>
  </si>
  <si>
    <t>Módulo de Resiliência 25ºC (MPa)</t>
  </si>
  <si>
    <r>
      <t>C</t>
    </r>
    <r>
      <rPr>
        <b/>
        <vertAlign val="subscript"/>
        <sz val="12"/>
        <color theme="1"/>
        <rFont val="Times New Roman"/>
        <family val="1"/>
      </rPr>
      <t>10</t>
    </r>
  </si>
  <si>
    <r>
      <t>C</t>
    </r>
    <r>
      <rPr>
        <b/>
        <vertAlign val="subscript"/>
        <sz val="12"/>
        <color theme="1"/>
        <rFont val="Times New Roman"/>
        <family val="1"/>
      </rPr>
      <t>11</t>
    </r>
  </si>
  <si>
    <r>
      <t>C</t>
    </r>
    <r>
      <rPr>
        <b/>
        <vertAlign val="subscript"/>
        <sz val="12"/>
        <color theme="1"/>
        <rFont val="Times New Roman"/>
        <family val="1"/>
      </rPr>
      <t>12</t>
    </r>
  </si>
  <si>
    <t>Y</t>
  </si>
  <si>
    <t>Δ</t>
  </si>
  <si>
    <t>--</t>
  </si>
  <si>
    <t>Constante A</t>
  </si>
  <si>
    <t>Performance Grade (PG)</t>
  </si>
  <si>
    <t>Deformação Permanente</t>
  </si>
  <si>
    <t>Constante B</t>
  </si>
  <si>
    <t>Curva de Fadiga (Compressão Diametral)</t>
  </si>
  <si>
    <t>Soma do Erro Quadrático do Ajuste</t>
  </si>
  <si>
    <t>Coef. de Determinação do Ajuste (R²)</t>
  </si>
  <si>
    <t xml:space="preserve">Penetração (mm) </t>
  </si>
  <si>
    <t>Coeficiente de Regressão (k1 ou psi1)</t>
  </si>
  <si>
    <t>Ponto de amolecimento (ºC)</t>
  </si>
  <si>
    <t>Coeficiente de Regressão (k2 ou psi2)</t>
  </si>
  <si>
    <t>Fadiga do Material</t>
  </si>
  <si>
    <t>Viscosidade Brookfield (cP)</t>
  </si>
  <si>
    <t>135 (SP21, 20rpm)</t>
  </si>
  <si>
    <t>Coeficiente de Regressão (k3 ou psi3)</t>
  </si>
  <si>
    <t>150 (SP21, 50rpm)</t>
  </si>
  <si>
    <t>Coeficiente de Regressão (k4 ou psi4)</t>
  </si>
  <si>
    <t>177 (SP21, 100rpm)</t>
  </si>
  <si>
    <t>Recuperação elástica (%)</t>
  </si>
  <si>
    <t xml:space="preserve">Observações: </t>
  </si>
  <si>
    <r>
      <rPr>
        <b/>
        <sz val="12"/>
        <color rgb="FFFF0000"/>
        <rFont val="Times New Roman"/>
        <family val="1"/>
      </rPr>
      <t>Observações:</t>
    </r>
    <r>
      <rPr>
        <sz val="12"/>
        <color theme="1"/>
        <rFont val="Times New Roman"/>
        <family val="1"/>
      </rPr>
      <t xml:space="preserve"> </t>
    </r>
  </si>
  <si>
    <t>Parâmetros do Material</t>
  </si>
  <si>
    <t>Einf (kPa)</t>
  </si>
  <si>
    <t xml:space="preserve">DSR                                                      │G*│/sen (δ)                                           (MPa)                 </t>
  </si>
  <si>
    <t>Viscosidade (SSF)</t>
  </si>
  <si>
    <t>Peneiração (%)</t>
  </si>
  <si>
    <t>Módulos de Relaxação (Prony)</t>
  </si>
  <si>
    <t>Resíduo (%)</t>
  </si>
  <si>
    <t>pi (s)</t>
  </si>
  <si>
    <t>Ei (kPa)</t>
  </si>
  <si>
    <t>Carga de Partícula</t>
  </si>
  <si>
    <t>Penetração (mm)</t>
  </si>
  <si>
    <t>Recuperação Elástica (%)</t>
  </si>
  <si>
    <t>Ponto de Amolecimento (ºC)</t>
  </si>
  <si>
    <t>Ligante Envelhecido no RTFOT (75 min, 163°C)</t>
  </si>
  <si>
    <t>Coeficientes de regressão do shift model</t>
  </si>
  <si>
    <t>Temperatura do Teste</t>
  </si>
  <si>
    <t xml:space="preserve">DSR                                                    │G*│/sen (δ)                                              (MPa)              </t>
  </si>
  <si>
    <t>ε0</t>
  </si>
  <si>
    <t>N1</t>
  </si>
  <si>
    <t>β</t>
  </si>
  <si>
    <t>p1</t>
  </si>
  <si>
    <t>p2</t>
  </si>
  <si>
    <t>d1</t>
  </si>
  <si>
    <t>d2</t>
  </si>
  <si>
    <t>MSCR Jnr 3,2 (1/kPa)</t>
  </si>
  <si>
    <t>MSCR Jnrdiff (%)</t>
  </si>
  <si>
    <t xml:space="preserve">LAS </t>
  </si>
  <si>
    <t>Critério de Ruptura</t>
  </si>
  <si>
    <t>da/dN (mm/cycle)</t>
  </si>
  <si>
    <r>
      <t xml:space="preserve">Strain </t>
    </r>
    <r>
      <rPr>
        <b/>
        <sz val="12"/>
        <color theme="1"/>
        <rFont val="Times New Roman"/>
        <family val="1"/>
      </rPr>
      <t>1,25</t>
    </r>
    <r>
      <rPr>
        <sz val="12"/>
        <color theme="1"/>
        <rFont val="Times New Roman"/>
        <family val="1"/>
      </rPr>
      <t xml:space="preserve"> % - Nf³ </t>
    </r>
  </si>
  <si>
    <r>
      <t xml:space="preserve">Strain </t>
    </r>
    <r>
      <rPr>
        <b/>
        <sz val="12"/>
        <color theme="1"/>
        <rFont val="Times New Roman"/>
        <family val="1"/>
      </rPr>
      <t>2,5</t>
    </r>
    <r>
      <rPr>
        <sz val="12"/>
        <color theme="1"/>
        <rFont val="Times New Roman"/>
        <family val="1"/>
      </rPr>
      <t xml:space="preserve"> % - Nf³ </t>
    </r>
  </si>
  <si>
    <r>
      <t xml:space="preserve">Strain </t>
    </r>
    <r>
      <rPr>
        <b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% - Nf³ </t>
    </r>
  </si>
  <si>
    <t>af ¹</t>
  </si>
  <si>
    <t>FFL²</t>
  </si>
  <si>
    <r>
      <t>D</t>
    </r>
    <r>
      <rPr>
        <vertAlign val="superscript"/>
        <sz val="12"/>
        <color theme="1"/>
        <rFont val="Times New Roman"/>
        <family val="1"/>
      </rPr>
      <t>R</t>
    </r>
  </si>
  <si>
    <t>Ligante Envelhecido no RTFOT (75 min, 163°C) + PAV (20 horas, 100°C)</t>
  </si>
  <si>
    <t>BBR                                                                                         Módulo de rigidez - S (MPa)</t>
  </si>
  <si>
    <t>BBR                                                                           Coeficiente angular - m (MPa)</t>
  </si>
  <si>
    <r>
      <rPr>
        <b/>
        <sz val="12"/>
        <color rgb="FFFF0000"/>
        <rFont val="Times New Roman"/>
        <family val="1"/>
      </rPr>
      <t>Observações:</t>
    </r>
    <r>
      <rPr>
        <sz val="12"/>
        <color theme="1"/>
        <rFont val="Times New Roman"/>
        <family val="1"/>
      </rPr>
      <t xml:space="preserve"> ¹af: comprimento na trinca - critério de falha proposto por Hintz e Bahia (2013); ²FFL: Fator de fadiga de ligante - critério proposto por Nascimento (2015); ³Nf: ESALs (indicador de volume de tráfego)</t>
    </r>
  </si>
  <si>
    <t>Parâmetro</t>
  </si>
  <si>
    <t>Tráfego</t>
  </si>
  <si>
    <t>Irregularidade Longitudinal</t>
  </si>
  <si>
    <t>Macrotextura</t>
  </si>
  <si>
    <t>Microtextura</t>
  </si>
  <si>
    <t>IRI (m/km)</t>
  </si>
  <si>
    <t>Hs (mm)</t>
  </si>
  <si>
    <t>VRD</t>
  </si>
  <si>
    <t>Distâncias de Leitura (cm)</t>
  </si>
  <si>
    <t>Carga (kN)</t>
  </si>
  <si>
    <t>Temperatura do ar (ºC)</t>
  </si>
  <si>
    <t>Temperatura do pavimento (ºC)</t>
  </si>
  <si>
    <t>Módulos Equivalentes Retroanalisados (MPa) - Interfaces conforme Condições MeDiNa</t>
  </si>
  <si>
    <t>Condição</t>
  </si>
  <si>
    <t>Módulos Equivalentes Retroanalisados (MPa) - Interfaces Aderidas</t>
  </si>
  <si>
    <t>D0 (0,01mm)</t>
  </si>
  <si>
    <t>D20 (0,01mm)</t>
  </si>
  <si>
    <t>D30 (0,01mm)</t>
  </si>
  <si>
    <t>D45 (0,01mm)</t>
  </si>
  <si>
    <t>D60 (0,01mm)</t>
  </si>
  <si>
    <t>D90 (0,01mm)</t>
  </si>
  <si>
    <t>D120 (0,01mm)</t>
  </si>
  <si>
    <t>Revestimento</t>
  </si>
  <si>
    <t>Camada asfáltica sobre outra camada asfáltica</t>
  </si>
  <si>
    <t>Camada asfáltica sobre camada cimentada</t>
  </si>
  <si>
    <t>Camada asfáltica sobre camada antirreflexão de trincas</t>
  </si>
  <si>
    <t>Camada asfáltica sobre camadas de solos ou granulares</t>
  </si>
  <si>
    <t>Tratatamento superficial sobre camadas asfálticas</t>
  </si>
  <si>
    <t>Tratamento superficial sobre camadas de solos ou granulares</t>
  </si>
  <si>
    <t>Camada estabilizada sobre outra camada estabilizada</t>
  </si>
  <si>
    <t>Camada estabilizada sobre camadas de solos ou granulares</t>
  </si>
  <si>
    <t>Camada antirreflexão de trincas sobre camadas estabilizadas</t>
  </si>
  <si>
    <t>Camadas de solos ou granulares sobre camadas asfálticas, cimentadas, de solos ou granulares</t>
  </si>
  <si>
    <t>Fonte: Franco e Motta (2018)</t>
  </si>
  <si>
    <t>Tempo 6 meses</t>
  </si>
  <si>
    <t>Tempo 12 meses</t>
  </si>
  <si>
    <t>Área Trincada (%)</t>
  </si>
  <si>
    <t>ATR Trilha Interna (mm)</t>
  </si>
  <si>
    <t>ATR Trilha Externa (mm)</t>
  </si>
  <si>
    <t>Observações:</t>
  </si>
  <si>
    <t>Critérios</t>
  </si>
  <si>
    <t>Resultado Final</t>
  </si>
  <si>
    <t>Informações Gerais - Peso 0,25</t>
  </si>
  <si>
    <t>Quesito</t>
  </si>
  <si>
    <t>Peso</t>
  </si>
  <si>
    <t>Nota Final</t>
  </si>
  <si>
    <t>Nota</t>
  </si>
  <si>
    <t>Observação</t>
  </si>
  <si>
    <t>Informações Gerais</t>
  </si>
  <si>
    <t>Geometria Básica do Trecho Experimental</t>
  </si>
  <si>
    <t>Georreferenciamento do Trecho Experimental</t>
  </si>
  <si>
    <t>Materiais</t>
  </si>
  <si>
    <t>Conhecimento das Espessuras dos Materiais Constituintes</t>
  </si>
  <si>
    <t>Análise dos Ligantes</t>
  </si>
  <si>
    <t>Av. Funcional</t>
  </si>
  <si>
    <t>Total</t>
  </si>
  <si>
    <t>Av. Estrutural</t>
  </si>
  <si>
    <t>Levantamento Defeitos</t>
  </si>
  <si>
    <t>Tráfego - Peso 1,50</t>
  </si>
  <si>
    <t>TOTAL</t>
  </si>
  <si>
    <t>Contabilização do tráfego com discretização dos veículos</t>
  </si>
  <si>
    <t>Contagem de Tráfego no ano inicial de operação do trecho</t>
  </si>
  <si>
    <t>Periodicidade na atualização dos dados</t>
  </si>
  <si>
    <t>Consistência dos Resultados</t>
  </si>
  <si>
    <t>Materiais - Peso 3,50</t>
  </si>
  <si>
    <t>Classificação MCT do Subleito, Elaboração de Curva de Compactação dos Materiais Granulares, Estabilizados e Subleito</t>
  </si>
  <si>
    <t>Ensaios de Módulo de Resiliênia dos Materiais Granulares, Estabilizados e Subleito</t>
  </si>
  <si>
    <t>Ensaios de deformação permanente dos Materiais Granulares e Subleito</t>
  </si>
  <si>
    <t>Ensaio de Flow Number da Mistura Asfáltica</t>
  </si>
  <si>
    <t>Ensaio de Módulo de Resiliência da Mistura Asfáltica</t>
  </si>
  <si>
    <t>Ensaio de Fadiga da Mistura Asfáltica (compressão diametral) e Estabilizadas</t>
  </si>
  <si>
    <t>Ensaio de Módulo Complexo da Mistura Asfáltica</t>
  </si>
  <si>
    <t>Ensaio de Fadiga (tração-compressão) da Mistura Asfáltica</t>
  </si>
  <si>
    <t>Análise de Ligantes - Peso 0,50</t>
  </si>
  <si>
    <t>Conhecimento dos parâmetros básicos da especificação nacional</t>
  </si>
  <si>
    <t>Determinação do PG (Performance Grade) do ligante</t>
  </si>
  <si>
    <t>Indicativo da tolerância ao dano por fadiga do ligante por meio do teste LAS</t>
  </si>
  <si>
    <t>Av. Funcional - Peso 1,25</t>
  </si>
  <si>
    <t>Determinação de IRI, macro e microtextura  ao longo do primeiro mês após a abertura ao tráfego</t>
  </si>
  <si>
    <t>Alguns dados medidos foram impactados pela falta de sinalização horizontal na rodovia</t>
  </si>
  <si>
    <t>Determinação de IRI, macro e microtextura  no sexto mês após a abertura ao tráfego</t>
  </si>
  <si>
    <t>Determinação de IRI, macro e microtextura  um ano após a abertura ao tráfego</t>
  </si>
  <si>
    <t>Av. Estrutural - Peso 1,50</t>
  </si>
  <si>
    <t>Determinação das deflexões  ao longo do primeiro mês após a abertura ao tráfego</t>
  </si>
  <si>
    <t>Determinação das deflexões  um ano após a abertura ao tráfego</t>
  </si>
  <si>
    <t>Realização do Procedimento de Retroanálise de Módulos de Resiliência</t>
  </si>
  <si>
    <t>Levantamento de Defeitos - Peso 1,00</t>
  </si>
  <si>
    <t>Execução de Levantamento ao longo do primeiro mês após a abertura ao tráfego</t>
  </si>
  <si>
    <t>Execução de Levantamento no sexto mês após a abertura ao tráfego</t>
  </si>
  <si>
    <t>Execução de levantamento anual após abertura ao tráfego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</si>
</sst>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0.0%"/>
    <numFmt numFmtId="168" formatCode="#,##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sz val="12"/>
      <color theme="1"/>
      <name val="Cambria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Segoe UI"/>
      <charset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12">
    <xf numFmtId="0" fontId="0" fillId="0" borderId="0" xfId="0"/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4" fontId="5" fillId="2" borderId="0" xfId="0" applyNumberFormat="1" applyFont="1" applyFill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14" fontId="5" fillId="2" borderId="1" xfId="0" quotePrefix="1" applyNumberFormat="1" applyFont="1" applyFill="1" applyBorder="1" applyAlignment="1" applyProtection="1">
      <alignment horizontal="center"/>
      <protection locked="0"/>
    </xf>
    <xf numFmtId="2" fontId="5" fillId="2" borderId="1" xfId="0" quotePrefix="1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quotePrefix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1" fontId="5" fillId="3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0" xfId="0" applyNumberFormat="1" applyFont="1" applyFill="1" applyAlignment="1" applyProtection="1">
      <alignment horizontal="center" vertical="center"/>
      <protection locked="0"/>
    </xf>
    <xf numFmtId="11" fontId="5" fillId="2" borderId="8" xfId="0" applyNumberFormat="1" applyFont="1" applyFill="1" applyBorder="1" applyAlignment="1" applyProtection="1">
      <alignment horizontal="center" vertical="center"/>
      <protection locked="0"/>
    </xf>
    <xf numFmtId="11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0" xfId="0" applyNumberFormat="1" applyFont="1" applyFill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165" fontId="6" fillId="2" borderId="10" xfId="0" applyNumberFormat="1" applyFont="1" applyFill="1" applyBorder="1" applyAlignment="1" applyProtection="1">
      <alignment horizontal="center" vertical="center"/>
      <protection locked="0"/>
    </xf>
    <xf numFmtId="165" fontId="6" fillId="2" borderId="9" xfId="0" applyNumberFormat="1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168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1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1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1" fontId="0" fillId="0" borderId="0" xfId="0" applyNumberFormat="1" applyProtection="1"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2" fontId="5" fillId="2" borderId="1" xfId="0" quotePrefix="1" applyNumberFormat="1" applyFont="1" applyFill="1" applyBorder="1" applyAlignment="1" applyProtection="1">
      <alignment horizontal="center" vertical="center"/>
      <protection locked="0"/>
    </xf>
    <xf numFmtId="2" fontId="5" fillId="0" borderId="1" xfId="0" quotePrefix="1" applyNumberFormat="1" applyFont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3" fontId="5" fillId="2" borderId="0" xfId="0" applyNumberFormat="1" applyFont="1" applyFill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2" fontId="6" fillId="3" borderId="0" xfId="0" applyNumberFormat="1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10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quotePrefix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167" fontId="5" fillId="2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1" fontId="5" fillId="2" borderId="2" xfId="0" applyNumberFormat="1" applyFont="1" applyFill="1" applyBorder="1" applyAlignment="1" applyProtection="1">
      <alignment horizontal="center" vertical="center"/>
      <protection locked="0"/>
    </xf>
    <xf numFmtId="11" fontId="5" fillId="2" borderId="0" xfId="0" applyNumberFormat="1" applyFont="1" applyFill="1" applyAlignment="1" applyProtection="1">
      <alignment horizontal="center" vertical="center"/>
      <protection locked="0"/>
    </xf>
    <xf numFmtId="11" fontId="5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0" xfId="0" applyNumberFormat="1" applyFont="1" applyFill="1" applyAlignment="1" applyProtection="1">
      <alignment horizontal="center"/>
      <protection locked="0"/>
    </xf>
    <xf numFmtId="2" fontId="5" fillId="2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Porcentagem" xfId="3" builtinId="5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TRÁFEGO!$D$43:$D$66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7BA2-4A44-917E-57EC71C9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39008"/>
        <c:axId val="133350144"/>
      </c:barChart>
      <c:catAx>
        <c:axId val="133339008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350144"/>
        <c:crosses val="autoZero"/>
        <c:auto val="1"/>
        <c:lblAlgn val="ctr"/>
        <c:lblOffset val="100"/>
        <c:noMultiLvlLbl val="0"/>
      </c:catAx>
      <c:valAx>
        <c:axId val="1333501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339008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TRÁFEGO!$BO$43:$BO$66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977E-44F7-B285-1B1FCFDA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25184"/>
        <c:axId val="133327104"/>
      </c:barChart>
      <c:catAx>
        <c:axId val="1333251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327104"/>
        <c:crosses val="autoZero"/>
        <c:auto val="1"/>
        <c:lblAlgn val="ctr"/>
        <c:lblOffset val="100"/>
        <c:noMultiLvlLbl val="0"/>
      </c:catAx>
      <c:valAx>
        <c:axId val="13332710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3251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TRÁFEGO!$BV$43:$BV$66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0EA9-4C0E-BC71-9C5BC9FF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43872"/>
        <c:axId val="133497600"/>
      </c:barChart>
      <c:catAx>
        <c:axId val="133343872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497600"/>
        <c:crosses val="autoZero"/>
        <c:auto val="1"/>
        <c:lblAlgn val="ctr"/>
        <c:lblOffset val="100"/>
        <c:noMultiLvlLbl val="0"/>
      </c:catAx>
      <c:valAx>
        <c:axId val="1334976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343872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TRÁFEGO!$CC$43:$CC$66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190-424A-91F8-26F09257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14368"/>
        <c:axId val="133516288"/>
      </c:barChart>
      <c:catAx>
        <c:axId val="133514368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16288"/>
        <c:crosses val="autoZero"/>
        <c:auto val="1"/>
        <c:lblAlgn val="ctr"/>
        <c:lblOffset val="100"/>
        <c:noMultiLvlLbl val="0"/>
      </c:catAx>
      <c:valAx>
        <c:axId val="13351628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14368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TRÁFEGO!$CJ$43:$CJ$66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F5EB-4800-86B4-A88F667E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45344"/>
        <c:axId val="133555712"/>
      </c:barChart>
      <c:catAx>
        <c:axId val="13354534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55712"/>
        <c:crosses val="autoZero"/>
        <c:auto val="1"/>
        <c:lblAlgn val="ctr"/>
        <c:lblOffset val="100"/>
        <c:noMultiLvlLbl val="0"/>
      </c:catAx>
      <c:valAx>
        <c:axId val="1335557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4534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TRÁFEGO!$CQ$43:$CQ$66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EDDD-4DCE-AC35-5DB617A8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69536"/>
        <c:axId val="133571712"/>
      </c:barChart>
      <c:catAx>
        <c:axId val="13356953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71712"/>
        <c:crosses val="autoZero"/>
        <c:auto val="1"/>
        <c:lblAlgn val="ctr"/>
        <c:lblOffset val="100"/>
        <c:noMultiLvlLbl val="0"/>
      </c:catAx>
      <c:valAx>
        <c:axId val="1335717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6953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TRÁFEGO!$CX$43:$CX$66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E132-4384-87BC-29F9802C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84384"/>
        <c:axId val="133586304"/>
      </c:barChart>
      <c:catAx>
        <c:axId val="1335843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86304"/>
        <c:crosses val="autoZero"/>
        <c:auto val="1"/>
        <c:lblAlgn val="ctr"/>
        <c:lblOffset val="100"/>
        <c:noMultiLvlLbl val="0"/>
      </c:catAx>
      <c:valAx>
        <c:axId val="13358630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5843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2970496461181453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FUNCIONAL!$C$4:$C$34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FUNCIONAL!$D$4:$D$34</c:f>
              <c:numCache>
                <c:formatCode>0.00</c:formatCode>
                <c:ptCount val="3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9A-4260-9229-565FE963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09632"/>
        <c:axId val="165911936"/>
      </c:scatterChart>
      <c:valAx>
        <c:axId val="165909632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911936"/>
        <c:crosses val="autoZero"/>
        <c:crossBetween val="midCat"/>
        <c:majorUnit val="50000000"/>
      </c:valAx>
      <c:valAx>
        <c:axId val="16591193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FUNCIONAL!$D$3</c:f>
              <c:strCache>
                <c:ptCount val="1"/>
                <c:pt idx="0">
                  <c:v>IRI (m/km)</c:v>
                </c:pt>
              </c:strCache>
            </c:strRef>
          </c:tx>
          <c:layout>
            <c:manualLayout>
              <c:xMode val="edge"/>
              <c:yMode val="edge"/>
              <c:x val="6.8019482471456266E-4"/>
              <c:y val="0.2965671817860092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909632"/>
        <c:crosses val="autoZero"/>
        <c:crossBetween val="midCat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3784788045301894"/>
          <c:h val="0.74115068715347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FUNCIONAL!$C$4:$C$30</c:f>
              <c:numCache>
                <c:formatCode>0.00E+00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FUNCIONAL!$E$4:$E$30</c:f>
              <c:numCache>
                <c:formatCode>0.00</c:formatCode>
                <c:ptCount val="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7-43E8-9FC5-A4374E62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82016"/>
        <c:axId val="167392768"/>
      </c:scatterChart>
      <c:valAx>
        <c:axId val="16738201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392768"/>
        <c:crosses val="autoZero"/>
        <c:crossBetween val="midCat"/>
        <c:majorUnit val="50000000"/>
      </c:valAx>
      <c:valAx>
        <c:axId val="16739276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FUNCIONAL!$E$3</c:f>
              <c:strCache>
                <c:ptCount val="1"/>
                <c:pt idx="0">
                  <c:v>Hs (mm)</c:v>
                </c:pt>
              </c:strCache>
            </c:strRef>
          </c:tx>
          <c:layout>
            <c:manualLayout>
              <c:xMode val="edge"/>
              <c:yMode val="edge"/>
              <c:x val="6.8019482471456266E-4"/>
              <c:y val="0.2965671817860092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382016"/>
        <c:crosses val="autoZero"/>
        <c:crossBetween val="midCat"/>
        <c:majorUnit val="0.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2112785138679756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FUNCIONAL!$C$4:$C$34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FUNCIONAL!$F$4:$F$34</c:f>
              <c:numCache>
                <c:formatCode>0.00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0-4901-81EF-0492F1E79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04672"/>
        <c:axId val="167406976"/>
      </c:scatterChart>
      <c:valAx>
        <c:axId val="167404672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406976"/>
        <c:crosses val="autoZero"/>
        <c:crossBetween val="midCat"/>
        <c:majorUnit val="50000000"/>
      </c:valAx>
      <c:valAx>
        <c:axId val="1674069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FUNCIONAL!$F$3</c:f>
              <c:strCache>
                <c:ptCount val="1"/>
                <c:pt idx="0">
                  <c:v>VRD</c:v>
                </c:pt>
              </c:strCache>
            </c:strRef>
          </c:tx>
          <c:layout>
            <c:manualLayout>
              <c:xMode val="edge"/>
              <c:yMode val="edge"/>
              <c:x val="6.8011816872023706E-4"/>
              <c:y val="0.3821153947195292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404672"/>
        <c:crosses val="autoZero"/>
        <c:crossBetween val="midCat"/>
        <c:majorUnit val="2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FF0000"/>
              </a:solidFill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xVal>
            <c:numRef>
              <c:f>ESTRUTURAL!$C$4:$C$30</c:f>
              <c:numCache>
                <c:formatCode>0.00E+00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ESTRUTURAL!$E$4:$E$30</c:f>
              <c:numCache>
                <c:formatCode>0.00</c:formatCode>
                <c:ptCount val="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9-40EC-80A6-30599F9B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27456"/>
        <c:axId val="167802752"/>
      </c:scatterChart>
      <c:valAx>
        <c:axId val="16742745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ESTRUTURAL!$C$2</c:f>
              <c:strCache>
                <c:ptCount val="1"/>
                <c:pt idx="0">
                  <c:v>Tráfego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802752"/>
        <c:crosses val="autoZero"/>
        <c:crossBetween val="midCat"/>
        <c:majorUnit val="50000000"/>
      </c:valAx>
      <c:valAx>
        <c:axId val="1678027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Deflexão D0 (10</a:t>
                </a:r>
                <a:r>
                  <a:rPr lang="pt-BR" baseline="30000"/>
                  <a:t>-2</a:t>
                </a:r>
                <a:r>
                  <a:rPr lang="pt-BR"/>
                  <a:t> mm)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427456"/>
        <c:crosses val="autoZero"/>
        <c:crossBetween val="midCat"/>
        <c:majorUnit val="1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TRÁFEGO!$K$43:$K$66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FD96-461D-BD5C-26A73B81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82496"/>
        <c:axId val="165896192"/>
      </c:barChart>
      <c:catAx>
        <c:axId val="13468249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896192"/>
        <c:crosses val="autoZero"/>
        <c:auto val="1"/>
        <c:lblAlgn val="ctr"/>
        <c:lblOffset val="100"/>
        <c:noMultiLvlLbl val="0"/>
      </c:catAx>
      <c:valAx>
        <c:axId val="1658961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468249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DEFEITOS!$C$3:$C$33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DEFEITOS!$D$3:$D$33</c:f>
              <c:numCache>
                <c:formatCode>0.0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BF-42EE-9832-762525A2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42016"/>
        <c:axId val="167944576"/>
      </c:scatterChart>
      <c:valAx>
        <c:axId val="16794201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DEFEITOS!$C$2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944576"/>
        <c:crosses val="autoZero"/>
        <c:crossBetween val="midCat"/>
        <c:majorUnit val="50000000"/>
      </c:valAx>
      <c:valAx>
        <c:axId val="167944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DEFEITOS!$D$2</c:f>
              <c:strCache>
                <c:ptCount val="1"/>
                <c:pt idx="0">
                  <c:v>Área Trincada (%)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942016"/>
        <c:crosses val="autoZero"/>
        <c:crossBetween val="midCat"/>
        <c:majorUnit val="2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xVal>
            <c:numRef>
              <c:f>DEFEITOS!$C$3:$C$33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DEFEITOS!$F$3:$F$33</c:f>
              <c:numCache>
                <c:formatCode>0.00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9-40EC-80A6-30599F9B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52384"/>
        <c:axId val="167954688"/>
      </c:scatterChart>
      <c:valAx>
        <c:axId val="167952384"/>
        <c:scaling>
          <c:orientation val="minMax"/>
          <c:max val="200000000"/>
          <c:min val="0"/>
        </c:scaling>
        <c:delete val="0"/>
        <c:axPos val="b"/>
        <c:title>
          <c:tx>
            <c:strRef>
              <c:f>DEFEITOS!$C$2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954688"/>
        <c:crosses val="autoZero"/>
        <c:crossBetween val="midCat"/>
        <c:majorUnit val="50000000"/>
      </c:valAx>
      <c:valAx>
        <c:axId val="16795468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DEFEITOS!$F$2</c:f>
              <c:strCache>
                <c:ptCount val="1"/>
                <c:pt idx="0">
                  <c:v>ATR Trilha Externa (mm)</c:v>
                </c:pt>
              </c:strCache>
            </c:strRef>
          </c:tx>
          <c:layout>
            <c:manualLayout>
              <c:xMode val="edge"/>
              <c:yMode val="edge"/>
              <c:x val="5.9623864934924492E-3"/>
              <c:y val="7.711551662098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952384"/>
        <c:crosses val="autoZero"/>
        <c:crossBetween val="midCat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TRÁFEGO!$R$43:$R$66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B866-4CF6-885D-EBB750BA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78336"/>
        <c:axId val="167681408"/>
      </c:barChart>
      <c:catAx>
        <c:axId val="16767833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681408"/>
        <c:crosses val="autoZero"/>
        <c:auto val="1"/>
        <c:lblAlgn val="ctr"/>
        <c:lblOffset val="100"/>
        <c:noMultiLvlLbl val="0"/>
      </c:catAx>
      <c:valAx>
        <c:axId val="16768140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67833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TRÁFEGO!$Y$43:$Y$66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376D-4A1A-AD13-2731B261E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91200"/>
        <c:axId val="170293120"/>
      </c:barChart>
      <c:catAx>
        <c:axId val="170291200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0293120"/>
        <c:crosses val="autoZero"/>
        <c:auto val="1"/>
        <c:lblAlgn val="ctr"/>
        <c:lblOffset val="100"/>
        <c:noMultiLvlLbl val="0"/>
      </c:catAx>
      <c:valAx>
        <c:axId val="1702931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0291200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TRÁFEGO!$AF$43:$AF$66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718C-415C-B5E9-AAC861E6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5152"/>
        <c:axId val="246940800"/>
      </c:barChart>
      <c:catAx>
        <c:axId val="244145152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6940800"/>
        <c:crosses val="autoZero"/>
        <c:auto val="1"/>
        <c:lblAlgn val="ctr"/>
        <c:lblOffset val="100"/>
        <c:noMultiLvlLbl val="0"/>
      </c:catAx>
      <c:valAx>
        <c:axId val="2469408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4145152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TRÁFEGO!$AM$43:$AM$66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A104-419D-A6BD-FBDE2890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86624"/>
        <c:axId val="291689600"/>
      </c:barChart>
      <c:catAx>
        <c:axId val="25258662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1689600"/>
        <c:crosses val="autoZero"/>
        <c:auto val="1"/>
        <c:lblAlgn val="ctr"/>
        <c:lblOffset val="100"/>
        <c:noMultiLvlLbl val="0"/>
      </c:catAx>
      <c:valAx>
        <c:axId val="2916896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258662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TRÁFEGO!$AT$43:$AT$66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753-4C06-A270-3D5D2C99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51904"/>
        <c:axId val="133053824"/>
      </c:barChart>
      <c:catAx>
        <c:axId val="13305190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053824"/>
        <c:crosses val="autoZero"/>
        <c:auto val="1"/>
        <c:lblAlgn val="ctr"/>
        <c:lblOffset val="100"/>
        <c:noMultiLvlLbl val="0"/>
      </c:catAx>
      <c:valAx>
        <c:axId val="1330538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05190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TRÁFEGO!$BA$43:$BA$66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EDF-47DF-820D-3BC7C901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95424"/>
        <c:axId val="133097344"/>
      </c:barChart>
      <c:catAx>
        <c:axId val="13309542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097344"/>
        <c:crosses val="autoZero"/>
        <c:auto val="1"/>
        <c:lblAlgn val="ctr"/>
        <c:lblOffset val="100"/>
        <c:noMultiLvlLbl val="0"/>
      </c:catAx>
      <c:valAx>
        <c:axId val="1330973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09542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TRÁFEGO!$BH$43:$BH$66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083F-4528-9306-32D27E89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58784"/>
        <c:axId val="133160960"/>
      </c:barChart>
      <c:catAx>
        <c:axId val="1331587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160960"/>
        <c:crosses val="autoZero"/>
        <c:auto val="1"/>
        <c:lblAlgn val="ctr"/>
        <c:lblOffset val="100"/>
        <c:noMultiLvlLbl val="0"/>
      </c:catAx>
      <c:valAx>
        <c:axId val="13316096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1587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67</xdr:row>
      <xdr:rowOff>0</xdr:rowOff>
    </xdr:from>
    <xdr:to>
      <xdr:col>6</xdr:col>
      <xdr:colOff>440550</xdr:colOff>
      <xdr:row>77</xdr:row>
      <xdr:rowOff>151417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67</xdr:row>
      <xdr:rowOff>95250</xdr:rowOff>
    </xdr:from>
    <xdr:to>
      <xdr:col>13</xdr:col>
      <xdr:colOff>710425</xdr:colOff>
      <xdr:row>78</xdr:row>
      <xdr:rowOff>40292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67</xdr:row>
      <xdr:rowOff>158750</xdr:rowOff>
    </xdr:from>
    <xdr:to>
      <xdr:col>20</xdr:col>
      <xdr:colOff>710425</xdr:colOff>
      <xdr:row>78</xdr:row>
      <xdr:rowOff>103792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68</xdr:row>
      <xdr:rowOff>0</xdr:rowOff>
    </xdr:from>
    <xdr:to>
      <xdr:col>27</xdr:col>
      <xdr:colOff>710425</xdr:colOff>
      <xdr:row>78</xdr:row>
      <xdr:rowOff>149149</xdr:rowOff>
    </xdr:to>
    <xdr:graphicFrame macro="">
      <xdr:nvGraphicFramePr>
        <xdr:cNvPr id="5" name="Gráfico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0</xdr:colOff>
      <xdr:row>68</xdr:row>
      <xdr:rowOff>0</xdr:rowOff>
    </xdr:from>
    <xdr:to>
      <xdr:col>34</xdr:col>
      <xdr:colOff>710425</xdr:colOff>
      <xdr:row>78</xdr:row>
      <xdr:rowOff>149149</xdr:rowOff>
    </xdr:to>
    <xdr:graphicFrame macro="">
      <xdr:nvGraphicFramePr>
        <xdr:cNvPr id="6" name="Gráfico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68</xdr:row>
      <xdr:rowOff>0</xdr:rowOff>
    </xdr:from>
    <xdr:to>
      <xdr:col>41</xdr:col>
      <xdr:colOff>710425</xdr:colOff>
      <xdr:row>78</xdr:row>
      <xdr:rowOff>149149</xdr:rowOff>
    </xdr:to>
    <xdr:graphicFrame macro="">
      <xdr:nvGraphicFramePr>
        <xdr:cNvPr id="7" name="Gráfico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0</xdr:colOff>
      <xdr:row>68</xdr:row>
      <xdr:rowOff>0</xdr:rowOff>
    </xdr:from>
    <xdr:to>
      <xdr:col>48</xdr:col>
      <xdr:colOff>773925</xdr:colOff>
      <xdr:row>78</xdr:row>
      <xdr:rowOff>149149</xdr:rowOff>
    </xdr:to>
    <xdr:graphicFrame macro="">
      <xdr:nvGraphicFramePr>
        <xdr:cNvPr id="8" name="Gráfico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0</xdr:colOff>
      <xdr:row>68</xdr:row>
      <xdr:rowOff>0</xdr:rowOff>
    </xdr:from>
    <xdr:to>
      <xdr:col>55</xdr:col>
      <xdr:colOff>821550</xdr:colOff>
      <xdr:row>78</xdr:row>
      <xdr:rowOff>149149</xdr:rowOff>
    </xdr:to>
    <xdr:graphicFrame macro="">
      <xdr:nvGraphicFramePr>
        <xdr:cNvPr id="9" name="Gráfico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0</xdr:colOff>
      <xdr:row>68</xdr:row>
      <xdr:rowOff>0</xdr:rowOff>
    </xdr:from>
    <xdr:to>
      <xdr:col>62</xdr:col>
      <xdr:colOff>821550</xdr:colOff>
      <xdr:row>78</xdr:row>
      <xdr:rowOff>149149</xdr:rowOff>
    </xdr:to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64</xdr:col>
      <xdr:colOff>158750</xdr:colOff>
      <xdr:row>67</xdr:row>
      <xdr:rowOff>174625</xdr:rowOff>
    </xdr:from>
    <xdr:to>
      <xdr:col>69</xdr:col>
      <xdr:colOff>805675</xdr:colOff>
      <xdr:row>78</xdr:row>
      <xdr:rowOff>117399</xdr:rowOff>
    </xdr:to>
    <xdr:graphicFrame macro="">
      <xdr:nvGraphicFramePr>
        <xdr:cNvPr id="11" name="Gráfico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72</xdr:col>
      <xdr:colOff>0</xdr:colOff>
      <xdr:row>68</xdr:row>
      <xdr:rowOff>0</xdr:rowOff>
    </xdr:from>
    <xdr:to>
      <xdr:col>76</xdr:col>
      <xdr:colOff>821550</xdr:colOff>
      <xdr:row>78</xdr:row>
      <xdr:rowOff>149149</xdr:rowOff>
    </xdr:to>
    <xdr:graphicFrame macro="">
      <xdr:nvGraphicFramePr>
        <xdr:cNvPr id="12" name="Gráfico 1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15875</xdr:colOff>
      <xdr:row>67</xdr:row>
      <xdr:rowOff>95250</xdr:rowOff>
    </xdr:from>
    <xdr:to>
      <xdr:col>83</xdr:col>
      <xdr:colOff>837425</xdr:colOff>
      <xdr:row>78</xdr:row>
      <xdr:rowOff>38024</xdr:rowOff>
    </xdr:to>
    <xdr:graphicFrame macro="">
      <xdr:nvGraphicFramePr>
        <xdr:cNvPr id="13" name="Gráfico 1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0</xdr:colOff>
      <xdr:row>68</xdr:row>
      <xdr:rowOff>0</xdr:rowOff>
    </xdr:from>
    <xdr:to>
      <xdr:col>90</xdr:col>
      <xdr:colOff>821550</xdr:colOff>
      <xdr:row>78</xdr:row>
      <xdr:rowOff>149149</xdr:rowOff>
    </xdr:to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93</xdr:col>
      <xdr:colOff>0</xdr:colOff>
      <xdr:row>67</xdr:row>
      <xdr:rowOff>79375</xdr:rowOff>
    </xdr:from>
    <xdr:to>
      <xdr:col>97</xdr:col>
      <xdr:colOff>821550</xdr:colOff>
      <xdr:row>78</xdr:row>
      <xdr:rowOff>22149</xdr:rowOff>
    </xdr:to>
    <xdr:graphicFrame macro="">
      <xdr:nvGraphicFramePr>
        <xdr:cNvPr id="15" name="Gráfico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100</xdr:col>
      <xdr:colOff>0</xdr:colOff>
      <xdr:row>67</xdr:row>
      <xdr:rowOff>142875</xdr:rowOff>
    </xdr:from>
    <xdr:to>
      <xdr:col>104</xdr:col>
      <xdr:colOff>821550</xdr:colOff>
      <xdr:row>78</xdr:row>
      <xdr:rowOff>85649</xdr:rowOff>
    </xdr:to>
    <xdr:graphicFrame macro="">
      <xdr:nvGraphicFramePr>
        <xdr:cNvPr id="16" name="Gráfico 1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0</xdr:colOff>
      <xdr:row>38</xdr:row>
      <xdr:rowOff>0</xdr:rowOff>
    </xdr:from>
    <xdr:to>
      <xdr:col>64</xdr:col>
      <xdr:colOff>304800</xdr:colOff>
      <xdr:row>39</xdr:row>
      <xdr:rowOff>104775</xdr:rowOff>
    </xdr:to>
    <xdr:sp macro="" textlink="">
      <xdr:nvSpPr>
        <xdr:cNvPr id="8293" name="AutoShape 101" descr="blob:https://web.whatsapp.com/82376e72-6cea-42ea-b180-dd62ba7d3ad0">
          <a:extLst>
            <a:ext uri="{FF2B5EF4-FFF2-40B4-BE49-F238E27FC236}">
              <a16:creationId xmlns:a16="http://schemas.microsoft.com/office/drawing/2014/main" id="{00000000-0008-0000-02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64617600" y="760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64</xdr:col>
      <xdr:colOff>0</xdr:colOff>
      <xdr:row>35</xdr:row>
      <xdr:rowOff>0</xdr:rowOff>
    </xdr:from>
    <xdr:to>
      <xdr:col>64</xdr:col>
      <xdr:colOff>304800</xdr:colOff>
      <xdr:row>36</xdr:row>
      <xdr:rowOff>104775</xdr:rowOff>
    </xdr:to>
    <xdr:sp macro="" textlink="">
      <xdr:nvSpPr>
        <xdr:cNvPr id="8294" name="AutoShape 102" descr="blob:https://web.whatsapp.com/82376e72-6cea-42ea-b180-dd62ba7d3ad0">
          <a:extLst>
            <a:ext uri="{FF2B5EF4-FFF2-40B4-BE49-F238E27FC236}">
              <a16:creationId xmlns:a16="http://schemas.microsoft.com/office/drawing/2014/main" id="{00000000-0008-0000-02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6461760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367394</xdr:colOff>
      <xdr:row>0</xdr:row>
      <xdr:rowOff>149679</xdr:rowOff>
    </xdr:from>
    <xdr:to>
      <xdr:col>15</xdr:col>
      <xdr:colOff>503465</xdr:colOff>
      <xdr:row>11</xdr:row>
      <xdr:rowOff>144916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299357</xdr:colOff>
      <xdr:row>12</xdr:row>
      <xdr:rowOff>170846</xdr:rowOff>
    </xdr:from>
    <xdr:to>
      <xdr:col>15</xdr:col>
      <xdr:colOff>489857</xdr:colOff>
      <xdr:row>23</xdr:row>
      <xdr:rowOff>155500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254002</xdr:colOff>
      <xdr:row>24</xdr:row>
      <xdr:rowOff>24190</xdr:rowOff>
    </xdr:from>
    <xdr:to>
      <xdr:col>15</xdr:col>
      <xdr:colOff>571501</xdr:colOff>
      <xdr:row>34</xdr:row>
      <xdr:rowOff>159580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0</xdr:rowOff>
    </xdr:from>
    <xdr:to>
      <xdr:col>11</xdr:col>
      <xdr:colOff>2845852</xdr:colOff>
      <xdr:row>30</xdr:row>
      <xdr:rowOff>0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156882</xdr:colOff>
      <xdr:row>57</xdr:row>
      <xdr:rowOff>78441</xdr:rowOff>
    </xdr:from>
    <xdr:to>
      <xdr:col>23</xdr:col>
      <xdr:colOff>5602941</xdr:colOff>
      <xdr:row>79</xdr:row>
      <xdr:rowOff>134470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557" t="1918" r="25479" b="5330"/>
        <a:stretch/>
      </xdr:blipFill>
      <xdr:spPr bwMode="auto">
        <a:xfrm>
          <a:off x="28283647" y="12382500"/>
          <a:ext cx="5625353" cy="44935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31</xdr:col>
      <xdr:colOff>1095375</xdr:colOff>
      <xdr:row>58</xdr:row>
      <xdr:rowOff>161925</xdr:rowOff>
    </xdr:from>
    <xdr:to>
      <xdr:col>39</xdr:col>
      <xdr:colOff>101414</xdr:colOff>
      <xdr:row>75</xdr:row>
      <xdr:rowOff>123825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62450" y="12563475"/>
          <a:ext cx="5772150" cy="3362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278346</xdr:colOff>
      <xdr:row>0</xdr:row>
      <xdr:rowOff>123264</xdr:rowOff>
    </xdr:from>
    <xdr:to>
      <xdr:col>17</xdr:col>
      <xdr:colOff>216811</xdr:colOff>
      <xdr:row>11</xdr:row>
      <xdr:rowOff>74656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69273</xdr:colOff>
      <xdr:row>13</xdr:row>
      <xdr:rowOff>7203</xdr:rowOff>
    </xdr:from>
    <xdr:to>
      <xdr:col>17</xdr:col>
      <xdr:colOff>445429</xdr:colOff>
      <xdr:row>23</xdr:row>
      <xdr:rowOff>146694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6"/>
  <sheetViews>
    <sheetView tabSelected="1" zoomScale="85" zoomScaleNormal="85" workbookViewId="0">
      <selection activeCell="C9" sqref="C9"/>
    </sheetView>
  </sheetViews>
  <sheetFormatPr defaultColWidth="9.140625" defaultRowHeight="15.75"/>
  <cols>
    <col min="1" max="1" width="2.7109375" style="2" customWidth="1"/>
    <col min="2" max="2" width="40" style="2" bestFit="1" customWidth="1"/>
    <col min="3" max="3" width="25.5703125" style="2" customWidth="1"/>
    <col min="4" max="4" width="13.140625" style="2" customWidth="1"/>
    <col min="5" max="5" width="15.85546875" style="2" customWidth="1"/>
    <col min="6" max="6" width="19.140625" style="2" bestFit="1" customWidth="1"/>
    <col min="7" max="7" width="14.85546875" style="2" customWidth="1"/>
    <col min="8" max="8" width="1.85546875" style="2" customWidth="1"/>
    <col min="9" max="9" width="4.28515625" style="2" customWidth="1"/>
    <col min="10" max="13" width="9.140625" style="2"/>
    <col min="14" max="14" width="14.42578125" style="2" bestFit="1" customWidth="1"/>
    <col min="15" max="15" width="12.42578125" style="2" bestFit="1" customWidth="1"/>
    <col min="16" max="16" width="2.7109375" style="2" customWidth="1"/>
    <col min="17" max="16384" width="9.140625" style="2"/>
  </cols>
  <sheetData>
    <row r="1" spans="2:16">
      <c r="C1" s="3"/>
    </row>
    <row r="2" spans="2:16" ht="16.5" thickBot="1">
      <c r="B2" s="125" t="s">
        <v>0</v>
      </c>
      <c r="C2" s="1"/>
      <c r="I2" s="150" t="s">
        <v>1</v>
      </c>
      <c r="J2" s="150"/>
      <c r="K2" s="150"/>
      <c r="L2" s="150"/>
      <c r="M2" s="150"/>
      <c r="N2" s="28" t="s">
        <v>2</v>
      </c>
      <c r="O2" s="5"/>
    </row>
    <row r="3" spans="2:16">
      <c r="B3" s="126" t="s">
        <v>3</v>
      </c>
      <c r="C3" s="6"/>
      <c r="H3" s="7"/>
      <c r="I3" s="8"/>
      <c r="J3" s="8"/>
      <c r="K3" s="8"/>
      <c r="L3" s="8"/>
      <c r="M3" s="8"/>
      <c r="N3" s="8"/>
      <c r="O3" s="8"/>
      <c r="P3" s="9"/>
    </row>
    <row r="4" spans="2:16">
      <c r="B4" s="126" t="s">
        <v>4</v>
      </c>
      <c r="C4" s="6"/>
      <c r="H4" s="10"/>
      <c r="P4" s="11"/>
    </row>
    <row r="5" spans="2:16">
      <c r="B5" s="126" t="s">
        <v>5</v>
      </c>
      <c r="C5" s="12"/>
      <c r="H5" s="10"/>
      <c r="P5" s="11"/>
    </row>
    <row r="6" spans="2:16">
      <c r="B6" s="126" t="s">
        <v>6</v>
      </c>
      <c r="C6" s="12"/>
      <c r="D6" s="5"/>
      <c r="H6" s="10"/>
      <c r="P6" s="11"/>
    </row>
    <row r="7" spans="2:16">
      <c r="B7" s="126" t="s">
        <v>7</v>
      </c>
      <c r="C7" s="12"/>
      <c r="D7" s="5"/>
      <c r="H7" s="10"/>
      <c r="P7" s="11"/>
    </row>
    <row r="8" spans="2:16" ht="15.6">
      <c r="B8" s="127" t="s">
        <v>8</v>
      </c>
      <c r="C8" s="13"/>
      <c r="D8" s="5"/>
      <c r="H8" s="10"/>
      <c r="P8" s="11"/>
    </row>
    <row r="9" spans="2:16" ht="15.6">
      <c r="B9" s="4"/>
      <c r="C9" s="5"/>
      <c r="D9" s="5"/>
      <c r="H9" s="10"/>
      <c r="P9" s="11"/>
    </row>
    <row r="10" spans="2:16" ht="15.6">
      <c r="B10" s="151" t="s">
        <v>9</v>
      </c>
      <c r="C10" s="151"/>
      <c r="D10" s="5"/>
      <c r="H10" s="10"/>
      <c r="P10" s="11"/>
    </row>
    <row r="11" spans="2:16">
      <c r="B11" s="126" t="s">
        <v>10</v>
      </c>
      <c r="C11" s="14"/>
      <c r="D11" s="5"/>
      <c r="H11" s="10"/>
      <c r="P11" s="11"/>
    </row>
    <row r="12" spans="2:16">
      <c r="B12" s="126" t="s">
        <v>11</v>
      </c>
      <c r="C12" s="14"/>
      <c r="D12" s="5"/>
      <c r="H12" s="10"/>
      <c r="P12" s="11"/>
    </row>
    <row r="13" spans="2:16">
      <c r="B13" s="126" t="s">
        <v>12</v>
      </c>
      <c r="C13" s="14"/>
      <c r="H13" s="10"/>
      <c r="P13" s="11"/>
    </row>
    <row r="14" spans="2:16">
      <c r="B14" s="126" t="s">
        <v>13</v>
      </c>
      <c r="C14" s="14"/>
      <c r="H14" s="10"/>
      <c r="P14" s="11"/>
    </row>
    <row r="15" spans="2:16">
      <c r="B15" s="126" t="s">
        <v>14</v>
      </c>
      <c r="C15" s="14"/>
      <c r="H15" s="10"/>
      <c r="P15" s="11"/>
    </row>
    <row r="16" spans="2:16">
      <c r="B16" s="126" t="s">
        <v>15</v>
      </c>
      <c r="C16" s="14"/>
      <c r="H16" s="10"/>
      <c r="P16" s="11"/>
    </row>
    <row r="17" spans="2:16">
      <c r="B17" s="126" t="s">
        <v>16</v>
      </c>
      <c r="C17" s="14"/>
      <c r="H17" s="10"/>
      <c r="P17" s="11"/>
    </row>
    <row r="18" spans="2:16">
      <c r="B18" s="4"/>
      <c r="H18" s="10"/>
      <c r="P18" s="11"/>
    </row>
    <row r="19" spans="2:16">
      <c r="B19" s="125" t="s">
        <v>17</v>
      </c>
      <c r="C19" s="14"/>
      <c r="D19" s="5"/>
      <c r="H19" s="10"/>
      <c r="P19" s="11"/>
    </row>
    <row r="20" spans="2:16">
      <c r="B20" s="126" t="s">
        <v>18</v>
      </c>
      <c r="C20" s="15">
        <f>(C19-C5)/365</f>
        <v>0</v>
      </c>
      <c r="D20" s="16"/>
      <c r="H20" s="10"/>
      <c r="P20" s="11"/>
    </row>
    <row r="21" spans="2:16" ht="16.5" thickBot="1">
      <c r="B21" s="126" t="s">
        <v>19</v>
      </c>
      <c r="C21" s="15">
        <f>C20*12</f>
        <v>0</v>
      </c>
      <c r="D21" s="17"/>
      <c r="H21" s="18"/>
      <c r="I21" s="19"/>
      <c r="J21" s="19"/>
      <c r="K21" s="19"/>
      <c r="L21" s="19"/>
      <c r="M21" s="19"/>
      <c r="N21" s="19"/>
      <c r="O21" s="19"/>
      <c r="P21" s="20"/>
    </row>
    <row r="23" spans="2:16">
      <c r="B23" s="151" t="s">
        <v>20</v>
      </c>
      <c r="C23" s="151"/>
      <c r="D23" s="151"/>
      <c r="E23" s="151"/>
      <c r="F23" s="151"/>
      <c r="G23" s="4"/>
      <c r="H23" s="4"/>
    </row>
    <row r="24" spans="2:16">
      <c r="B24" s="128" t="s">
        <v>21</v>
      </c>
      <c r="C24" s="21"/>
      <c r="D24" s="21"/>
      <c r="E24" s="21"/>
      <c r="F24" s="21"/>
    </row>
    <row r="25" spans="2:16">
      <c r="B25" s="128" t="s">
        <v>22</v>
      </c>
      <c r="C25" s="21"/>
      <c r="D25" s="21"/>
      <c r="E25" s="21"/>
      <c r="F25" s="21"/>
    </row>
    <row r="26" spans="2:16">
      <c r="B26" s="128" t="s">
        <v>23</v>
      </c>
      <c r="C26" s="21"/>
      <c r="D26" s="21"/>
      <c r="E26" s="21"/>
      <c r="F26" s="21"/>
    </row>
    <row r="27" spans="2:16">
      <c r="B27" s="129" t="s">
        <v>24</v>
      </c>
      <c r="C27" s="22"/>
      <c r="D27" s="22"/>
      <c r="E27" s="21"/>
      <c r="F27" s="21"/>
    </row>
    <row r="28" spans="2:16">
      <c r="B28" s="152" t="s">
        <v>25</v>
      </c>
      <c r="C28" s="131" t="s">
        <v>26</v>
      </c>
      <c r="D28" s="23"/>
      <c r="E28" s="21"/>
      <c r="F28" s="21"/>
    </row>
    <row r="29" spans="2:16">
      <c r="B29" s="153"/>
      <c r="C29" s="132" t="s">
        <v>27</v>
      </c>
      <c r="D29" s="24"/>
      <c r="E29" s="21"/>
      <c r="F29" s="21"/>
    </row>
    <row r="30" spans="2:16">
      <c r="B30" s="152" t="s">
        <v>28</v>
      </c>
      <c r="C30" s="131" t="s">
        <v>29</v>
      </c>
      <c r="D30" s="23"/>
      <c r="E30" s="128" t="s">
        <v>30</v>
      </c>
      <c r="F30" s="21"/>
    </row>
    <row r="31" spans="2:16">
      <c r="B31" s="153"/>
      <c r="C31" s="132" t="s">
        <v>31</v>
      </c>
      <c r="D31" s="24"/>
      <c r="E31" s="128" t="s">
        <v>32</v>
      </c>
      <c r="F31" s="21"/>
    </row>
    <row r="32" spans="2:16">
      <c r="B32" s="152" t="s">
        <v>33</v>
      </c>
      <c r="C32" s="131" t="s">
        <v>29</v>
      </c>
      <c r="D32" s="23"/>
      <c r="E32" s="128" t="s">
        <v>30</v>
      </c>
      <c r="F32" s="21"/>
    </row>
    <row r="33" spans="2:6">
      <c r="B33" s="153"/>
      <c r="C33" s="132" t="s">
        <v>31</v>
      </c>
      <c r="D33" s="24"/>
      <c r="E33" s="128" t="s">
        <v>32</v>
      </c>
      <c r="F33" s="21"/>
    </row>
    <row r="34" spans="2:6">
      <c r="B34" s="130" t="s">
        <v>34</v>
      </c>
      <c r="C34" s="25"/>
      <c r="D34" s="25"/>
      <c r="E34" s="1"/>
      <c r="F34" s="6"/>
    </row>
    <row r="35" spans="2:6">
      <c r="B35" s="126" t="s">
        <v>35</v>
      </c>
      <c r="C35" s="6"/>
      <c r="D35" s="6"/>
      <c r="E35" s="6"/>
      <c r="F35" s="6"/>
    </row>
    <row r="36" spans="2:6">
      <c r="B36" s="126" t="s">
        <v>36</v>
      </c>
      <c r="C36" s="6"/>
      <c r="D36" s="6"/>
      <c r="E36" s="6"/>
      <c r="F36" s="6"/>
    </row>
    <row r="37" spans="2:6">
      <c r="B37" s="126" t="s">
        <v>37</v>
      </c>
      <c r="C37" s="26"/>
      <c r="D37" s="6"/>
      <c r="E37" s="6"/>
      <c r="F37" s="6"/>
    </row>
    <row r="39" spans="2:6">
      <c r="B39" s="151" t="s">
        <v>38</v>
      </c>
      <c r="C39" s="151"/>
      <c r="D39" s="151"/>
      <c r="E39" s="151"/>
    </row>
    <row r="40" spans="2:6">
      <c r="B40" s="126" t="s">
        <v>39</v>
      </c>
      <c r="C40" s="126" t="s">
        <v>40</v>
      </c>
      <c r="D40" s="126"/>
      <c r="E40" s="128" t="s">
        <v>41</v>
      </c>
    </row>
    <row r="41" spans="2:6">
      <c r="B41" s="133" t="s">
        <v>42</v>
      </c>
      <c r="C41" s="6"/>
      <c r="D41" s="6"/>
      <c r="E41" s="6"/>
    </row>
    <row r="42" spans="2:6">
      <c r="B42" s="133" t="s">
        <v>43</v>
      </c>
      <c r="C42" s="6"/>
      <c r="D42" s="6"/>
      <c r="E42" s="6"/>
    </row>
    <row r="43" spans="2:6">
      <c r="B43" s="133" t="s">
        <v>44</v>
      </c>
      <c r="C43" s="6"/>
      <c r="D43" s="6"/>
      <c r="E43" s="6"/>
    </row>
    <row r="44" spans="2:6">
      <c r="B44" s="133" t="s">
        <v>45</v>
      </c>
      <c r="C44" s="6"/>
      <c r="D44" s="6"/>
      <c r="E44" s="6"/>
    </row>
    <row r="45" spans="2:6">
      <c r="B45" s="133" t="s">
        <v>46</v>
      </c>
      <c r="C45" s="149"/>
      <c r="D45" s="149"/>
      <c r="E45" s="6"/>
    </row>
    <row r="46" spans="2:6">
      <c r="B46" s="133" t="s">
        <v>47</v>
      </c>
      <c r="C46" s="27"/>
      <c r="D46" s="27"/>
      <c r="E46" s="27"/>
    </row>
  </sheetData>
  <sheetProtection sheet="1" objects="1" scenarios="1"/>
  <protectedRanges>
    <protectedRange algorithmName="SHA-512" hashValue="VrTQXBVqG2hqwCNMOgFW4xCs5KOJbEF6f9I6NMDKnSijEipdhesj/a3fdGOVbyPfet/RP8BsBTptYeuiek6Iew==" saltValue="21D/kYajeAVFXEE7VoXgLg==" spinCount="100000" sqref="C2:C8" name="Intervalo1"/>
  </protectedRanges>
  <mergeCells count="8">
    <mergeCell ref="C45:D45"/>
    <mergeCell ref="I2:M2"/>
    <mergeCell ref="B39:E39"/>
    <mergeCell ref="B23:F23"/>
    <mergeCell ref="B30:B31"/>
    <mergeCell ref="B32:B33"/>
    <mergeCell ref="B10:C10"/>
    <mergeCell ref="B28:B29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E79"/>
  <sheetViews>
    <sheetView zoomScale="70" zoomScaleNormal="70" workbookViewId="0">
      <selection activeCell="E17" sqref="E17"/>
    </sheetView>
  </sheetViews>
  <sheetFormatPr defaultColWidth="9.140625" defaultRowHeight="15.75"/>
  <cols>
    <col min="1" max="1" width="9.140625" style="39"/>
    <col min="2" max="2" width="2.7109375" style="39" customWidth="1"/>
    <col min="3" max="3" width="35.7109375" style="39" bestFit="1" customWidth="1"/>
    <col min="4" max="4" width="25.140625" style="39" bestFit="1" customWidth="1"/>
    <col min="5" max="5" width="14.85546875" style="39" bestFit="1" customWidth="1"/>
    <col min="6" max="6" width="12.42578125" style="39" bestFit="1" customWidth="1"/>
    <col min="7" max="7" width="16.42578125" style="39" bestFit="1" customWidth="1"/>
    <col min="8" max="9" width="2.7109375" style="39" customWidth="1"/>
    <col min="10" max="10" width="25.5703125" style="39" bestFit="1" customWidth="1"/>
    <col min="11" max="11" width="25.140625" style="39" bestFit="1" customWidth="1"/>
    <col min="12" max="12" width="10.7109375" style="39" bestFit="1" customWidth="1"/>
    <col min="13" max="13" width="12.42578125" style="39" bestFit="1" customWidth="1"/>
    <col min="14" max="14" width="16.42578125" style="39" bestFit="1" customWidth="1"/>
    <col min="15" max="16" width="2.7109375" style="39" customWidth="1"/>
    <col min="17" max="17" width="25.5703125" style="39" bestFit="1" customWidth="1"/>
    <col min="18" max="18" width="25.140625" style="39" bestFit="1" customWidth="1"/>
    <col min="19" max="19" width="10.7109375" style="39" bestFit="1" customWidth="1"/>
    <col min="20" max="20" width="12.42578125" style="39" bestFit="1" customWidth="1"/>
    <col min="21" max="21" width="16.42578125" style="39" bestFit="1" customWidth="1"/>
    <col min="22" max="23" width="2.7109375" style="39" customWidth="1"/>
    <col min="24" max="24" width="25.5703125" style="39" bestFit="1" customWidth="1"/>
    <col min="25" max="25" width="25.140625" style="39" bestFit="1" customWidth="1"/>
    <col min="26" max="26" width="10.7109375" style="39" bestFit="1" customWidth="1"/>
    <col min="27" max="27" width="12.42578125" style="39" bestFit="1" customWidth="1"/>
    <col min="28" max="28" width="16.42578125" style="39" bestFit="1" customWidth="1"/>
    <col min="29" max="30" width="2.7109375" style="39" customWidth="1"/>
    <col min="31" max="31" width="25.5703125" style="39" bestFit="1" customWidth="1"/>
    <col min="32" max="32" width="25.140625" style="39" bestFit="1" customWidth="1"/>
    <col min="33" max="33" width="10.7109375" style="39" bestFit="1" customWidth="1"/>
    <col min="34" max="34" width="12.42578125" style="39" bestFit="1" customWidth="1"/>
    <col min="35" max="35" width="16.42578125" style="39" bestFit="1" customWidth="1"/>
    <col min="36" max="37" width="2.7109375" style="39" customWidth="1"/>
    <col min="38" max="38" width="25.5703125" style="39" bestFit="1" customWidth="1"/>
    <col min="39" max="39" width="25.140625" style="39" bestFit="1" customWidth="1"/>
    <col min="40" max="40" width="10.7109375" style="39" bestFit="1" customWidth="1"/>
    <col min="41" max="41" width="12.42578125" style="39" bestFit="1" customWidth="1"/>
    <col min="42" max="42" width="16.42578125" style="39" bestFit="1" customWidth="1"/>
    <col min="43" max="44" width="2.7109375" style="39" customWidth="1"/>
    <col min="45" max="45" width="25.5703125" style="39" bestFit="1" customWidth="1"/>
    <col min="46" max="46" width="25.140625" style="39" bestFit="1" customWidth="1"/>
    <col min="47" max="47" width="10.7109375" style="39" bestFit="1" customWidth="1"/>
    <col min="48" max="48" width="12.42578125" style="39" bestFit="1" customWidth="1"/>
    <col min="49" max="49" width="16.42578125" style="39" bestFit="1" customWidth="1"/>
    <col min="50" max="51" width="2.7109375" style="39" customWidth="1"/>
    <col min="52" max="52" width="25.5703125" style="39" bestFit="1" customWidth="1"/>
    <col min="53" max="53" width="25.140625" style="39" bestFit="1" customWidth="1"/>
    <col min="54" max="54" width="13" style="39" customWidth="1"/>
    <col min="55" max="55" width="12.42578125" style="39" bestFit="1" customWidth="1"/>
    <col min="56" max="56" width="16.42578125" style="39" bestFit="1" customWidth="1"/>
    <col min="57" max="58" width="2.7109375" style="39" customWidth="1"/>
    <col min="59" max="59" width="25.5703125" style="39" bestFit="1" customWidth="1"/>
    <col min="60" max="60" width="25.140625" style="39" bestFit="1" customWidth="1"/>
    <col min="61" max="61" width="13.5703125" style="39" customWidth="1"/>
    <col min="62" max="62" width="12.42578125" style="39" bestFit="1" customWidth="1"/>
    <col min="63" max="63" width="16.42578125" style="39" bestFit="1" customWidth="1"/>
    <col min="64" max="65" width="2.7109375" style="39" customWidth="1"/>
    <col min="66" max="66" width="25.5703125" style="39" bestFit="1" customWidth="1"/>
    <col min="67" max="67" width="25.140625" style="39" bestFit="1" customWidth="1"/>
    <col min="68" max="68" width="18.140625" style="39" customWidth="1"/>
    <col min="69" max="69" width="12.42578125" style="39" bestFit="1" customWidth="1"/>
    <col min="70" max="70" width="16.42578125" style="39" bestFit="1" customWidth="1"/>
    <col min="71" max="72" width="2.7109375" style="39" customWidth="1"/>
    <col min="73" max="73" width="25.5703125" style="39" bestFit="1" customWidth="1"/>
    <col min="74" max="74" width="25.140625" style="39" bestFit="1" customWidth="1"/>
    <col min="75" max="75" width="9.140625" style="39"/>
    <col min="76" max="76" width="12.42578125" style="39" bestFit="1" customWidth="1"/>
    <col min="77" max="77" width="16.42578125" style="39" bestFit="1" customWidth="1"/>
    <col min="78" max="79" width="2.7109375" style="39" customWidth="1"/>
    <col min="80" max="80" width="25.5703125" style="39" bestFit="1" customWidth="1"/>
    <col min="81" max="81" width="25.140625" style="39" bestFit="1" customWidth="1"/>
    <col min="82" max="82" width="9.140625" style="39"/>
    <col min="83" max="83" width="12.42578125" style="39" bestFit="1" customWidth="1"/>
    <col min="84" max="84" width="16.42578125" style="39" bestFit="1" customWidth="1"/>
    <col min="85" max="86" width="2.7109375" style="39" customWidth="1"/>
    <col min="87" max="87" width="25.5703125" style="39" bestFit="1" customWidth="1"/>
    <col min="88" max="88" width="25.140625" style="39" bestFit="1" customWidth="1"/>
    <col min="89" max="89" width="9.140625" style="39"/>
    <col min="90" max="90" width="12.42578125" style="39" bestFit="1" customWidth="1"/>
    <col min="91" max="91" width="16.42578125" style="39" bestFit="1" customWidth="1"/>
    <col min="92" max="93" width="2.7109375" style="39" customWidth="1"/>
    <col min="94" max="94" width="25.5703125" style="39" bestFit="1" customWidth="1"/>
    <col min="95" max="95" width="25.140625" style="39" bestFit="1" customWidth="1"/>
    <col min="96" max="96" width="9.140625" style="39"/>
    <col min="97" max="97" width="12.42578125" style="39" bestFit="1" customWidth="1"/>
    <col min="98" max="98" width="16.42578125" style="39" bestFit="1" customWidth="1"/>
    <col min="99" max="100" width="2.7109375" style="39" customWidth="1"/>
    <col min="101" max="101" width="25.5703125" style="39" bestFit="1" customWidth="1"/>
    <col min="102" max="102" width="25.140625" style="39" bestFit="1" customWidth="1"/>
    <col min="103" max="103" width="9.140625" style="39"/>
    <col min="104" max="104" width="12.42578125" style="39" bestFit="1" customWidth="1"/>
    <col min="105" max="105" width="16.42578125" style="39" bestFit="1" customWidth="1"/>
    <col min="106" max="106" width="2.7109375" style="39" customWidth="1"/>
    <col min="107" max="107" width="15.85546875" style="39" customWidth="1"/>
    <col min="108" max="108" width="15.85546875" style="39" bestFit="1" customWidth="1"/>
    <col min="109" max="109" width="26" style="39" bestFit="1" customWidth="1"/>
    <col min="110" max="16384" width="9.140625" style="39"/>
  </cols>
  <sheetData>
    <row r="1" spans="2:109" ht="16.5" thickBot="1"/>
    <row r="2" spans="2:109">
      <c r="B2" s="40"/>
      <c r="C2" s="40"/>
      <c r="D2" s="41"/>
      <c r="E2" s="41"/>
      <c r="F2" s="41"/>
      <c r="G2" s="42"/>
      <c r="H2" s="41"/>
      <c r="I2" s="40"/>
      <c r="J2" s="41"/>
      <c r="K2" s="41"/>
      <c r="L2" s="41"/>
      <c r="M2" s="41"/>
      <c r="N2" s="42"/>
      <c r="P2" s="40"/>
      <c r="Q2" s="41"/>
      <c r="R2" s="41"/>
      <c r="S2" s="41"/>
      <c r="T2" s="41"/>
      <c r="U2" s="42"/>
      <c r="W2" s="40"/>
      <c r="X2" s="41"/>
      <c r="Y2" s="41"/>
      <c r="Z2" s="41"/>
      <c r="AA2" s="41"/>
      <c r="AB2" s="42"/>
      <c r="AD2" s="40"/>
      <c r="AE2" s="41"/>
      <c r="AF2" s="41"/>
      <c r="AG2" s="41"/>
      <c r="AH2" s="41"/>
      <c r="AI2" s="42"/>
      <c r="AK2" s="40"/>
      <c r="AL2" s="41"/>
      <c r="AM2" s="41"/>
      <c r="AN2" s="41"/>
      <c r="AO2" s="41"/>
      <c r="AP2" s="42"/>
      <c r="AR2" s="40"/>
      <c r="AS2" s="41"/>
      <c r="AT2" s="41"/>
      <c r="AU2" s="41"/>
      <c r="AV2" s="41"/>
      <c r="AW2" s="42"/>
      <c r="AY2" s="40"/>
      <c r="AZ2" s="41"/>
      <c r="BA2" s="41"/>
      <c r="BB2" s="41"/>
      <c r="BC2" s="41"/>
      <c r="BD2" s="42"/>
      <c r="BF2" s="40"/>
      <c r="BG2" s="41"/>
      <c r="BH2" s="41"/>
      <c r="BI2" s="41"/>
      <c r="BJ2" s="41"/>
      <c r="BK2" s="42"/>
      <c r="BM2" s="40"/>
      <c r="BN2" s="41"/>
      <c r="BO2" s="41"/>
      <c r="BP2" s="41"/>
      <c r="BQ2" s="41"/>
      <c r="BR2" s="42"/>
      <c r="BT2" s="40"/>
      <c r="BU2" s="41"/>
      <c r="BV2" s="41"/>
      <c r="BW2" s="41"/>
      <c r="BX2" s="41"/>
      <c r="BY2" s="42"/>
      <c r="CA2" s="40"/>
      <c r="CB2" s="41"/>
      <c r="CC2" s="41"/>
      <c r="CD2" s="41"/>
      <c r="CE2" s="41"/>
      <c r="CF2" s="42"/>
      <c r="CH2" s="40"/>
      <c r="CI2" s="41"/>
      <c r="CJ2" s="41"/>
      <c r="CK2" s="41"/>
      <c r="CL2" s="41"/>
      <c r="CM2" s="42"/>
      <c r="CO2" s="40"/>
      <c r="CP2" s="41"/>
      <c r="CQ2" s="41"/>
      <c r="CR2" s="41"/>
      <c r="CS2" s="41"/>
      <c r="CT2" s="42"/>
      <c r="CV2" s="40"/>
      <c r="CW2" s="41"/>
      <c r="CX2" s="41"/>
      <c r="CY2" s="41"/>
      <c r="CZ2" s="41"/>
      <c r="DA2" s="42"/>
    </row>
    <row r="3" spans="2:109">
      <c r="B3" s="43"/>
      <c r="C3" s="157" t="s">
        <v>48</v>
      </c>
      <c r="D3" s="154"/>
      <c r="E3" s="154"/>
      <c r="G3" s="44"/>
      <c r="I3" s="43"/>
      <c r="J3" s="154" t="s">
        <v>49</v>
      </c>
      <c r="K3" s="154"/>
      <c r="L3" s="154"/>
      <c r="M3" s="45"/>
      <c r="N3" s="46"/>
      <c r="O3" s="45"/>
      <c r="P3" s="43"/>
      <c r="Q3" s="154" t="s">
        <v>50</v>
      </c>
      <c r="R3" s="154"/>
      <c r="S3" s="154"/>
      <c r="T3" s="45"/>
      <c r="U3" s="46"/>
      <c r="V3" s="45"/>
      <c r="W3" s="43"/>
      <c r="X3" s="154" t="s">
        <v>51</v>
      </c>
      <c r="Y3" s="154"/>
      <c r="Z3" s="154"/>
      <c r="AA3" s="45"/>
      <c r="AB3" s="46"/>
      <c r="AC3" s="45"/>
      <c r="AD3" s="43"/>
      <c r="AE3" s="154" t="s">
        <v>52</v>
      </c>
      <c r="AF3" s="154"/>
      <c r="AG3" s="154"/>
      <c r="AH3" s="45"/>
      <c r="AI3" s="46"/>
      <c r="AJ3" s="45"/>
      <c r="AK3" s="43"/>
      <c r="AL3" s="154" t="s">
        <v>53</v>
      </c>
      <c r="AM3" s="154"/>
      <c r="AN3" s="154"/>
      <c r="AO3" s="45"/>
      <c r="AP3" s="46"/>
      <c r="AQ3" s="45"/>
      <c r="AR3" s="43"/>
      <c r="AS3" s="154" t="s">
        <v>54</v>
      </c>
      <c r="AT3" s="154"/>
      <c r="AU3" s="154"/>
      <c r="AV3" s="45"/>
      <c r="AW3" s="46"/>
      <c r="AX3" s="45"/>
      <c r="AY3" s="43"/>
      <c r="AZ3" s="154" t="s">
        <v>55</v>
      </c>
      <c r="BA3" s="154"/>
      <c r="BB3" s="154"/>
      <c r="BC3" s="45"/>
      <c r="BD3" s="46"/>
      <c r="BE3" s="45"/>
      <c r="BF3" s="43"/>
      <c r="BG3" s="154" t="s">
        <v>56</v>
      </c>
      <c r="BH3" s="154"/>
      <c r="BI3" s="154"/>
      <c r="BJ3" s="45"/>
      <c r="BK3" s="46"/>
      <c r="BL3" s="45"/>
      <c r="BM3" s="43"/>
      <c r="BN3" s="154" t="s">
        <v>57</v>
      </c>
      <c r="BO3" s="154"/>
      <c r="BP3" s="154"/>
      <c r="BQ3" s="45"/>
      <c r="BR3" s="46"/>
      <c r="BS3" s="45"/>
      <c r="BT3" s="43"/>
      <c r="BU3" s="154" t="s">
        <v>58</v>
      </c>
      <c r="BV3" s="154"/>
      <c r="BW3" s="154"/>
      <c r="BX3" s="45"/>
      <c r="BY3" s="46"/>
      <c r="BZ3" s="45"/>
      <c r="CA3" s="43"/>
      <c r="CB3" s="154" t="s">
        <v>59</v>
      </c>
      <c r="CC3" s="154"/>
      <c r="CD3" s="154"/>
      <c r="CE3" s="45"/>
      <c r="CF3" s="46"/>
      <c r="CG3" s="45"/>
      <c r="CH3" s="43"/>
      <c r="CI3" s="154" t="s">
        <v>60</v>
      </c>
      <c r="CJ3" s="154"/>
      <c r="CK3" s="154"/>
      <c r="CL3" s="45"/>
      <c r="CM3" s="46"/>
      <c r="CN3" s="45"/>
      <c r="CO3" s="43"/>
      <c r="CP3" s="154" t="s">
        <v>61</v>
      </c>
      <c r="CQ3" s="154"/>
      <c r="CR3" s="154"/>
      <c r="CS3" s="45"/>
      <c r="CT3" s="46"/>
      <c r="CU3" s="45"/>
      <c r="CV3" s="43"/>
      <c r="CW3" s="154" t="s">
        <v>62</v>
      </c>
      <c r="CX3" s="154"/>
      <c r="CY3" s="154"/>
      <c r="CZ3" s="45"/>
      <c r="DA3" s="46"/>
      <c r="DC3" s="32" t="s">
        <v>63</v>
      </c>
      <c r="DD3" s="32" t="s">
        <v>64</v>
      </c>
      <c r="DE3" s="32" t="s">
        <v>65</v>
      </c>
    </row>
    <row r="4" spans="2:109">
      <c r="B4" s="43"/>
      <c r="C4" s="33" t="s">
        <v>66</v>
      </c>
      <c r="D4" s="34" t="s">
        <v>67</v>
      </c>
      <c r="E4" s="34" t="s">
        <v>68</v>
      </c>
      <c r="G4" s="44"/>
      <c r="I4" s="43"/>
      <c r="J4" s="34" t="s">
        <v>66</v>
      </c>
      <c r="K4" s="34" t="s">
        <v>67</v>
      </c>
      <c r="L4" s="34" t="s">
        <v>68</v>
      </c>
      <c r="M4" s="45"/>
      <c r="N4" s="46"/>
      <c r="O4" s="45"/>
      <c r="P4" s="43"/>
      <c r="Q4" s="34" t="s">
        <v>66</v>
      </c>
      <c r="R4" s="34" t="s">
        <v>67</v>
      </c>
      <c r="S4" s="34" t="s">
        <v>68</v>
      </c>
      <c r="T4" s="45"/>
      <c r="U4" s="46"/>
      <c r="V4" s="45"/>
      <c r="W4" s="43"/>
      <c r="X4" s="34" t="s">
        <v>66</v>
      </c>
      <c r="Y4" s="34" t="s">
        <v>67</v>
      </c>
      <c r="Z4" s="34" t="s">
        <v>68</v>
      </c>
      <c r="AA4" s="45"/>
      <c r="AB4" s="46"/>
      <c r="AC4" s="45"/>
      <c r="AD4" s="43"/>
      <c r="AE4" s="34" t="s">
        <v>66</v>
      </c>
      <c r="AF4" s="34" t="s">
        <v>67</v>
      </c>
      <c r="AG4" s="34" t="s">
        <v>68</v>
      </c>
      <c r="AH4" s="45"/>
      <c r="AI4" s="46"/>
      <c r="AJ4" s="45"/>
      <c r="AK4" s="43"/>
      <c r="AL4" s="34" t="s">
        <v>66</v>
      </c>
      <c r="AM4" s="34" t="s">
        <v>67</v>
      </c>
      <c r="AN4" s="34" t="s">
        <v>68</v>
      </c>
      <c r="AO4" s="45"/>
      <c r="AP4" s="46"/>
      <c r="AQ4" s="45"/>
      <c r="AR4" s="43"/>
      <c r="AS4" s="34" t="s">
        <v>66</v>
      </c>
      <c r="AT4" s="34" t="s">
        <v>67</v>
      </c>
      <c r="AU4" s="34" t="s">
        <v>68</v>
      </c>
      <c r="AV4" s="45"/>
      <c r="AW4" s="46"/>
      <c r="AX4" s="45"/>
      <c r="AY4" s="43"/>
      <c r="AZ4" s="34" t="s">
        <v>66</v>
      </c>
      <c r="BA4" s="34" t="s">
        <v>67</v>
      </c>
      <c r="BB4" s="34" t="s">
        <v>68</v>
      </c>
      <c r="BC4" s="45"/>
      <c r="BD4" s="46"/>
      <c r="BE4" s="45"/>
      <c r="BF4" s="43"/>
      <c r="BG4" s="34" t="s">
        <v>66</v>
      </c>
      <c r="BH4" s="34" t="s">
        <v>67</v>
      </c>
      <c r="BI4" s="34" t="s">
        <v>68</v>
      </c>
      <c r="BJ4" s="45"/>
      <c r="BK4" s="46"/>
      <c r="BL4" s="45"/>
      <c r="BM4" s="43"/>
      <c r="BN4" s="34" t="s">
        <v>66</v>
      </c>
      <c r="BO4" s="34" t="s">
        <v>67</v>
      </c>
      <c r="BP4" s="34" t="s">
        <v>68</v>
      </c>
      <c r="BQ4" s="45"/>
      <c r="BR4" s="46"/>
      <c r="BS4" s="45"/>
      <c r="BT4" s="43"/>
      <c r="BU4" s="34" t="s">
        <v>66</v>
      </c>
      <c r="BV4" s="34" t="s">
        <v>67</v>
      </c>
      <c r="BW4" s="34" t="s">
        <v>68</v>
      </c>
      <c r="BX4" s="45"/>
      <c r="BY4" s="46"/>
      <c r="BZ4" s="45"/>
      <c r="CA4" s="43"/>
      <c r="CB4" s="34" t="s">
        <v>66</v>
      </c>
      <c r="CC4" s="34" t="s">
        <v>67</v>
      </c>
      <c r="CD4" s="34" t="s">
        <v>68</v>
      </c>
      <c r="CE4" s="45"/>
      <c r="CF4" s="46"/>
      <c r="CG4" s="45"/>
      <c r="CH4" s="43"/>
      <c r="CI4" s="34" t="s">
        <v>66</v>
      </c>
      <c r="CJ4" s="34" t="s">
        <v>67</v>
      </c>
      <c r="CK4" s="34" t="s">
        <v>68</v>
      </c>
      <c r="CL4" s="45"/>
      <c r="CM4" s="46"/>
      <c r="CN4" s="45"/>
      <c r="CO4" s="43"/>
      <c r="CP4" s="34" t="s">
        <v>66</v>
      </c>
      <c r="CQ4" s="34" t="s">
        <v>67</v>
      </c>
      <c r="CR4" s="34" t="s">
        <v>68</v>
      </c>
      <c r="CS4" s="45"/>
      <c r="CT4" s="46"/>
      <c r="CU4" s="45"/>
      <c r="CV4" s="43"/>
      <c r="CW4" s="34" t="s">
        <v>66</v>
      </c>
      <c r="CX4" s="34" t="s">
        <v>67</v>
      </c>
      <c r="CY4" s="34" t="s">
        <v>68</v>
      </c>
      <c r="CZ4" s="45"/>
      <c r="DA4" s="46"/>
      <c r="DC4" s="48">
        <f t="shared" ref="DC4:DC29" si="0">DD4/12</f>
        <v>8.3333333333333329E-2</v>
      </c>
      <c r="DD4" s="30">
        <v>1</v>
      </c>
      <c r="DE4" s="49" t="e">
        <f>($E$31)*(1/12)</f>
        <v>#DIV/0!</v>
      </c>
    </row>
    <row r="5" spans="2:109" ht="15.6" customHeight="1">
      <c r="B5" s="43"/>
      <c r="C5" s="29" t="s">
        <v>69</v>
      </c>
      <c r="D5" s="31"/>
      <c r="E5" s="50">
        <v>0</v>
      </c>
      <c r="G5" s="44"/>
      <c r="I5" s="43"/>
      <c r="J5" s="30" t="s">
        <v>69</v>
      </c>
      <c r="K5" s="31"/>
      <c r="L5" s="50">
        <f>E5*1.03</f>
        <v>0</v>
      </c>
      <c r="M5" s="51"/>
      <c r="N5" s="52"/>
      <c r="O5" s="51"/>
      <c r="P5" s="43"/>
      <c r="Q5" s="30" t="s">
        <v>69</v>
      </c>
      <c r="R5" s="31"/>
      <c r="S5" s="50">
        <f>L5*1.03</f>
        <v>0</v>
      </c>
      <c r="T5" s="51"/>
      <c r="U5" s="52"/>
      <c r="V5" s="51"/>
      <c r="W5" s="43"/>
      <c r="X5" s="30" t="s">
        <v>69</v>
      </c>
      <c r="Y5" s="31"/>
      <c r="Z5" s="50">
        <f>S5*1.03</f>
        <v>0</v>
      </c>
      <c r="AA5" s="51"/>
      <c r="AB5" s="52"/>
      <c r="AC5" s="51"/>
      <c r="AD5" s="43"/>
      <c r="AE5" s="30" t="s">
        <v>69</v>
      </c>
      <c r="AF5" s="31"/>
      <c r="AG5" s="50">
        <f>Z5*1.03</f>
        <v>0</v>
      </c>
      <c r="AH5" s="51"/>
      <c r="AI5" s="52"/>
      <c r="AJ5" s="51"/>
      <c r="AK5" s="43"/>
      <c r="AL5" s="30" t="s">
        <v>69</v>
      </c>
      <c r="AM5" s="31"/>
      <c r="AN5" s="50">
        <f>AG5*1.03</f>
        <v>0</v>
      </c>
      <c r="AO5" s="51"/>
      <c r="AP5" s="52"/>
      <c r="AQ5" s="51"/>
      <c r="AR5" s="43"/>
      <c r="AS5" s="30" t="s">
        <v>69</v>
      </c>
      <c r="AT5" s="31"/>
      <c r="AU5" s="50">
        <f>AN5*1.03</f>
        <v>0</v>
      </c>
      <c r="AV5" s="51"/>
      <c r="AW5" s="52"/>
      <c r="AX5" s="51"/>
      <c r="AY5" s="43"/>
      <c r="AZ5" s="30" t="s">
        <v>69</v>
      </c>
      <c r="BA5" s="31"/>
      <c r="BB5" s="50">
        <f>AU5*1.03</f>
        <v>0</v>
      </c>
      <c r="BD5" s="44"/>
      <c r="BF5" s="43"/>
      <c r="BG5" s="30" t="s">
        <v>69</v>
      </c>
      <c r="BH5" s="31"/>
      <c r="BI5" s="50">
        <f>BB5*1.03</f>
        <v>0</v>
      </c>
      <c r="BK5" s="44"/>
      <c r="BM5" s="43"/>
      <c r="BN5" s="30" t="s">
        <v>69</v>
      </c>
      <c r="BO5" s="31"/>
      <c r="BP5" s="50">
        <f>BI5*1.03</f>
        <v>0</v>
      </c>
      <c r="BR5" s="44"/>
      <c r="BT5" s="43"/>
      <c r="BU5" s="30" t="s">
        <v>69</v>
      </c>
      <c r="BV5" s="31"/>
      <c r="BW5" s="31"/>
      <c r="BY5" s="44"/>
      <c r="CA5" s="43"/>
      <c r="CB5" s="30" t="s">
        <v>69</v>
      </c>
      <c r="CC5" s="31"/>
      <c r="CD5" s="31"/>
      <c r="CF5" s="44"/>
      <c r="CH5" s="43"/>
      <c r="CI5" s="30" t="s">
        <v>69</v>
      </c>
      <c r="CJ5" s="31"/>
      <c r="CK5" s="31"/>
      <c r="CM5" s="44"/>
      <c r="CO5" s="43"/>
      <c r="CP5" s="30" t="s">
        <v>69</v>
      </c>
      <c r="CQ5" s="31"/>
      <c r="CR5" s="31"/>
      <c r="CT5" s="44"/>
      <c r="CV5" s="43"/>
      <c r="CW5" s="30" t="s">
        <v>69</v>
      </c>
      <c r="CX5" s="31"/>
      <c r="CY5" s="31"/>
      <c r="DA5" s="44"/>
      <c r="DC5" s="48">
        <f t="shared" si="0"/>
        <v>0.5</v>
      </c>
      <c r="DD5" s="30">
        <v>6</v>
      </c>
      <c r="DE5" s="49" t="e">
        <f>($E$31*((DD5-DD4)/12))+DE4</f>
        <v>#DIV/0!</v>
      </c>
    </row>
    <row r="6" spans="2:109" ht="15.6" customHeight="1">
      <c r="B6" s="43"/>
      <c r="C6" s="29" t="s">
        <v>70</v>
      </c>
      <c r="D6" s="31"/>
      <c r="E6" s="50">
        <v>0</v>
      </c>
      <c r="G6" s="44"/>
      <c r="I6" s="43"/>
      <c r="J6" s="30" t="s">
        <v>70</v>
      </c>
      <c r="K6" s="31"/>
      <c r="L6" s="50">
        <f t="shared" ref="L6:L28" si="1">E6*1.03</f>
        <v>0</v>
      </c>
      <c r="M6" s="51"/>
      <c r="N6" s="52"/>
      <c r="O6" s="51"/>
      <c r="P6" s="43"/>
      <c r="Q6" s="30" t="s">
        <v>70</v>
      </c>
      <c r="R6" s="31"/>
      <c r="S6" s="50">
        <f t="shared" ref="S6:S28" si="2">L6*1.03</f>
        <v>0</v>
      </c>
      <c r="T6" s="51"/>
      <c r="U6" s="52"/>
      <c r="V6" s="51"/>
      <c r="W6" s="43"/>
      <c r="X6" s="30" t="s">
        <v>70</v>
      </c>
      <c r="Y6" s="31"/>
      <c r="Z6" s="50">
        <f t="shared" ref="Z6:Z28" si="3">S6*1.03</f>
        <v>0</v>
      </c>
      <c r="AA6" s="51"/>
      <c r="AB6" s="52"/>
      <c r="AC6" s="51"/>
      <c r="AD6" s="43"/>
      <c r="AE6" s="30" t="s">
        <v>70</v>
      </c>
      <c r="AF6" s="31"/>
      <c r="AG6" s="50">
        <f t="shared" ref="AG6:AG28" si="4">Z6*1.03</f>
        <v>0</v>
      </c>
      <c r="AH6" s="51"/>
      <c r="AI6" s="52"/>
      <c r="AJ6" s="51"/>
      <c r="AK6" s="43"/>
      <c r="AL6" s="30" t="s">
        <v>70</v>
      </c>
      <c r="AM6" s="31"/>
      <c r="AN6" s="50">
        <f t="shared" ref="AN6:AN28" si="5">AG6*1.03</f>
        <v>0</v>
      </c>
      <c r="AO6" s="51"/>
      <c r="AP6" s="52"/>
      <c r="AQ6" s="51"/>
      <c r="AR6" s="43"/>
      <c r="AS6" s="30" t="s">
        <v>70</v>
      </c>
      <c r="AT6" s="31"/>
      <c r="AU6" s="50">
        <f t="shared" ref="AU6:AU28" si="6">AN6*1.03</f>
        <v>0</v>
      </c>
      <c r="AV6" s="51"/>
      <c r="AW6" s="52"/>
      <c r="AX6" s="51"/>
      <c r="AY6" s="43"/>
      <c r="AZ6" s="30" t="s">
        <v>70</v>
      </c>
      <c r="BA6" s="31"/>
      <c r="BB6" s="50">
        <f t="shared" ref="BB6:BB28" si="7">AU6*1.03</f>
        <v>0</v>
      </c>
      <c r="BD6" s="44"/>
      <c r="BF6" s="43"/>
      <c r="BG6" s="30" t="s">
        <v>70</v>
      </c>
      <c r="BH6" s="31"/>
      <c r="BI6" s="50">
        <f t="shared" ref="BI6:BI28" si="8">BB6*1.03</f>
        <v>0</v>
      </c>
      <c r="BK6" s="44"/>
      <c r="BM6" s="43"/>
      <c r="BN6" s="30" t="s">
        <v>70</v>
      </c>
      <c r="BO6" s="31"/>
      <c r="BP6" s="50">
        <f t="shared" ref="BP6:BP28" si="9">BI6*1.03</f>
        <v>0</v>
      </c>
      <c r="BR6" s="44"/>
      <c r="BT6" s="43"/>
      <c r="BU6" s="30" t="s">
        <v>70</v>
      </c>
      <c r="BV6" s="31"/>
      <c r="BW6" s="31"/>
      <c r="BY6" s="44"/>
      <c r="CA6" s="43"/>
      <c r="CB6" s="30" t="s">
        <v>70</v>
      </c>
      <c r="CC6" s="31"/>
      <c r="CD6" s="31"/>
      <c r="CF6" s="44"/>
      <c r="CH6" s="43"/>
      <c r="CI6" s="30" t="s">
        <v>70</v>
      </c>
      <c r="CJ6" s="31"/>
      <c r="CK6" s="31"/>
      <c r="CM6" s="44"/>
      <c r="CO6" s="43"/>
      <c r="CP6" s="30" t="s">
        <v>70</v>
      </c>
      <c r="CQ6" s="31"/>
      <c r="CR6" s="31"/>
      <c r="CT6" s="44"/>
      <c r="CV6" s="43"/>
      <c r="CW6" s="30" t="s">
        <v>70</v>
      </c>
      <c r="CX6" s="31"/>
      <c r="CY6" s="31"/>
      <c r="DA6" s="44"/>
      <c r="DC6" s="48">
        <f t="shared" si="0"/>
        <v>1</v>
      </c>
      <c r="DD6" s="30">
        <v>12</v>
      </c>
      <c r="DE6" s="49" t="e">
        <f>($E$31*((DD6-DD5)/12))+DE5</f>
        <v>#DIV/0!</v>
      </c>
    </row>
    <row r="7" spans="2:109">
      <c r="B7" s="43"/>
      <c r="C7" s="29" t="s">
        <v>71</v>
      </c>
      <c r="D7" s="31"/>
      <c r="E7" s="50">
        <v>0</v>
      </c>
      <c r="G7" s="44"/>
      <c r="I7" s="43"/>
      <c r="J7" s="30" t="s">
        <v>71</v>
      </c>
      <c r="K7" s="31"/>
      <c r="L7" s="50">
        <f t="shared" si="1"/>
        <v>0</v>
      </c>
      <c r="M7" s="51"/>
      <c r="N7" s="52"/>
      <c r="O7" s="51"/>
      <c r="P7" s="43"/>
      <c r="Q7" s="30" t="s">
        <v>71</v>
      </c>
      <c r="R7" s="31"/>
      <c r="S7" s="50">
        <f t="shared" si="2"/>
        <v>0</v>
      </c>
      <c r="T7" s="51"/>
      <c r="U7" s="52"/>
      <c r="V7" s="51"/>
      <c r="W7" s="43"/>
      <c r="X7" s="30" t="s">
        <v>71</v>
      </c>
      <c r="Y7" s="31"/>
      <c r="Z7" s="50">
        <f t="shared" si="3"/>
        <v>0</v>
      </c>
      <c r="AA7" s="51"/>
      <c r="AB7" s="52"/>
      <c r="AC7" s="51"/>
      <c r="AD7" s="43"/>
      <c r="AE7" s="30" t="s">
        <v>71</v>
      </c>
      <c r="AF7" s="31"/>
      <c r="AG7" s="50">
        <f t="shared" si="4"/>
        <v>0</v>
      </c>
      <c r="AH7" s="51"/>
      <c r="AI7" s="52"/>
      <c r="AJ7" s="51"/>
      <c r="AK7" s="43"/>
      <c r="AL7" s="30" t="s">
        <v>71</v>
      </c>
      <c r="AM7" s="31"/>
      <c r="AN7" s="50">
        <f t="shared" si="5"/>
        <v>0</v>
      </c>
      <c r="AO7" s="51"/>
      <c r="AP7" s="52"/>
      <c r="AQ7" s="51"/>
      <c r="AR7" s="43"/>
      <c r="AS7" s="30" t="s">
        <v>71</v>
      </c>
      <c r="AT7" s="31"/>
      <c r="AU7" s="50">
        <f t="shared" si="6"/>
        <v>0</v>
      </c>
      <c r="AV7" s="51"/>
      <c r="AW7" s="52"/>
      <c r="AX7" s="51"/>
      <c r="AY7" s="43"/>
      <c r="AZ7" s="30" t="s">
        <v>71</v>
      </c>
      <c r="BA7" s="31"/>
      <c r="BB7" s="50">
        <f t="shared" si="7"/>
        <v>0</v>
      </c>
      <c r="BD7" s="44"/>
      <c r="BF7" s="43"/>
      <c r="BG7" s="30" t="s">
        <v>71</v>
      </c>
      <c r="BH7" s="31"/>
      <c r="BI7" s="50">
        <f t="shared" si="8"/>
        <v>0</v>
      </c>
      <c r="BK7" s="44"/>
      <c r="BM7" s="43"/>
      <c r="BN7" s="30" t="s">
        <v>71</v>
      </c>
      <c r="BO7" s="31"/>
      <c r="BP7" s="50">
        <f t="shared" si="9"/>
        <v>0</v>
      </c>
      <c r="BR7" s="44"/>
      <c r="BT7" s="43"/>
      <c r="BU7" s="30" t="s">
        <v>71</v>
      </c>
      <c r="BV7" s="31"/>
      <c r="BW7" s="31"/>
      <c r="BY7" s="44"/>
      <c r="CA7" s="43"/>
      <c r="CB7" s="30" t="s">
        <v>71</v>
      </c>
      <c r="CC7" s="31"/>
      <c r="CD7" s="31"/>
      <c r="CF7" s="44"/>
      <c r="CH7" s="43"/>
      <c r="CI7" s="30" t="s">
        <v>71</v>
      </c>
      <c r="CJ7" s="31"/>
      <c r="CK7" s="31"/>
      <c r="CM7" s="44"/>
      <c r="CO7" s="43"/>
      <c r="CP7" s="30" t="s">
        <v>71</v>
      </c>
      <c r="CQ7" s="31"/>
      <c r="CR7" s="31"/>
      <c r="CT7" s="44"/>
      <c r="CV7" s="43"/>
      <c r="CW7" s="30" t="s">
        <v>71</v>
      </c>
      <c r="CX7" s="31"/>
      <c r="CY7" s="31"/>
      <c r="DA7" s="44"/>
      <c r="DC7" s="48">
        <f t="shared" si="0"/>
        <v>1.5</v>
      </c>
      <c r="DD7" s="30">
        <v>18</v>
      </c>
      <c r="DE7" s="49" t="e">
        <f>($L$31*((DD7-DD6)/12))+DE6</f>
        <v>#DIV/0!</v>
      </c>
    </row>
    <row r="8" spans="2:109">
      <c r="B8" s="43"/>
      <c r="C8" s="53" t="s">
        <v>72</v>
      </c>
      <c r="D8" s="31"/>
      <c r="E8" s="50">
        <v>0</v>
      </c>
      <c r="G8" s="44"/>
      <c r="I8" s="43"/>
      <c r="J8" s="30" t="s">
        <v>72</v>
      </c>
      <c r="K8" s="31"/>
      <c r="L8" s="50">
        <f t="shared" si="1"/>
        <v>0</v>
      </c>
      <c r="M8" s="51"/>
      <c r="N8" s="52"/>
      <c r="O8" s="51"/>
      <c r="P8" s="43"/>
      <c r="Q8" s="30" t="s">
        <v>72</v>
      </c>
      <c r="R8" s="31"/>
      <c r="S8" s="50">
        <f t="shared" si="2"/>
        <v>0</v>
      </c>
      <c r="T8" s="51"/>
      <c r="U8" s="52"/>
      <c r="V8" s="51"/>
      <c r="W8" s="43"/>
      <c r="X8" s="30" t="s">
        <v>72</v>
      </c>
      <c r="Y8" s="31"/>
      <c r="Z8" s="50">
        <f t="shared" si="3"/>
        <v>0</v>
      </c>
      <c r="AA8" s="51"/>
      <c r="AB8" s="52"/>
      <c r="AC8" s="51"/>
      <c r="AD8" s="43"/>
      <c r="AE8" s="30" t="s">
        <v>72</v>
      </c>
      <c r="AF8" s="31"/>
      <c r="AG8" s="50">
        <f t="shared" si="4"/>
        <v>0</v>
      </c>
      <c r="AH8" s="51"/>
      <c r="AI8" s="52"/>
      <c r="AJ8" s="51"/>
      <c r="AK8" s="43"/>
      <c r="AL8" s="30" t="s">
        <v>72</v>
      </c>
      <c r="AM8" s="31"/>
      <c r="AN8" s="50">
        <f t="shared" si="5"/>
        <v>0</v>
      </c>
      <c r="AO8" s="51"/>
      <c r="AP8" s="52"/>
      <c r="AQ8" s="51"/>
      <c r="AR8" s="43"/>
      <c r="AS8" s="30" t="s">
        <v>72</v>
      </c>
      <c r="AT8" s="31"/>
      <c r="AU8" s="50">
        <f t="shared" si="6"/>
        <v>0</v>
      </c>
      <c r="AV8" s="51"/>
      <c r="AW8" s="52"/>
      <c r="AX8" s="51"/>
      <c r="AY8" s="43"/>
      <c r="AZ8" s="30" t="s">
        <v>72</v>
      </c>
      <c r="BA8" s="31"/>
      <c r="BB8" s="50">
        <f t="shared" si="7"/>
        <v>0</v>
      </c>
      <c r="BD8" s="44"/>
      <c r="BF8" s="43"/>
      <c r="BG8" s="30" t="s">
        <v>72</v>
      </c>
      <c r="BH8" s="31"/>
      <c r="BI8" s="50">
        <f t="shared" si="8"/>
        <v>0</v>
      </c>
      <c r="BK8" s="44"/>
      <c r="BM8" s="43"/>
      <c r="BN8" s="30" t="s">
        <v>72</v>
      </c>
      <c r="BO8" s="31"/>
      <c r="BP8" s="50">
        <f t="shared" si="9"/>
        <v>0</v>
      </c>
      <c r="BR8" s="44"/>
      <c r="BT8" s="43"/>
      <c r="BU8" s="30" t="s">
        <v>72</v>
      </c>
      <c r="BV8" s="31"/>
      <c r="BW8" s="31"/>
      <c r="BY8" s="44"/>
      <c r="CA8" s="43"/>
      <c r="CB8" s="30" t="s">
        <v>72</v>
      </c>
      <c r="CC8" s="31"/>
      <c r="CD8" s="31"/>
      <c r="CF8" s="44"/>
      <c r="CH8" s="43"/>
      <c r="CI8" s="30" t="s">
        <v>72</v>
      </c>
      <c r="CJ8" s="31"/>
      <c r="CK8" s="31"/>
      <c r="CM8" s="44"/>
      <c r="CO8" s="43"/>
      <c r="CP8" s="30" t="s">
        <v>72</v>
      </c>
      <c r="CQ8" s="31"/>
      <c r="CR8" s="31"/>
      <c r="CT8" s="44"/>
      <c r="CV8" s="43"/>
      <c r="CW8" s="30" t="s">
        <v>72</v>
      </c>
      <c r="CX8" s="31"/>
      <c r="CY8" s="31"/>
      <c r="DA8" s="44"/>
      <c r="DC8" s="48">
        <f t="shared" si="0"/>
        <v>2</v>
      </c>
      <c r="DD8" s="30">
        <v>24</v>
      </c>
      <c r="DE8" s="49" t="e">
        <f>($L$31*((DD8-DD7)/12))+DE7</f>
        <v>#DIV/0!</v>
      </c>
    </row>
    <row r="9" spans="2:109">
      <c r="B9" s="43"/>
      <c r="C9" s="53" t="s">
        <v>73</v>
      </c>
      <c r="D9" s="31"/>
      <c r="E9" s="50">
        <v>0</v>
      </c>
      <c r="G9" s="44"/>
      <c r="I9" s="43"/>
      <c r="J9" s="30" t="s">
        <v>73</v>
      </c>
      <c r="K9" s="31"/>
      <c r="L9" s="50">
        <f t="shared" si="1"/>
        <v>0</v>
      </c>
      <c r="M9" s="51"/>
      <c r="N9" s="52"/>
      <c r="O9" s="51"/>
      <c r="P9" s="43"/>
      <c r="Q9" s="30" t="s">
        <v>73</v>
      </c>
      <c r="R9" s="31"/>
      <c r="S9" s="50">
        <f t="shared" si="2"/>
        <v>0</v>
      </c>
      <c r="T9" s="51"/>
      <c r="U9" s="52"/>
      <c r="V9" s="51"/>
      <c r="W9" s="43"/>
      <c r="X9" s="30" t="s">
        <v>73</v>
      </c>
      <c r="Y9" s="31"/>
      <c r="Z9" s="50">
        <f t="shared" si="3"/>
        <v>0</v>
      </c>
      <c r="AA9" s="51"/>
      <c r="AB9" s="52"/>
      <c r="AC9" s="51"/>
      <c r="AD9" s="43"/>
      <c r="AE9" s="30" t="s">
        <v>73</v>
      </c>
      <c r="AF9" s="31"/>
      <c r="AG9" s="50">
        <f t="shared" si="4"/>
        <v>0</v>
      </c>
      <c r="AH9" s="51"/>
      <c r="AI9" s="52"/>
      <c r="AJ9" s="51"/>
      <c r="AK9" s="43"/>
      <c r="AL9" s="30" t="s">
        <v>73</v>
      </c>
      <c r="AM9" s="31"/>
      <c r="AN9" s="50">
        <f t="shared" si="5"/>
        <v>0</v>
      </c>
      <c r="AO9" s="51"/>
      <c r="AP9" s="52"/>
      <c r="AQ9" s="51"/>
      <c r="AR9" s="43"/>
      <c r="AS9" s="30" t="s">
        <v>73</v>
      </c>
      <c r="AT9" s="31"/>
      <c r="AU9" s="50">
        <f t="shared" si="6"/>
        <v>0</v>
      </c>
      <c r="AV9" s="51"/>
      <c r="AW9" s="52"/>
      <c r="AX9" s="51"/>
      <c r="AY9" s="43"/>
      <c r="AZ9" s="30" t="s">
        <v>73</v>
      </c>
      <c r="BA9" s="31"/>
      <c r="BB9" s="50">
        <f t="shared" si="7"/>
        <v>0</v>
      </c>
      <c r="BD9" s="44"/>
      <c r="BF9" s="43"/>
      <c r="BG9" s="30" t="s">
        <v>73</v>
      </c>
      <c r="BH9" s="31"/>
      <c r="BI9" s="50">
        <f t="shared" si="8"/>
        <v>0</v>
      </c>
      <c r="BK9" s="44"/>
      <c r="BM9" s="43"/>
      <c r="BN9" s="30" t="s">
        <v>73</v>
      </c>
      <c r="BO9" s="31"/>
      <c r="BP9" s="50">
        <f t="shared" si="9"/>
        <v>0</v>
      </c>
      <c r="BR9" s="44"/>
      <c r="BT9" s="43"/>
      <c r="BU9" s="30" t="s">
        <v>73</v>
      </c>
      <c r="BV9" s="31"/>
      <c r="BW9" s="31"/>
      <c r="BY9" s="44"/>
      <c r="CA9" s="43"/>
      <c r="CB9" s="30" t="s">
        <v>73</v>
      </c>
      <c r="CC9" s="31"/>
      <c r="CD9" s="31"/>
      <c r="CF9" s="44"/>
      <c r="CH9" s="43"/>
      <c r="CI9" s="30" t="s">
        <v>73</v>
      </c>
      <c r="CJ9" s="31"/>
      <c r="CK9" s="31"/>
      <c r="CM9" s="44"/>
      <c r="CO9" s="43"/>
      <c r="CP9" s="30" t="s">
        <v>73</v>
      </c>
      <c r="CQ9" s="31"/>
      <c r="CR9" s="31"/>
      <c r="CT9" s="44"/>
      <c r="CV9" s="43"/>
      <c r="CW9" s="30" t="s">
        <v>73</v>
      </c>
      <c r="CX9" s="31"/>
      <c r="CY9" s="31"/>
      <c r="DA9" s="44"/>
      <c r="DC9" s="48">
        <f t="shared" si="0"/>
        <v>2.5</v>
      </c>
      <c r="DD9" s="30">
        <v>30</v>
      </c>
      <c r="DE9" s="49" t="e">
        <f>($S$31*((DD9-DD8)/12))+DE8</f>
        <v>#DIV/0!</v>
      </c>
    </row>
    <row r="10" spans="2:109">
      <c r="B10" s="43"/>
      <c r="C10" s="53" t="s">
        <v>74</v>
      </c>
      <c r="D10" s="31"/>
      <c r="E10" s="50">
        <v>0</v>
      </c>
      <c r="G10" s="44"/>
      <c r="I10" s="43"/>
      <c r="J10" s="54" t="s">
        <v>74</v>
      </c>
      <c r="K10" s="31"/>
      <c r="L10" s="50">
        <f t="shared" si="1"/>
        <v>0</v>
      </c>
      <c r="M10" s="51"/>
      <c r="N10" s="52"/>
      <c r="O10" s="51"/>
      <c r="P10" s="43"/>
      <c r="Q10" s="54" t="s">
        <v>74</v>
      </c>
      <c r="R10" s="55"/>
      <c r="S10" s="56">
        <f t="shared" si="2"/>
        <v>0</v>
      </c>
      <c r="T10" s="57"/>
      <c r="U10" s="58"/>
      <c r="V10" s="57"/>
      <c r="W10" s="59"/>
      <c r="X10" s="54" t="s">
        <v>74</v>
      </c>
      <c r="Y10" s="55"/>
      <c r="Z10" s="56">
        <f t="shared" si="3"/>
        <v>0</v>
      </c>
      <c r="AA10" s="57"/>
      <c r="AB10" s="58"/>
      <c r="AC10" s="57"/>
      <c r="AD10" s="59"/>
      <c r="AE10" s="54" t="s">
        <v>74</v>
      </c>
      <c r="AF10" s="55"/>
      <c r="AG10" s="56">
        <f t="shared" si="4"/>
        <v>0</v>
      </c>
      <c r="AH10" s="57"/>
      <c r="AI10" s="58"/>
      <c r="AJ10" s="57"/>
      <c r="AK10" s="59"/>
      <c r="AL10" s="54" t="s">
        <v>74</v>
      </c>
      <c r="AM10" s="55"/>
      <c r="AN10" s="56">
        <f t="shared" si="5"/>
        <v>0</v>
      </c>
      <c r="AO10" s="57"/>
      <c r="AP10" s="58"/>
      <c r="AQ10" s="57"/>
      <c r="AR10" s="59"/>
      <c r="AS10" s="54" t="s">
        <v>74</v>
      </c>
      <c r="AT10" s="55"/>
      <c r="AU10" s="56">
        <f t="shared" si="6"/>
        <v>0</v>
      </c>
      <c r="AV10" s="57"/>
      <c r="AW10" s="58"/>
      <c r="AX10" s="57"/>
      <c r="AY10" s="59"/>
      <c r="AZ10" s="54" t="s">
        <v>74</v>
      </c>
      <c r="BA10" s="55"/>
      <c r="BB10" s="56">
        <f t="shared" si="7"/>
        <v>0</v>
      </c>
      <c r="BC10" s="60"/>
      <c r="BD10" s="61"/>
      <c r="BE10" s="60"/>
      <c r="BF10" s="59"/>
      <c r="BG10" s="54" t="s">
        <v>74</v>
      </c>
      <c r="BH10" s="55"/>
      <c r="BI10" s="56">
        <f t="shared" si="8"/>
        <v>0</v>
      </c>
      <c r="BJ10" s="60"/>
      <c r="BK10" s="61"/>
      <c r="BL10" s="60"/>
      <c r="BM10" s="59"/>
      <c r="BN10" s="54" t="s">
        <v>74</v>
      </c>
      <c r="BO10" s="55"/>
      <c r="BP10" s="56">
        <f t="shared" si="9"/>
        <v>0</v>
      </c>
      <c r="BQ10" s="60"/>
      <c r="BR10" s="61"/>
      <c r="BS10" s="60"/>
      <c r="BT10" s="59"/>
      <c r="BU10" s="54"/>
      <c r="BV10" s="55"/>
      <c r="BW10" s="55"/>
      <c r="BX10" s="60"/>
      <c r="BY10" s="61"/>
      <c r="BZ10" s="60"/>
      <c r="CA10" s="59"/>
      <c r="CB10" s="54"/>
      <c r="CC10" s="55"/>
      <c r="CD10" s="55"/>
      <c r="CE10" s="60"/>
      <c r="CF10" s="61"/>
      <c r="CG10" s="60"/>
      <c r="CH10" s="43"/>
      <c r="CI10" s="30"/>
      <c r="CJ10" s="31"/>
      <c r="CK10" s="31"/>
      <c r="CM10" s="44"/>
      <c r="CO10" s="43"/>
      <c r="CP10" s="30"/>
      <c r="CQ10" s="31"/>
      <c r="CR10" s="31"/>
      <c r="CT10" s="44"/>
      <c r="CV10" s="43"/>
      <c r="CW10" s="30"/>
      <c r="CX10" s="31"/>
      <c r="CY10" s="31"/>
      <c r="DA10" s="44"/>
      <c r="DC10" s="48"/>
      <c r="DD10" s="30"/>
      <c r="DE10" s="49"/>
    </row>
    <row r="11" spans="2:109">
      <c r="B11" s="43"/>
      <c r="C11" s="158" t="s">
        <v>75</v>
      </c>
      <c r="D11" s="54" t="s">
        <v>76</v>
      </c>
      <c r="E11" s="50">
        <v>0</v>
      </c>
      <c r="G11" s="44"/>
      <c r="I11" s="43"/>
      <c r="J11" s="155" t="s">
        <v>75</v>
      </c>
      <c r="K11" s="30" t="s">
        <v>76</v>
      </c>
      <c r="L11" s="50">
        <f t="shared" si="1"/>
        <v>0</v>
      </c>
      <c r="M11" s="51"/>
      <c r="N11" s="52"/>
      <c r="O11" s="51"/>
      <c r="P11" s="43"/>
      <c r="Q11" s="156" t="s">
        <v>75</v>
      </c>
      <c r="R11" s="54" t="s">
        <v>76</v>
      </c>
      <c r="S11" s="56">
        <f t="shared" si="2"/>
        <v>0</v>
      </c>
      <c r="T11" s="57"/>
      <c r="U11" s="58"/>
      <c r="V11" s="57"/>
      <c r="W11" s="59"/>
      <c r="X11" s="156" t="s">
        <v>75</v>
      </c>
      <c r="Y11" s="54" t="s">
        <v>76</v>
      </c>
      <c r="Z11" s="56">
        <f t="shared" si="3"/>
        <v>0</v>
      </c>
      <c r="AA11" s="57"/>
      <c r="AB11" s="58"/>
      <c r="AC11" s="57"/>
      <c r="AD11" s="59"/>
      <c r="AE11" s="156" t="s">
        <v>75</v>
      </c>
      <c r="AF11" s="54" t="s">
        <v>76</v>
      </c>
      <c r="AG11" s="56">
        <f t="shared" si="4"/>
        <v>0</v>
      </c>
      <c r="AH11" s="57"/>
      <c r="AI11" s="58"/>
      <c r="AJ11" s="57"/>
      <c r="AK11" s="59"/>
      <c r="AL11" s="156" t="s">
        <v>75</v>
      </c>
      <c r="AM11" s="54" t="s">
        <v>76</v>
      </c>
      <c r="AN11" s="56">
        <f t="shared" si="5"/>
        <v>0</v>
      </c>
      <c r="AO11" s="57"/>
      <c r="AP11" s="58"/>
      <c r="AQ11" s="57"/>
      <c r="AR11" s="59"/>
      <c r="AS11" s="156" t="s">
        <v>75</v>
      </c>
      <c r="AT11" s="54" t="s">
        <v>76</v>
      </c>
      <c r="AU11" s="56">
        <f t="shared" si="6"/>
        <v>0</v>
      </c>
      <c r="AV11" s="57"/>
      <c r="AW11" s="58"/>
      <c r="AX11" s="57"/>
      <c r="AY11" s="59"/>
      <c r="AZ11" s="156" t="s">
        <v>75</v>
      </c>
      <c r="BA11" s="54" t="s">
        <v>76</v>
      </c>
      <c r="BB11" s="56">
        <f t="shared" si="7"/>
        <v>0</v>
      </c>
      <c r="BC11" s="60"/>
      <c r="BD11" s="61"/>
      <c r="BE11" s="60"/>
      <c r="BF11" s="59"/>
      <c r="BG11" s="156" t="s">
        <v>75</v>
      </c>
      <c r="BH11" s="54" t="s">
        <v>76</v>
      </c>
      <c r="BI11" s="56">
        <f t="shared" si="8"/>
        <v>0</v>
      </c>
      <c r="BJ11" s="60"/>
      <c r="BK11" s="61"/>
      <c r="BL11" s="60"/>
      <c r="BM11" s="59"/>
      <c r="BN11" s="156" t="s">
        <v>75</v>
      </c>
      <c r="BO11" s="54" t="s">
        <v>76</v>
      </c>
      <c r="BP11" s="56">
        <f t="shared" si="9"/>
        <v>0</v>
      </c>
      <c r="BQ11" s="60"/>
      <c r="BR11" s="61"/>
      <c r="BS11" s="60"/>
      <c r="BT11" s="59"/>
      <c r="BU11" s="156" t="s">
        <v>75</v>
      </c>
      <c r="BV11" s="54" t="s">
        <v>76</v>
      </c>
      <c r="BW11" s="55"/>
      <c r="BX11" s="60"/>
      <c r="BY11" s="61"/>
      <c r="BZ11" s="60"/>
      <c r="CA11" s="59"/>
      <c r="CB11" s="156" t="s">
        <v>75</v>
      </c>
      <c r="CC11" s="54" t="s">
        <v>76</v>
      </c>
      <c r="CD11" s="55"/>
      <c r="CE11" s="3"/>
      <c r="CF11" s="3"/>
      <c r="CG11" s="60"/>
      <c r="CH11" s="43"/>
      <c r="CI11" s="155" t="s">
        <v>75</v>
      </c>
      <c r="CJ11" s="30" t="s">
        <v>76</v>
      </c>
      <c r="CK11" s="31"/>
      <c r="CM11" s="44"/>
      <c r="CO11" s="43"/>
      <c r="CP11" s="155" t="s">
        <v>75</v>
      </c>
      <c r="CQ11" s="30" t="s">
        <v>76</v>
      </c>
      <c r="CR11" s="31"/>
      <c r="CT11" s="44"/>
      <c r="CV11" s="43"/>
      <c r="CW11" s="155" t="s">
        <v>75</v>
      </c>
      <c r="CX11" s="30" t="s">
        <v>76</v>
      </c>
      <c r="CY11" s="31"/>
      <c r="DA11" s="44"/>
      <c r="DC11" s="48">
        <f t="shared" si="0"/>
        <v>3</v>
      </c>
      <c r="DD11" s="30">
        <v>36</v>
      </c>
      <c r="DE11" s="49" t="e">
        <f>($S$31*((DD11-DD9)/12))+DE9</f>
        <v>#DIV/0!</v>
      </c>
    </row>
    <row r="12" spans="2:109">
      <c r="B12" s="43"/>
      <c r="C12" s="158"/>
      <c r="D12" s="54" t="s">
        <v>77</v>
      </c>
      <c r="E12" s="50">
        <v>0</v>
      </c>
      <c r="G12" s="44"/>
      <c r="I12" s="43"/>
      <c r="J12" s="155"/>
      <c r="K12" s="30" t="s">
        <v>77</v>
      </c>
      <c r="L12" s="50">
        <f t="shared" si="1"/>
        <v>0</v>
      </c>
      <c r="M12" s="51"/>
      <c r="N12" s="52"/>
      <c r="O12" s="51"/>
      <c r="P12" s="43"/>
      <c r="Q12" s="156"/>
      <c r="R12" s="54" t="s">
        <v>77</v>
      </c>
      <c r="S12" s="56">
        <f t="shared" si="2"/>
        <v>0</v>
      </c>
      <c r="T12" s="57"/>
      <c r="U12" s="58"/>
      <c r="V12" s="57"/>
      <c r="W12" s="59"/>
      <c r="X12" s="156"/>
      <c r="Y12" s="54" t="s">
        <v>77</v>
      </c>
      <c r="Z12" s="56">
        <f t="shared" si="3"/>
        <v>0</v>
      </c>
      <c r="AA12" s="57"/>
      <c r="AB12" s="58"/>
      <c r="AC12" s="57"/>
      <c r="AD12" s="59"/>
      <c r="AE12" s="156"/>
      <c r="AF12" s="54" t="s">
        <v>77</v>
      </c>
      <c r="AG12" s="56">
        <f t="shared" si="4"/>
        <v>0</v>
      </c>
      <c r="AH12" s="57"/>
      <c r="AI12" s="58"/>
      <c r="AJ12" s="57"/>
      <c r="AK12" s="59"/>
      <c r="AL12" s="156"/>
      <c r="AM12" s="54" t="s">
        <v>77</v>
      </c>
      <c r="AN12" s="56">
        <f t="shared" si="5"/>
        <v>0</v>
      </c>
      <c r="AO12" s="57"/>
      <c r="AP12" s="58"/>
      <c r="AQ12" s="57"/>
      <c r="AR12" s="59"/>
      <c r="AS12" s="156"/>
      <c r="AT12" s="54" t="s">
        <v>77</v>
      </c>
      <c r="AU12" s="56">
        <f t="shared" si="6"/>
        <v>0</v>
      </c>
      <c r="AV12" s="57"/>
      <c r="AW12" s="58"/>
      <c r="AX12" s="57"/>
      <c r="AY12" s="59"/>
      <c r="AZ12" s="156"/>
      <c r="BA12" s="54" t="s">
        <v>77</v>
      </c>
      <c r="BB12" s="56">
        <f t="shared" si="7"/>
        <v>0</v>
      </c>
      <c r="BC12" s="60"/>
      <c r="BD12" s="61"/>
      <c r="BE12" s="60"/>
      <c r="BF12" s="59"/>
      <c r="BG12" s="156"/>
      <c r="BH12" s="54" t="s">
        <v>77</v>
      </c>
      <c r="BI12" s="56">
        <f t="shared" si="8"/>
        <v>0</v>
      </c>
      <c r="BJ12" s="60"/>
      <c r="BK12" s="61"/>
      <c r="BL12" s="60"/>
      <c r="BM12" s="59"/>
      <c r="BN12" s="156"/>
      <c r="BO12" s="54" t="s">
        <v>77</v>
      </c>
      <c r="BP12" s="56">
        <f t="shared" si="9"/>
        <v>0</v>
      </c>
      <c r="BQ12" s="60"/>
      <c r="BR12" s="61"/>
      <c r="BS12" s="60"/>
      <c r="BT12" s="59"/>
      <c r="BU12" s="156"/>
      <c r="BV12" s="54" t="s">
        <v>77</v>
      </c>
      <c r="BW12" s="55"/>
      <c r="BX12" s="60"/>
      <c r="BY12" s="61"/>
      <c r="BZ12" s="60"/>
      <c r="CA12" s="59"/>
      <c r="CB12" s="156"/>
      <c r="CC12" s="54" t="s">
        <v>77</v>
      </c>
      <c r="CD12" s="55"/>
      <c r="CE12" s="3"/>
      <c r="CF12" s="3"/>
      <c r="CG12" s="60"/>
      <c r="CH12" s="43"/>
      <c r="CI12" s="155"/>
      <c r="CJ12" s="30" t="s">
        <v>77</v>
      </c>
      <c r="CK12" s="31"/>
      <c r="CM12" s="44"/>
      <c r="CO12" s="43"/>
      <c r="CP12" s="155"/>
      <c r="CQ12" s="30" t="s">
        <v>77</v>
      </c>
      <c r="CR12" s="31"/>
      <c r="CT12" s="44"/>
      <c r="CV12" s="43"/>
      <c r="CW12" s="155"/>
      <c r="CX12" s="30" t="s">
        <v>77</v>
      </c>
      <c r="CY12" s="31"/>
      <c r="DA12" s="44"/>
      <c r="DC12" s="48">
        <f t="shared" si="0"/>
        <v>3.5</v>
      </c>
      <c r="DD12" s="30">
        <v>42</v>
      </c>
      <c r="DE12" s="49" t="e">
        <f>($Z$31*((DD12-DD11)/12))+DE11</f>
        <v>#DIV/0!</v>
      </c>
    </row>
    <row r="13" spans="2:109">
      <c r="B13" s="43"/>
      <c r="C13" s="158"/>
      <c r="D13" s="54" t="s">
        <v>78</v>
      </c>
      <c r="E13" s="50">
        <v>0</v>
      </c>
      <c r="G13" s="44"/>
      <c r="I13" s="43"/>
      <c r="J13" s="155"/>
      <c r="K13" s="30" t="s">
        <v>78</v>
      </c>
      <c r="L13" s="50">
        <f t="shared" si="1"/>
        <v>0</v>
      </c>
      <c r="M13" s="51"/>
      <c r="N13" s="52"/>
      <c r="O13" s="51"/>
      <c r="P13" s="43"/>
      <c r="Q13" s="156"/>
      <c r="R13" s="54" t="s">
        <v>78</v>
      </c>
      <c r="S13" s="56">
        <f t="shared" si="2"/>
        <v>0</v>
      </c>
      <c r="T13" s="57"/>
      <c r="U13" s="58"/>
      <c r="V13" s="57"/>
      <c r="W13" s="59"/>
      <c r="X13" s="156"/>
      <c r="Y13" s="54" t="s">
        <v>78</v>
      </c>
      <c r="Z13" s="56">
        <f t="shared" si="3"/>
        <v>0</v>
      </c>
      <c r="AA13" s="57"/>
      <c r="AB13" s="58"/>
      <c r="AC13" s="57"/>
      <c r="AD13" s="59"/>
      <c r="AE13" s="156"/>
      <c r="AF13" s="54" t="s">
        <v>78</v>
      </c>
      <c r="AG13" s="56">
        <f t="shared" si="4"/>
        <v>0</v>
      </c>
      <c r="AH13" s="57"/>
      <c r="AI13" s="58"/>
      <c r="AJ13" s="57"/>
      <c r="AK13" s="59"/>
      <c r="AL13" s="156"/>
      <c r="AM13" s="54" t="s">
        <v>78</v>
      </c>
      <c r="AN13" s="56">
        <f t="shared" si="5"/>
        <v>0</v>
      </c>
      <c r="AO13" s="57"/>
      <c r="AP13" s="58"/>
      <c r="AQ13" s="57"/>
      <c r="AR13" s="59"/>
      <c r="AS13" s="156"/>
      <c r="AT13" s="54" t="s">
        <v>78</v>
      </c>
      <c r="AU13" s="56">
        <f t="shared" si="6"/>
        <v>0</v>
      </c>
      <c r="AV13" s="57"/>
      <c r="AW13" s="58"/>
      <c r="AX13" s="57"/>
      <c r="AY13" s="59"/>
      <c r="AZ13" s="156"/>
      <c r="BA13" s="54" t="s">
        <v>78</v>
      </c>
      <c r="BB13" s="56">
        <f t="shared" si="7"/>
        <v>0</v>
      </c>
      <c r="BC13" s="60"/>
      <c r="BD13" s="61"/>
      <c r="BE13" s="60"/>
      <c r="BF13" s="59"/>
      <c r="BG13" s="156"/>
      <c r="BH13" s="54" t="s">
        <v>78</v>
      </c>
      <c r="BI13" s="56">
        <f t="shared" si="8"/>
        <v>0</v>
      </c>
      <c r="BJ13" s="60"/>
      <c r="BK13" s="61"/>
      <c r="BL13" s="60"/>
      <c r="BM13" s="59"/>
      <c r="BN13" s="156"/>
      <c r="BO13" s="54" t="s">
        <v>78</v>
      </c>
      <c r="BP13" s="56">
        <f t="shared" si="9"/>
        <v>0</v>
      </c>
      <c r="BQ13" s="60"/>
      <c r="BR13" s="61"/>
      <c r="BS13" s="60"/>
      <c r="BT13" s="59"/>
      <c r="BU13" s="156"/>
      <c r="BV13" s="54" t="s">
        <v>78</v>
      </c>
      <c r="BW13" s="55"/>
      <c r="BX13" s="60"/>
      <c r="BY13" s="61"/>
      <c r="BZ13" s="60"/>
      <c r="CA13" s="59"/>
      <c r="CB13" s="156"/>
      <c r="CC13" s="54" t="s">
        <v>78</v>
      </c>
      <c r="CD13" s="55"/>
      <c r="CE13" s="3"/>
      <c r="CF13" s="3"/>
      <c r="CG13" s="60"/>
      <c r="CH13" s="43"/>
      <c r="CI13" s="155"/>
      <c r="CJ13" s="30" t="s">
        <v>78</v>
      </c>
      <c r="CK13" s="31"/>
      <c r="CM13" s="44"/>
      <c r="CO13" s="43"/>
      <c r="CP13" s="155"/>
      <c r="CQ13" s="30" t="s">
        <v>78</v>
      </c>
      <c r="CR13" s="31"/>
      <c r="CT13" s="44"/>
      <c r="CV13" s="43"/>
      <c r="CW13" s="155"/>
      <c r="CX13" s="30" t="s">
        <v>78</v>
      </c>
      <c r="CY13" s="31"/>
      <c r="DA13" s="44"/>
      <c r="DC13" s="48">
        <f t="shared" si="0"/>
        <v>4</v>
      </c>
      <c r="DD13" s="30">
        <v>48</v>
      </c>
      <c r="DE13" s="49" t="e">
        <f>($Z$31*((DD13-DD12)/12))+DE12</f>
        <v>#DIV/0!</v>
      </c>
    </row>
    <row r="14" spans="2:109">
      <c r="B14" s="43"/>
      <c r="C14" s="158" t="s">
        <v>79</v>
      </c>
      <c r="D14" s="54" t="s">
        <v>80</v>
      </c>
      <c r="E14" s="50">
        <v>0</v>
      </c>
      <c r="G14" s="44"/>
      <c r="I14" s="43"/>
      <c r="J14" s="155" t="s">
        <v>79</v>
      </c>
      <c r="K14" s="30" t="s">
        <v>80</v>
      </c>
      <c r="L14" s="50">
        <f t="shared" si="1"/>
        <v>0</v>
      </c>
      <c r="M14" s="51"/>
      <c r="N14" s="52"/>
      <c r="O14" s="51"/>
      <c r="P14" s="43"/>
      <c r="Q14" s="156" t="s">
        <v>79</v>
      </c>
      <c r="R14" s="54" t="s">
        <v>80</v>
      </c>
      <c r="S14" s="56">
        <f t="shared" si="2"/>
        <v>0</v>
      </c>
      <c r="T14" s="57"/>
      <c r="U14" s="58"/>
      <c r="V14" s="57"/>
      <c r="W14" s="59"/>
      <c r="X14" s="156" t="s">
        <v>79</v>
      </c>
      <c r="Y14" s="54" t="s">
        <v>80</v>
      </c>
      <c r="Z14" s="56">
        <f t="shared" si="3"/>
        <v>0</v>
      </c>
      <c r="AA14" s="57"/>
      <c r="AB14" s="58"/>
      <c r="AC14" s="57"/>
      <c r="AD14" s="59"/>
      <c r="AE14" s="156" t="s">
        <v>79</v>
      </c>
      <c r="AF14" s="54" t="s">
        <v>80</v>
      </c>
      <c r="AG14" s="56">
        <f t="shared" si="4"/>
        <v>0</v>
      </c>
      <c r="AH14" s="57"/>
      <c r="AI14" s="58"/>
      <c r="AJ14" s="57"/>
      <c r="AK14" s="59"/>
      <c r="AL14" s="156" t="s">
        <v>79</v>
      </c>
      <c r="AM14" s="54" t="s">
        <v>80</v>
      </c>
      <c r="AN14" s="56">
        <f t="shared" si="5"/>
        <v>0</v>
      </c>
      <c r="AO14" s="57"/>
      <c r="AP14" s="58"/>
      <c r="AQ14" s="57"/>
      <c r="AR14" s="59"/>
      <c r="AS14" s="156" t="s">
        <v>79</v>
      </c>
      <c r="AT14" s="54" t="s">
        <v>80</v>
      </c>
      <c r="AU14" s="56">
        <f t="shared" si="6"/>
        <v>0</v>
      </c>
      <c r="AV14" s="57"/>
      <c r="AW14" s="58"/>
      <c r="AX14" s="57"/>
      <c r="AY14" s="59"/>
      <c r="AZ14" s="156" t="s">
        <v>79</v>
      </c>
      <c r="BA14" s="54" t="s">
        <v>80</v>
      </c>
      <c r="BB14" s="56">
        <f t="shared" si="7"/>
        <v>0</v>
      </c>
      <c r="BC14" s="60"/>
      <c r="BD14" s="61"/>
      <c r="BE14" s="60"/>
      <c r="BF14" s="59"/>
      <c r="BG14" s="156" t="s">
        <v>79</v>
      </c>
      <c r="BH14" s="54" t="s">
        <v>80</v>
      </c>
      <c r="BI14" s="56">
        <f t="shared" si="8"/>
        <v>0</v>
      </c>
      <c r="BJ14" s="60"/>
      <c r="BK14" s="61"/>
      <c r="BL14" s="60"/>
      <c r="BM14" s="59"/>
      <c r="BN14" s="156" t="s">
        <v>79</v>
      </c>
      <c r="BO14" s="54" t="s">
        <v>80</v>
      </c>
      <c r="BP14" s="56">
        <f t="shared" si="9"/>
        <v>0</v>
      </c>
      <c r="BQ14" s="60"/>
      <c r="BR14" s="61"/>
      <c r="BS14" s="60"/>
      <c r="BT14" s="59"/>
      <c r="BU14" s="156" t="s">
        <v>79</v>
      </c>
      <c r="BV14" s="54" t="s">
        <v>80</v>
      </c>
      <c r="BW14" s="55"/>
      <c r="BX14" s="60"/>
      <c r="BY14" s="61"/>
      <c r="BZ14" s="60"/>
      <c r="CA14" s="59"/>
      <c r="CB14" s="156" t="s">
        <v>79</v>
      </c>
      <c r="CC14" s="54" t="s">
        <v>80</v>
      </c>
      <c r="CD14" s="55"/>
      <c r="CE14" s="3"/>
      <c r="CF14" s="3"/>
      <c r="CG14" s="60"/>
      <c r="CH14" s="43"/>
      <c r="CI14" s="155" t="s">
        <v>79</v>
      </c>
      <c r="CJ14" s="30" t="s">
        <v>80</v>
      </c>
      <c r="CK14" s="31"/>
      <c r="CM14" s="44"/>
      <c r="CO14" s="43"/>
      <c r="CP14" s="155" t="s">
        <v>79</v>
      </c>
      <c r="CQ14" s="30" t="s">
        <v>80</v>
      </c>
      <c r="CR14" s="31"/>
      <c r="CT14" s="44"/>
      <c r="CV14" s="43"/>
      <c r="CW14" s="155" t="s">
        <v>79</v>
      </c>
      <c r="CX14" s="30" t="s">
        <v>80</v>
      </c>
      <c r="CY14" s="31"/>
      <c r="DA14" s="44"/>
      <c r="DC14" s="48">
        <f t="shared" si="0"/>
        <v>4.5</v>
      </c>
      <c r="DD14" s="30">
        <v>54</v>
      </c>
      <c r="DE14" s="49" t="e">
        <f>($AG$31*((DD14-DD13)/12))+DE13</f>
        <v>#DIV/0!</v>
      </c>
    </row>
    <row r="15" spans="2:109">
      <c r="B15" s="43"/>
      <c r="C15" s="158"/>
      <c r="D15" s="54" t="s">
        <v>81</v>
      </c>
      <c r="E15" s="50">
        <v>0</v>
      </c>
      <c r="G15" s="44"/>
      <c r="I15" s="43"/>
      <c r="J15" s="155"/>
      <c r="K15" s="30" t="s">
        <v>81</v>
      </c>
      <c r="L15" s="50">
        <f t="shared" si="1"/>
        <v>0</v>
      </c>
      <c r="M15" s="51"/>
      <c r="N15" s="52"/>
      <c r="O15" s="51"/>
      <c r="P15" s="43"/>
      <c r="Q15" s="156"/>
      <c r="R15" s="54" t="s">
        <v>81</v>
      </c>
      <c r="S15" s="56">
        <f t="shared" si="2"/>
        <v>0</v>
      </c>
      <c r="T15" s="57"/>
      <c r="U15" s="58"/>
      <c r="V15" s="57"/>
      <c r="W15" s="59"/>
      <c r="X15" s="156"/>
      <c r="Y15" s="54" t="s">
        <v>81</v>
      </c>
      <c r="Z15" s="56">
        <f t="shared" si="3"/>
        <v>0</v>
      </c>
      <c r="AA15" s="57"/>
      <c r="AB15" s="58"/>
      <c r="AC15" s="57"/>
      <c r="AD15" s="59"/>
      <c r="AE15" s="156"/>
      <c r="AF15" s="54" t="s">
        <v>81</v>
      </c>
      <c r="AG15" s="56">
        <f t="shared" si="4"/>
        <v>0</v>
      </c>
      <c r="AH15" s="57"/>
      <c r="AI15" s="58"/>
      <c r="AJ15" s="57"/>
      <c r="AK15" s="59"/>
      <c r="AL15" s="156"/>
      <c r="AM15" s="54" t="s">
        <v>81</v>
      </c>
      <c r="AN15" s="56">
        <f t="shared" si="5"/>
        <v>0</v>
      </c>
      <c r="AO15" s="57"/>
      <c r="AP15" s="58"/>
      <c r="AQ15" s="57"/>
      <c r="AR15" s="59"/>
      <c r="AS15" s="156"/>
      <c r="AT15" s="54" t="s">
        <v>81</v>
      </c>
      <c r="AU15" s="56">
        <f t="shared" si="6"/>
        <v>0</v>
      </c>
      <c r="AV15" s="57"/>
      <c r="AW15" s="58"/>
      <c r="AX15" s="57"/>
      <c r="AY15" s="59"/>
      <c r="AZ15" s="156"/>
      <c r="BA15" s="54" t="s">
        <v>81</v>
      </c>
      <c r="BB15" s="56">
        <f t="shared" si="7"/>
        <v>0</v>
      </c>
      <c r="BC15" s="60"/>
      <c r="BD15" s="61"/>
      <c r="BE15" s="60"/>
      <c r="BF15" s="59"/>
      <c r="BG15" s="156"/>
      <c r="BH15" s="54" t="s">
        <v>81</v>
      </c>
      <c r="BI15" s="56">
        <f t="shared" si="8"/>
        <v>0</v>
      </c>
      <c r="BJ15" s="60"/>
      <c r="BK15" s="61"/>
      <c r="BL15" s="60"/>
      <c r="BM15" s="59"/>
      <c r="BN15" s="156"/>
      <c r="BO15" s="54" t="s">
        <v>81</v>
      </c>
      <c r="BP15" s="56">
        <f t="shared" si="9"/>
        <v>0</v>
      </c>
      <c r="BQ15" s="60"/>
      <c r="BR15" s="61"/>
      <c r="BS15" s="60"/>
      <c r="BT15" s="59"/>
      <c r="BU15" s="156"/>
      <c r="BV15" s="54" t="s">
        <v>81</v>
      </c>
      <c r="BW15" s="55"/>
      <c r="BX15" s="60"/>
      <c r="BY15" s="61"/>
      <c r="BZ15" s="60"/>
      <c r="CA15" s="59"/>
      <c r="CB15" s="156"/>
      <c r="CC15" s="54" t="s">
        <v>81</v>
      </c>
      <c r="CD15" s="55"/>
      <c r="CE15" s="3"/>
      <c r="CF15" s="3"/>
      <c r="CG15" s="60"/>
      <c r="CH15" s="43"/>
      <c r="CI15" s="155"/>
      <c r="CJ15" s="30" t="s">
        <v>81</v>
      </c>
      <c r="CK15" s="31"/>
      <c r="CM15" s="44"/>
      <c r="CO15" s="43"/>
      <c r="CP15" s="155"/>
      <c r="CQ15" s="30" t="s">
        <v>81</v>
      </c>
      <c r="CR15" s="31"/>
      <c r="CT15" s="44"/>
      <c r="CV15" s="43"/>
      <c r="CW15" s="155"/>
      <c r="CX15" s="30" t="s">
        <v>81</v>
      </c>
      <c r="CY15" s="31"/>
      <c r="DA15" s="44"/>
      <c r="DC15" s="48">
        <f t="shared" si="0"/>
        <v>5</v>
      </c>
      <c r="DD15" s="30">
        <v>60</v>
      </c>
      <c r="DE15" s="49" t="e">
        <f>($AG$31*((DD15-DD14)/12))+DE14</f>
        <v>#DIV/0!</v>
      </c>
    </row>
    <row r="16" spans="2:109">
      <c r="B16" s="43"/>
      <c r="C16" s="158"/>
      <c r="D16" s="54" t="s">
        <v>82</v>
      </c>
      <c r="E16" s="50">
        <v>0</v>
      </c>
      <c r="G16" s="44"/>
      <c r="I16" s="43"/>
      <c r="J16" s="155"/>
      <c r="K16" s="30" t="s">
        <v>82</v>
      </c>
      <c r="L16" s="50">
        <f t="shared" si="1"/>
        <v>0</v>
      </c>
      <c r="M16" s="51"/>
      <c r="N16" s="52"/>
      <c r="O16" s="51"/>
      <c r="P16" s="43"/>
      <c r="Q16" s="156"/>
      <c r="R16" s="54" t="s">
        <v>82</v>
      </c>
      <c r="S16" s="56">
        <f t="shared" si="2"/>
        <v>0</v>
      </c>
      <c r="T16" s="57"/>
      <c r="U16" s="58"/>
      <c r="V16" s="57"/>
      <c r="W16" s="59"/>
      <c r="X16" s="156"/>
      <c r="Y16" s="54" t="s">
        <v>82</v>
      </c>
      <c r="Z16" s="56">
        <f t="shared" si="3"/>
        <v>0</v>
      </c>
      <c r="AA16" s="57"/>
      <c r="AB16" s="58"/>
      <c r="AC16" s="57"/>
      <c r="AD16" s="59"/>
      <c r="AE16" s="156"/>
      <c r="AF16" s="54" t="s">
        <v>82</v>
      </c>
      <c r="AG16" s="56">
        <f t="shared" si="4"/>
        <v>0</v>
      </c>
      <c r="AH16" s="57"/>
      <c r="AI16" s="58"/>
      <c r="AJ16" s="57"/>
      <c r="AK16" s="59"/>
      <c r="AL16" s="156"/>
      <c r="AM16" s="54" t="s">
        <v>82</v>
      </c>
      <c r="AN16" s="56">
        <f t="shared" si="5"/>
        <v>0</v>
      </c>
      <c r="AO16" s="57"/>
      <c r="AP16" s="58"/>
      <c r="AQ16" s="57"/>
      <c r="AR16" s="59"/>
      <c r="AS16" s="156"/>
      <c r="AT16" s="54" t="s">
        <v>82</v>
      </c>
      <c r="AU16" s="56">
        <f t="shared" si="6"/>
        <v>0</v>
      </c>
      <c r="AV16" s="57"/>
      <c r="AW16" s="58"/>
      <c r="AX16" s="57"/>
      <c r="AY16" s="59"/>
      <c r="AZ16" s="156"/>
      <c r="BA16" s="54" t="s">
        <v>82</v>
      </c>
      <c r="BB16" s="56">
        <f t="shared" si="7"/>
        <v>0</v>
      </c>
      <c r="BC16" s="60"/>
      <c r="BD16" s="61"/>
      <c r="BE16" s="60"/>
      <c r="BF16" s="59"/>
      <c r="BG16" s="156"/>
      <c r="BH16" s="54" t="s">
        <v>82</v>
      </c>
      <c r="BI16" s="56">
        <f t="shared" si="8"/>
        <v>0</v>
      </c>
      <c r="BJ16" s="60"/>
      <c r="BK16" s="61"/>
      <c r="BL16" s="60"/>
      <c r="BM16" s="59"/>
      <c r="BN16" s="156"/>
      <c r="BO16" s="54" t="s">
        <v>82</v>
      </c>
      <c r="BP16" s="56">
        <f t="shared" si="9"/>
        <v>0</v>
      </c>
      <c r="BQ16" s="60"/>
      <c r="BR16" s="61"/>
      <c r="BS16" s="60"/>
      <c r="BT16" s="59"/>
      <c r="BU16" s="156"/>
      <c r="BV16" s="54" t="s">
        <v>82</v>
      </c>
      <c r="BW16" s="55"/>
      <c r="BX16" s="60"/>
      <c r="BY16" s="61"/>
      <c r="BZ16" s="60"/>
      <c r="CA16" s="59"/>
      <c r="CB16" s="156"/>
      <c r="CC16" s="54" t="s">
        <v>82</v>
      </c>
      <c r="CD16" s="55"/>
      <c r="CE16" s="3"/>
      <c r="CF16" s="3"/>
      <c r="CG16" s="60"/>
      <c r="CH16" s="43"/>
      <c r="CI16" s="155"/>
      <c r="CJ16" s="30" t="s">
        <v>82</v>
      </c>
      <c r="CK16" s="31"/>
      <c r="CM16" s="44"/>
      <c r="CO16" s="43"/>
      <c r="CP16" s="155"/>
      <c r="CQ16" s="30" t="s">
        <v>82</v>
      </c>
      <c r="CR16" s="31"/>
      <c r="CT16" s="44"/>
      <c r="CV16" s="43"/>
      <c r="CW16" s="155"/>
      <c r="CX16" s="30" t="s">
        <v>82</v>
      </c>
      <c r="CY16" s="31"/>
      <c r="DA16" s="44"/>
      <c r="DC16" s="48">
        <f t="shared" si="0"/>
        <v>5.5</v>
      </c>
      <c r="DD16" s="30">
        <v>66</v>
      </c>
      <c r="DE16" s="49" t="e">
        <f>($AN$31*((DD16-DD15)/12))+DE15</f>
        <v>#DIV/0!</v>
      </c>
    </row>
    <row r="17" spans="2:109">
      <c r="B17" s="43"/>
      <c r="C17" s="158"/>
      <c r="D17" s="54" t="s">
        <v>83</v>
      </c>
      <c r="E17" s="50">
        <v>0</v>
      </c>
      <c r="G17" s="44"/>
      <c r="I17" s="43"/>
      <c r="J17" s="155"/>
      <c r="K17" s="30" t="s">
        <v>83</v>
      </c>
      <c r="L17" s="50">
        <f t="shared" si="1"/>
        <v>0</v>
      </c>
      <c r="M17" s="51"/>
      <c r="N17" s="52"/>
      <c r="O17" s="51"/>
      <c r="P17" s="43"/>
      <c r="Q17" s="156"/>
      <c r="R17" s="54" t="s">
        <v>83</v>
      </c>
      <c r="S17" s="56">
        <f t="shared" si="2"/>
        <v>0</v>
      </c>
      <c r="T17" s="57"/>
      <c r="U17" s="58"/>
      <c r="V17" s="57"/>
      <c r="W17" s="59"/>
      <c r="X17" s="156"/>
      <c r="Y17" s="54" t="s">
        <v>83</v>
      </c>
      <c r="Z17" s="56">
        <f t="shared" si="3"/>
        <v>0</v>
      </c>
      <c r="AA17" s="57"/>
      <c r="AB17" s="58"/>
      <c r="AC17" s="57"/>
      <c r="AD17" s="59"/>
      <c r="AE17" s="156"/>
      <c r="AF17" s="54" t="s">
        <v>83</v>
      </c>
      <c r="AG17" s="56">
        <f t="shared" si="4"/>
        <v>0</v>
      </c>
      <c r="AH17" s="57"/>
      <c r="AI17" s="58"/>
      <c r="AJ17" s="57"/>
      <c r="AK17" s="59"/>
      <c r="AL17" s="156"/>
      <c r="AM17" s="54" t="s">
        <v>83</v>
      </c>
      <c r="AN17" s="56">
        <f t="shared" si="5"/>
        <v>0</v>
      </c>
      <c r="AO17" s="57"/>
      <c r="AP17" s="58"/>
      <c r="AQ17" s="57"/>
      <c r="AR17" s="59"/>
      <c r="AS17" s="156"/>
      <c r="AT17" s="54" t="s">
        <v>83</v>
      </c>
      <c r="AU17" s="56">
        <f t="shared" si="6"/>
        <v>0</v>
      </c>
      <c r="AV17" s="57"/>
      <c r="AW17" s="58"/>
      <c r="AX17" s="57"/>
      <c r="AY17" s="59"/>
      <c r="AZ17" s="156"/>
      <c r="BA17" s="54" t="s">
        <v>83</v>
      </c>
      <c r="BB17" s="56">
        <f t="shared" si="7"/>
        <v>0</v>
      </c>
      <c r="BC17" s="60"/>
      <c r="BD17" s="61"/>
      <c r="BE17" s="60"/>
      <c r="BF17" s="59"/>
      <c r="BG17" s="156"/>
      <c r="BH17" s="54" t="s">
        <v>83</v>
      </c>
      <c r="BI17" s="56">
        <f t="shared" si="8"/>
        <v>0</v>
      </c>
      <c r="BJ17" s="60"/>
      <c r="BK17" s="61"/>
      <c r="BL17" s="60"/>
      <c r="BM17" s="59"/>
      <c r="BN17" s="156"/>
      <c r="BO17" s="54" t="s">
        <v>83</v>
      </c>
      <c r="BP17" s="56">
        <f t="shared" si="9"/>
        <v>0</v>
      </c>
      <c r="BQ17" s="60"/>
      <c r="BR17" s="61"/>
      <c r="BS17" s="60"/>
      <c r="BT17" s="59"/>
      <c r="BU17" s="156"/>
      <c r="BV17" s="54" t="s">
        <v>83</v>
      </c>
      <c r="BW17" s="55"/>
      <c r="BX17" s="60"/>
      <c r="BY17" s="61"/>
      <c r="BZ17" s="60"/>
      <c r="CA17" s="59"/>
      <c r="CB17" s="156"/>
      <c r="CC17" s="54" t="s">
        <v>83</v>
      </c>
      <c r="CD17" s="55"/>
      <c r="CE17" s="3"/>
      <c r="CF17" s="3"/>
      <c r="CG17" s="60"/>
      <c r="CH17" s="43"/>
      <c r="CI17" s="155"/>
      <c r="CJ17" s="30" t="s">
        <v>83</v>
      </c>
      <c r="CK17" s="31"/>
      <c r="CM17" s="44"/>
      <c r="CO17" s="43"/>
      <c r="CP17" s="155"/>
      <c r="CQ17" s="30" t="s">
        <v>83</v>
      </c>
      <c r="CR17" s="31"/>
      <c r="CT17" s="44"/>
      <c r="CV17" s="43"/>
      <c r="CW17" s="155"/>
      <c r="CX17" s="30" t="s">
        <v>83</v>
      </c>
      <c r="CY17" s="31"/>
      <c r="DA17" s="44"/>
      <c r="DC17" s="48">
        <f t="shared" si="0"/>
        <v>6</v>
      </c>
      <c r="DD17" s="30">
        <v>72</v>
      </c>
      <c r="DE17" s="49" t="e">
        <f>($AN$31*((DD17-DD16)/12))+DE16</f>
        <v>#DIV/0!</v>
      </c>
    </row>
    <row r="18" spans="2:109">
      <c r="B18" s="43"/>
      <c r="C18" s="158"/>
      <c r="D18" s="54" t="s">
        <v>84</v>
      </c>
      <c r="E18" s="50">
        <v>0</v>
      </c>
      <c r="G18" s="44"/>
      <c r="I18" s="43"/>
      <c r="J18" s="155"/>
      <c r="K18" s="54" t="s">
        <v>84</v>
      </c>
      <c r="L18" s="50">
        <f t="shared" si="1"/>
        <v>0</v>
      </c>
      <c r="M18" s="51"/>
      <c r="N18" s="52"/>
      <c r="O18" s="51"/>
      <c r="P18" s="43"/>
      <c r="Q18" s="156"/>
      <c r="R18" s="54" t="s">
        <v>84</v>
      </c>
      <c r="S18" s="56">
        <f t="shared" si="2"/>
        <v>0</v>
      </c>
      <c r="T18" s="57"/>
      <c r="U18" s="58"/>
      <c r="V18" s="57"/>
      <c r="W18" s="59"/>
      <c r="X18" s="156"/>
      <c r="Y18" s="54" t="s">
        <v>84</v>
      </c>
      <c r="Z18" s="56">
        <f t="shared" si="3"/>
        <v>0</v>
      </c>
      <c r="AA18" s="57"/>
      <c r="AB18" s="58"/>
      <c r="AC18" s="57"/>
      <c r="AD18" s="59"/>
      <c r="AE18" s="156"/>
      <c r="AF18" s="54" t="s">
        <v>84</v>
      </c>
      <c r="AG18" s="56">
        <f t="shared" si="4"/>
        <v>0</v>
      </c>
      <c r="AH18" s="57"/>
      <c r="AI18" s="58"/>
      <c r="AJ18" s="57"/>
      <c r="AK18" s="59"/>
      <c r="AL18" s="156"/>
      <c r="AM18" s="54" t="s">
        <v>84</v>
      </c>
      <c r="AN18" s="56">
        <f t="shared" si="5"/>
        <v>0</v>
      </c>
      <c r="AO18" s="57"/>
      <c r="AP18" s="58"/>
      <c r="AQ18" s="57"/>
      <c r="AR18" s="59"/>
      <c r="AS18" s="156"/>
      <c r="AT18" s="54" t="s">
        <v>84</v>
      </c>
      <c r="AU18" s="56">
        <f t="shared" si="6"/>
        <v>0</v>
      </c>
      <c r="AV18" s="57"/>
      <c r="AW18" s="58"/>
      <c r="AX18" s="57"/>
      <c r="AY18" s="59"/>
      <c r="AZ18" s="156"/>
      <c r="BA18" s="54" t="s">
        <v>84</v>
      </c>
      <c r="BB18" s="56">
        <f t="shared" si="7"/>
        <v>0</v>
      </c>
      <c r="BC18" s="60"/>
      <c r="BD18" s="61"/>
      <c r="BE18" s="60"/>
      <c r="BF18" s="59"/>
      <c r="BG18" s="156"/>
      <c r="BH18" s="54" t="s">
        <v>84</v>
      </c>
      <c r="BI18" s="56">
        <f t="shared" si="8"/>
        <v>0</v>
      </c>
      <c r="BJ18" s="60"/>
      <c r="BK18" s="61"/>
      <c r="BL18" s="60"/>
      <c r="BM18" s="59"/>
      <c r="BN18" s="156"/>
      <c r="BO18" s="54" t="s">
        <v>84</v>
      </c>
      <c r="BP18" s="56">
        <f t="shared" si="9"/>
        <v>0</v>
      </c>
      <c r="BQ18" s="60"/>
      <c r="BR18" s="61"/>
      <c r="BS18" s="60"/>
      <c r="BT18" s="59"/>
      <c r="BU18" s="156"/>
      <c r="BV18" s="54"/>
      <c r="BW18" s="55"/>
      <c r="BX18" s="60"/>
      <c r="BY18" s="61"/>
      <c r="BZ18" s="60"/>
      <c r="CA18" s="59"/>
      <c r="CB18" s="156"/>
      <c r="CC18" s="54"/>
      <c r="CD18" s="55"/>
      <c r="CE18" s="3"/>
      <c r="CF18" s="3"/>
      <c r="CG18" s="60"/>
      <c r="CH18" s="43"/>
      <c r="CI18" s="155"/>
      <c r="CJ18" s="30"/>
      <c r="CK18" s="31"/>
      <c r="CM18" s="44"/>
      <c r="CO18" s="43"/>
      <c r="CP18" s="155"/>
      <c r="CQ18" s="30"/>
      <c r="CR18" s="31"/>
      <c r="CT18" s="44"/>
      <c r="CV18" s="43"/>
      <c r="CW18" s="155"/>
      <c r="CX18" s="30"/>
      <c r="CY18" s="31"/>
      <c r="DA18" s="44"/>
      <c r="DC18" s="48"/>
      <c r="DD18" s="30"/>
      <c r="DE18" s="49"/>
    </row>
    <row r="19" spans="2:109">
      <c r="B19" s="43"/>
      <c r="C19" s="158"/>
      <c r="D19" s="54" t="s">
        <v>85</v>
      </c>
      <c r="E19" s="50">
        <v>0</v>
      </c>
      <c r="G19" s="44"/>
      <c r="I19" s="43"/>
      <c r="J19" s="155"/>
      <c r="K19" s="54" t="s">
        <v>85</v>
      </c>
      <c r="L19" s="50">
        <f t="shared" si="1"/>
        <v>0</v>
      </c>
      <c r="M19" s="51"/>
      <c r="N19" s="52"/>
      <c r="O19" s="51"/>
      <c r="P19" s="43"/>
      <c r="Q19" s="156"/>
      <c r="R19" s="54" t="s">
        <v>85</v>
      </c>
      <c r="S19" s="56">
        <f t="shared" si="2"/>
        <v>0</v>
      </c>
      <c r="T19" s="57"/>
      <c r="U19" s="58"/>
      <c r="V19" s="57"/>
      <c r="W19" s="59"/>
      <c r="X19" s="156"/>
      <c r="Y19" s="54" t="s">
        <v>85</v>
      </c>
      <c r="Z19" s="56">
        <f t="shared" si="3"/>
        <v>0</v>
      </c>
      <c r="AA19" s="57"/>
      <c r="AB19" s="58"/>
      <c r="AC19" s="57"/>
      <c r="AD19" s="59"/>
      <c r="AE19" s="156"/>
      <c r="AF19" s="54" t="s">
        <v>85</v>
      </c>
      <c r="AG19" s="56">
        <f t="shared" si="4"/>
        <v>0</v>
      </c>
      <c r="AH19" s="57"/>
      <c r="AI19" s="58"/>
      <c r="AJ19" s="57"/>
      <c r="AK19" s="59"/>
      <c r="AL19" s="156"/>
      <c r="AM19" s="54" t="s">
        <v>85</v>
      </c>
      <c r="AN19" s="56">
        <f t="shared" si="5"/>
        <v>0</v>
      </c>
      <c r="AO19" s="57"/>
      <c r="AP19" s="58"/>
      <c r="AQ19" s="57"/>
      <c r="AR19" s="59"/>
      <c r="AS19" s="156"/>
      <c r="AT19" s="54" t="s">
        <v>85</v>
      </c>
      <c r="AU19" s="56">
        <f t="shared" si="6"/>
        <v>0</v>
      </c>
      <c r="AV19" s="57"/>
      <c r="AW19" s="58"/>
      <c r="AX19" s="57"/>
      <c r="AY19" s="59"/>
      <c r="AZ19" s="156"/>
      <c r="BA19" s="54" t="s">
        <v>85</v>
      </c>
      <c r="BB19" s="56">
        <f t="shared" si="7"/>
        <v>0</v>
      </c>
      <c r="BC19" s="60"/>
      <c r="BD19" s="61"/>
      <c r="BE19" s="60"/>
      <c r="BF19" s="59"/>
      <c r="BG19" s="156"/>
      <c r="BH19" s="54" t="s">
        <v>85</v>
      </c>
      <c r="BI19" s="56">
        <f t="shared" si="8"/>
        <v>0</v>
      </c>
      <c r="BJ19" s="60"/>
      <c r="BK19" s="61"/>
      <c r="BL19" s="60"/>
      <c r="BM19" s="59"/>
      <c r="BN19" s="156"/>
      <c r="BO19" s="54" t="s">
        <v>85</v>
      </c>
      <c r="BP19" s="56">
        <f t="shared" si="9"/>
        <v>0</v>
      </c>
      <c r="BQ19" s="60"/>
      <c r="BR19" s="61"/>
      <c r="BS19" s="60"/>
      <c r="BT19" s="59"/>
      <c r="BU19" s="156"/>
      <c r="BV19" s="54" t="s">
        <v>85</v>
      </c>
      <c r="BW19" s="55"/>
      <c r="BX19" s="60"/>
      <c r="BY19" s="61"/>
      <c r="BZ19" s="60"/>
      <c r="CA19" s="59"/>
      <c r="CB19" s="156"/>
      <c r="CC19" s="54" t="s">
        <v>85</v>
      </c>
      <c r="CD19" s="55"/>
      <c r="CE19" s="3"/>
      <c r="CF19" s="3"/>
      <c r="CG19" s="60"/>
      <c r="CH19" s="43"/>
      <c r="CI19" s="155"/>
      <c r="CJ19" s="30" t="s">
        <v>85</v>
      </c>
      <c r="CK19" s="31"/>
      <c r="CM19" s="44"/>
      <c r="CO19" s="43"/>
      <c r="CP19" s="155"/>
      <c r="CQ19" s="30" t="s">
        <v>85</v>
      </c>
      <c r="CR19" s="31"/>
      <c r="CT19" s="44"/>
      <c r="CV19" s="43"/>
      <c r="CW19" s="155"/>
      <c r="CX19" s="30" t="s">
        <v>85</v>
      </c>
      <c r="CY19" s="31"/>
      <c r="DA19" s="44"/>
      <c r="DC19" s="48">
        <f t="shared" si="0"/>
        <v>6.5</v>
      </c>
      <c r="DD19" s="30">
        <v>78</v>
      </c>
      <c r="DE19" s="49" t="e">
        <f>($AU$31*((DD19-DD17)/12))+DE17</f>
        <v>#DIV/0!</v>
      </c>
    </row>
    <row r="20" spans="2:109" ht="15.6" customHeight="1">
      <c r="B20" s="43"/>
      <c r="C20" s="29" t="s">
        <v>86</v>
      </c>
      <c r="D20" s="54" t="s">
        <v>87</v>
      </c>
      <c r="E20" s="50">
        <v>0</v>
      </c>
      <c r="G20" s="44"/>
      <c r="I20" s="43"/>
      <c r="J20" s="30" t="s">
        <v>86</v>
      </c>
      <c r="K20" s="54" t="s">
        <v>87</v>
      </c>
      <c r="L20" s="50">
        <f t="shared" si="1"/>
        <v>0</v>
      </c>
      <c r="M20" s="51"/>
      <c r="N20" s="52"/>
      <c r="O20" s="51"/>
      <c r="P20" s="43"/>
      <c r="Q20" s="54" t="s">
        <v>86</v>
      </c>
      <c r="R20" s="54" t="s">
        <v>87</v>
      </c>
      <c r="S20" s="56">
        <f t="shared" si="2"/>
        <v>0</v>
      </c>
      <c r="T20" s="57"/>
      <c r="U20" s="58"/>
      <c r="V20" s="57"/>
      <c r="W20" s="59"/>
      <c r="X20" s="54" t="s">
        <v>86</v>
      </c>
      <c r="Y20" s="54" t="s">
        <v>87</v>
      </c>
      <c r="Z20" s="56">
        <f t="shared" si="3"/>
        <v>0</v>
      </c>
      <c r="AA20" s="57"/>
      <c r="AB20" s="58"/>
      <c r="AC20" s="57"/>
      <c r="AD20" s="59"/>
      <c r="AE20" s="54" t="s">
        <v>86</v>
      </c>
      <c r="AF20" s="54" t="s">
        <v>87</v>
      </c>
      <c r="AG20" s="56">
        <f t="shared" si="4"/>
        <v>0</v>
      </c>
      <c r="AH20" s="57"/>
      <c r="AI20" s="58"/>
      <c r="AJ20" s="57"/>
      <c r="AK20" s="59"/>
      <c r="AL20" s="54" t="s">
        <v>86</v>
      </c>
      <c r="AM20" s="54" t="s">
        <v>87</v>
      </c>
      <c r="AN20" s="56">
        <f t="shared" si="5"/>
        <v>0</v>
      </c>
      <c r="AO20" s="57"/>
      <c r="AP20" s="58"/>
      <c r="AQ20" s="57"/>
      <c r="AR20" s="59"/>
      <c r="AS20" s="54" t="s">
        <v>86</v>
      </c>
      <c r="AT20" s="54" t="s">
        <v>87</v>
      </c>
      <c r="AU20" s="56">
        <f t="shared" si="6"/>
        <v>0</v>
      </c>
      <c r="AV20" s="57"/>
      <c r="AW20" s="58"/>
      <c r="AX20" s="57"/>
      <c r="AY20" s="59"/>
      <c r="AZ20" s="54" t="s">
        <v>86</v>
      </c>
      <c r="BA20" s="54" t="s">
        <v>87</v>
      </c>
      <c r="BB20" s="56">
        <f t="shared" si="7"/>
        <v>0</v>
      </c>
      <c r="BC20" s="60"/>
      <c r="BD20" s="61"/>
      <c r="BE20" s="60"/>
      <c r="BF20" s="59"/>
      <c r="BG20" s="54" t="s">
        <v>86</v>
      </c>
      <c r="BH20" s="54" t="s">
        <v>87</v>
      </c>
      <c r="BI20" s="56">
        <f t="shared" si="8"/>
        <v>0</v>
      </c>
      <c r="BJ20" s="60"/>
      <c r="BK20" s="61"/>
      <c r="BL20" s="60"/>
      <c r="BM20" s="59"/>
      <c r="BN20" s="54" t="s">
        <v>86</v>
      </c>
      <c r="BO20" s="54" t="s">
        <v>87</v>
      </c>
      <c r="BP20" s="56">
        <f t="shared" si="9"/>
        <v>0</v>
      </c>
      <c r="BQ20" s="60"/>
      <c r="BR20" s="61"/>
      <c r="BS20" s="60"/>
      <c r="BT20" s="59"/>
      <c r="BU20" s="54" t="s">
        <v>86</v>
      </c>
      <c r="BV20" s="54" t="s">
        <v>87</v>
      </c>
      <c r="BW20" s="55"/>
      <c r="BX20" s="60"/>
      <c r="BY20" s="61"/>
      <c r="BZ20" s="60"/>
      <c r="CA20" s="59"/>
      <c r="CB20" s="54" t="s">
        <v>86</v>
      </c>
      <c r="CC20" s="54" t="s">
        <v>87</v>
      </c>
      <c r="CD20" s="55"/>
      <c r="CE20" s="3"/>
      <c r="CF20" s="3"/>
      <c r="CG20" s="60"/>
      <c r="CH20" s="43"/>
      <c r="CI20" s="30" t="s">
        <v>86</v>
      </c>
      <c r="CJ20" s="30" t="s">
        <v>87</v>
      </c>
      <c r="CK20" s="31"/>
      <c r="CM20" s="44"/>
      <c r="CO20" s="43"/>
      <c r="CP20" s="30" t="s">
        <v>86</v>
      </c>
      <c r="CQ20" s="30" t="s">
        <v>87</v>
      </c>
      <c r="CR20" s="31"/>
      <c r="CT20" s="44"/>
      <c r="CV20" s="43"/>
      <c r="CW20" s="30" t="s">
        <v>86</v>
      </c>
      <c r="CX20" s="30" t="s">
        <v>87</v>
      </c>
      <c r="CY20" s="31"/>
      <c r="DA20" s="44"/>
      <c r="DC20" s="48">
        <f t="shared" si="0"/>
        <v>7</v>
      </c>
      <c r="DD20" s="30">
        <v>84</v>
      </c>
      <c r="DE20" s="49" t="e">
        <f t="shared" ref="DE20:DE26" si="10">($AU$31*((DD20-DD19)/12))+DE19</f>
        <v>#DIV/0!</v>
      </c>
    </row>
    <row r="21" spans="2:109">
      <c r="B21" s="43"/>
      <c r="C21" s="158" t="s">
        <v>88</v>
      </c>
      <c r="D21" s="54" t="s">
        <v>89</v>
      </c>
      <c r="E21" s="50">
        <v>0</v>
      </c>
      <c r="G21" s="44"/>
      <c r="I21" s="43"/>
      <c r="J21" s="155" t="s">
        <v>88</v>
      </c>
      <c r="K21" s="54" t="s">
        <v>89</v>
      </c>
      <c r="L21" s="50">
        <f t="shared" si="1"/>
        <v>0</v>
      </c>
      <c r="M21" s="51"/>
      <c r="N21" s="52"/>
      <c r="O21" s="51"/>
      <c r="P21" s="43"/>
      <c r="Q21" s="156" t="s">
        <v>88</v>
      </c>
      <c r="R21" s="54" t="s">
        <v>89</v>
      </c>
      <c r="S21" s="56">
        <f t="shared" si="2"/>
        <v>0</v>
      </c>
      <c r="T21" s="57"/>
      <c r="U21" s="58"/>
      <c r="V21" s="57"/>
      <c r="W21" s="59"/>
      <c r="X21" s="156" t="s">
        <v>88</v>
      </c>
      <c r="Y21" s="54" t="s">
        <v>89</v>
      </c>
      <c r="Z21" s="56">
        <f t="shared" si="3"/>
        <v>0</v>
      </c>
      <c r="AA21" s="57"/>
      <c r="AB21" s="58"/>
      <c r="AC21" s="57"/>
      <c r="AD21" s="59"/>
      <c r="AE21" s="156" t="s">
        <v>88</v>
      </c>
      <c r="AF21" s="54" t="s">
        <v>89</v>
      </c>
      <c r="AG21" s="56">
        <f t="shared" si="4"/>
        <v>0</v>
      </c>
      <c r="AH21" s="57"/>
      <c r="AI21" s="58"/>
      <c r="AJ21" s="57"/>
      <c r="AK21" s="59"/>
      <c r="AL21" s="156" t="s">
        <v>88</v>
      </c>
      <c r="AM21" s="54" t="s">
        <v>89</v>
      </c>
      <c r="AN21" s="56">
        <f t="shared" si="5"/>
        <v>0</v>
      </c>
      <c r="AO21" s="57"/>
      <c r="AP21" s="58"/>
      <c r="AQ21" s="57"/>
      <c r="AR21" s="59"/>
      <c r="AS21" s="156" t="s">
        <v>88</v>
      </c>
      <c r="AT21" s="54" t="s">
        <v>89</v>
      </c>
      <c r="AU21" s="56">
        <f t="shared" si="6"/>
        <v>0</v>
      </c>
      <c r="AV21" s="57"/>
      <c r="AW21" s="58"/>
      <c r="AX21" s="57"/>
      <c r="AY21" s="59"/>
      <c r="AZ21" s="156" t="s">
        <v>88</v>
      </c>
      <c r="BA21" s="54" t="s">
        <v>89</v>
      </c>
      <c r="BB21" s="56">
        <f t="shared" si="7"/>
        <v>0</v>
      </c>
      <c r="BC21" s="60"/>
      <c r="BD21" s="61"/>
      <c r="BE21" s="60"/>
      <c r="BF21" s="59"/>
      <c r="BG21" s="156" t="s">
        <v>88</v>
      </c>
      <c r="BH21" s="54" t="s">
        <v>89</v>
      </c>
      <c r="BI21" s="56">
        <f t="shared" si="8"/>
        <v>0</v>
      </c>
      <c r="BJ21" s="60"/>
      <c r="BK21" s="61"/>
      <c r="BL21" s="60"/>
      <c r="BM21" s="59"/>
      <c r="BN21" s="156" t="s">
        <v>88</v>
      </c>
      <c r="BO21" s="54" t="s">
        <v>89</v>
      </c>
      <c r="BP21" s="56">
        <f t="shared" si="9"/>
        <v>0</v>
      </c>
      <c r="BQ21" s="60"/>
      <c r="BR21" s="61"/>
      <c r="BS21" s="60"/>
      <c r="BT21" s="59"/>
      <c r="BU21" s="156" t="s">
        <v>88</v>
      </c>
      <c r="BV21" s="54" t="s">
        <v>89</v>
      </c>
      <c r="BW21" s="55"/>
      <c r="BX21" s="60"/>
      <c r="BY21" s="61"/>
      <c r="BZ21" s="60"/>
      <c r="CA21" s="59"/>
      <c r="CB21" s="156" t="s">
        <v>88</v>
      </c>
      <c r="CC21" s="54" t="s">
        <v>89</v>
      </c>
      <c r="CD21" s="55"/>
      <c r="CE21" s="3"/>
      <c r="CF21" s="3"/>
      <c r="CG21" s="60"/>
      <c r="CH21" s="43"/>
      <c r="CI21" s="155" t="s">
        <v>88</v>
      </c>
      <c r="CJ21" s="30" t="s">
        <v>89</v>
      </c>
      <c r="CK21" s="31"/>
      <c r="CM21" s="44"/>
      <c r="CO21" s="43"/>
      <c r="CP21" s="155" t="s">
        <v>88</v>
      </c>
      <c r="CQ21" s="30" t="s">
        <v>89</v>
      </c>
      <c r="CR21" s="31"/>
      <c r="CT21" s="44"/>
      <c r="CV21" s="43"/>
      <c r="CW21" s="155" t="s">
        <v>88</v>
      </c>
      <c r="CX21" s="30" t="s">
        <v>89</v>
      </c>
      <c r="CY21" s="31"/>
      <c r="DA21" s="44"/>
      <c r="DC21" s="48">
        <f t="shared" si="0"/>
        <v>7.5</v>
      </c>
      <c r="DD21" s="30">
        <v>90</v>
      </c>
      <c r="DE21" s="49" t="e">
        <f t="shared" si="10"/>
        <v>#DIV/0!</v>
      </c>
    </row>
    <row r="22" spans="2:109">
      <c r="B22" s="43"/>
      <c r="C22" s="158"/>
      <c r="D22" s="54" t="s">
        <v>90</v>
      </c>
      <c r="E22" s="50">
        <v>0</v>
      </c>
      <c r="G22" s="44"/>
      <c r="I22" s="43"/>
      <c r="J22" s="155"/>
      <c r="K22" s="54" t="s">
        <v>90</v>
      </c>
      <c r="L22" s="50">
        <f t="shared" si="1"/>
        <v>0</v>
      </c>
      <c r="M22" s="51"/>
      <c r="N22" s="52"/>
      <c r="O22" s="51"/>
      <c r="P22" s="43"/>
      <c r="Q22" s="156"/>
      <c r="R22" s="54" t="s">
        <v>90</v>
      </c>
      <c r="S22" s="56">
        <f t="shared" si="2"/>
        <v>0</v>
      </c>
      <c r="T22" s="57"/>
      <c r="U22" s="58"/>
      <c r="V22" s="57"/>
      <c r="W22" s="59"/>
      <c r="X22" s="156"/>
      <c r="Y22" s="54" t="s">
        <v>90</v>
      </c>
      <c r="Z22" s="56">
        <f t="shared" si="3"/>
        <v>0</v>
      </c>
      <c r="AA22" s="57"/>
      <c r="AB22" s="58"/>
      <c r="AC22" s="57"/>
      <c r="AD22" s="59"/>
      <c r="AE22" s="156"/>
      <c r="AF22" s="54" t="s">
        <v>90</v>
      </c>
      <c r="AG22" s="56">
        <f t="shared" si="4"/>
        <v>0</v>
      </c>
      <c r="AH22" s="57"/>
      <c r="AI22" s="58"/>
      <c r="AJ22" s="57"/>
      <c r="AK22" s="59"/>
      <c r="AL22" s="156"/>
      <c r="AM22" s="54" t="s">
        <v>90</v>
      </c>
      <c r="AN22" s="56">
        <f t="shared" si="5"/>
        <v>0</v>
      </c>
      <c r="AO22" s="57"/>
      <c r="AP22" s="58"/>
      <c r="AQ22" s="57"/>
      <c r="AR22" s="59"/>
      <c r="AS22" s="156"/>
      <c r="AT22" s="54" t="s">
        <v>90</v>
      </c>
      <c r="AU22" s="56">
        <f t="shared" si="6"/>
        <v>0</v>
      </c>
      <c r="AV22" s="57"/>
      <c r="AW22" s="58"/>
      <c r="AX22" s="57"/>
      <c r="AY22" s="59"/>
      <c r="AZ22" s="156"/>
      <c r="BA22" s="54" t="s">
        <v>90</v>
      </c>
      <c r="BB22" s="56">
        <f t="shared" si="7"/>
        <v>0</v>
      </c>
      <c r="BC22" s="60"/>
      <c r="BD22" s="61"/>
      <c r="BE22" s="60"/>
      <c r="BF22" s="59"/>
      <c r="BG22" s="156"/>
      <c r="BH22" s="54" t="s">
        <v>90</v>
      </c>
      <c r="BI22" s="56">
        <f t="shared" si="8"/>
        <v>0</v>
      </c>
      <c r="BJ22" s="60"/>
      <c r="BK22" s="61"/>
      <c r="BL22" s="60"/>
      <c r="BM22" s="59"/>
      <c r="BN22" s="156"/>
      <c r="BO22" s="54" t="s">
        <v>90</v>
      </c>
      <c r="BP22" s="56">
        <f t="shared" si="9"/>
        <v>0</v>
      </c>
      <c r="BQ22" s="60"/>
      <c r="BR22" s="61"/>
      <c r="BS22" s="60"/>
      <c r="BT22" s="59"/>
      <c r="BU22" s="156"/>
      <c r="BV22" s="54" t="s">
        <v>90</v>
      </c>
      <c r="BW22" s="55"/>
      <c r="BX22" s="60"/>
      <c r="BY22" s="61"/>
      <c r="BZ22" s="60"/>
      <c r="CA22" s="59"/>
      <c r="CB22" s="156"/>
      <c r="CC22" s="54" t="s">
        <v>90</v>
      </c>
      <c r="CD22" s="55"/>
      <c r="CE22" s="3"/>
      <c r="CF22" s="3"/>
      <c r="CG22" s="60"/>
      <c r="CH22" s="43"/>
      <c r="CI22" s="155"/>
      <c r="CJ22" s="30" t="s">
        <v>90</v>
      </c>
      <c r="CK22" s="31"/>
      <c r="CM22" s="44"/>
      <c r="CO22" s="43"/>
      <c r="CP22" s="155"/>
      <c r="CQ22" s="30" t="s">
        <v>90</v>
      </c>
      <c r="CR22" s="31"/>
      <c r="CT22" s="44"/>
      <c r="CV22" s="43"/>
      <c r="CW22" s="155"/>
      <c r="CX22" s="30" t="s">
        <v>90</v>
      </c>
      <c r="CY22" s="31"/>
      <c r="DA22" s="44"/>
      <c r="DC22" s="48">
        <f t="shared" si="0"/>
        <v>8</v>
      </c>
      <c r="DD22" s="30">
        <v>96</v>
      </c>
      <c r="DE22" s="49" t="e">
        <f t="shared" si="10"/>
        <v>#DIV/0!</v>
      </c>
    </row>
    <row r="23" spans="2:109">
      <c r="B23" s="43"/>
      <c r="C23" s="158"/>
      <c r="D23" s="54" t="s">
        <v>91</v>
      </c>
      <c r="E23" s="50">
        <v>0</v>
      </c>
      <c r="G23" s="44"/>
      <c r="I23" s="43"/>
      <c r="J23" s="155"/>
      <c r="K23" s="54" t="s">
        <v>91</v>
      </c>
      <c r="L23" s="50">
        <f t="shared" si="1"/>
        <v>0</v>
      </c>
      <c r="M23" s="51"/>
      <c r="N23" s="52"/>
      <c r="O23" s="51"/>
      <c r="P23" s="43"/>
      <c r="Q23" s="156"/>
      <c r="R23" s="54" t="s">
        <v>91</v>
      </c>
      <c r="S23" s="56">
        <f t="shared" si="2"/>
        <v>0</v>
      </c>
      <c r="T23" s="57"/>
      <c r="U23" s="58"/>
      <c r="V23" s="57"/>
      <c r="W23" s="59"/>
      <c r="X23" s="156"/>
      <c r="Y23" s="54" t="s">
        <v>91</v>
      </c>
      <c r="Z23" s="56">
        <f t="shared" si="3"/>
        <v>0</v>
      </c>
      <c r="AA23" s="57"/>
      <c r="AB23" s="58"/>
      <c r="AC23" s="57"/>
      <c r="AD23" s="59"/>
      <c r="AE23" s="156"/>
      <c r="AF23" s="54" t="s">
        <v>91</v>
      </c>
      <c r="AG23" s="56">
        <f t="shared" si="4"/>
        <v>0</v>
      </c>
      <c r="AH23" s="57"/>
      <c r="AI23" s="58"/>
      <c r="AJ23" s="57"/>
      <c r="AK23" s="59"/>
      <c r="AL23" s="156"/>
      <c r="AM23" s="54" t="s">
        <v>91</v>
      </c>
      <c r="AN23" s="56">
        <f t="shared" si="5"/>
        <v>0</v>
      </c>
      <c r="AO23" s="57"/>
      <c r="AP23" s="58"/>
      <c r="AQ23" s="57"/>
      <c r="AR23" s="59"/>
      <c r="AS23" s="156"/>
      <c r="AT23" s="54" t="s">
        <v>91</v>
      </c>
      <c r="AU23" s="56">
        <f t="shared" si="6"/>
        <v>0</v>
      </c>
      <c r="AV23" s="57"/>
      <c r="AW23" s="58"/>
      <c r="AX23" s="57"/>
      <c r="AY23" s="59"/>
      <c r="AZ23" s="156"/>
      <c r="BA23" s="54" t="s">
        <v>91</v>
      </c>
      <c r="BB23" s="56">
        <f t="shared" si="7"/>
        <v>0</v>
      </c>
      <c r="BC23" s="60"/>
      <c r="BD23" s="61"/>
      <c r="BE23" s="60"/>
      <c r="BF23" s="59"/>
      <c r="BG23" s="156"/>
      <c r="BH23" s="54" t="s">
        <v>91</v>
      </c>
      <c r="BI23" s="56">
        <f t="shared" si="8"/>
        <v>0</v>
      </c>
      <c r="BJ23" s="60"/>
      <c r="BK23" s="61"/>
      <c r="BL23" s="60"/>
      <c r="BM23" s="59"/>
      <c r="BN23" s="156"/>
      <c r="BO23" s="54" t="s">
        <v>91</v>
      </c>
      <c r="BP23" s="56">
        <f t="shared" si="9"/>
        <v>0</v>
      </c>
      <c r="BQ23" s="60"/>
      <c r="BR23" s="61"/>
      <c r="BS23" s="60"/>
      <c r="BT23" s="59"/>
      <c r="BU23" s="156"/>
      <c r="BV23" s="54" t="s">
        <v>91</v>
      </c>
      <c r="BW23" s="55"/>
      <c r="BX23" s="60"/>
      <c r="BY23" s="61"/>
      <c r="BZ23" s="60"/>
      <c r="CA23" s="59"/>
      <c r="CB23" s="156"/>
      <c r="CC23" s="54" t="s">
        <v>91</v>
      </c>
      <c r="CD23" s="55"/>
      <c r="CE23" s="3"/>
      <c r="CF23" s="3"/>
      <c r="CG23" s="60"/>
      <c r="CH23" s="43"/>
      <c r="CI23" s="155"/>
      <c r="CJ23" s="30" t="s">
        <v>91</v>
      </c>
      <c r="CK23" s="31"/>
      <c r="CM23" s="44"/>
      <c r="CO23" s="43"/>
      <c r="CP23" s="155"/>
      <c r="CQ23" s="30" t="s">
        <v>91</v>
      </c>
      <c r="CR23" s="31"/>
      <c r="CT23" s="44"/>
      <c r="CV23" s="43"/>
      <c r="CW23" s="155"/>
      <c r="CX23" s="30" t="s">
        <v>91</v>
      </c>
      <c r="CY23" s="31"/>
      <c r="DA23" s="44"/>
      <c r="DC23" s="48">
        <f t="shared" si="0"/>
        <v>8.5</v>
      </c>
      <c r="DD23" s="30">
        <v>102</v>
      </c>
      <c r="DE23" s="49" t="e">
        <f t="shared" si="10"/>
        <v>#DIV/0!</v>
      </c>
    </row>
    <row r="24" spans="2:109">
      <c r="B24" s="43"/>
      <c r="C24" s="158"/>
      <c r="D24" s="54" t="s">
        <v>92</v>
      </c>
      <c r="E24" s="50">
        <v>0</v>
      </c>
      <c r="G24" s="44"/>
      <c r="I24" s="43"/>
      <c r="J24" s="155"/>
      <c r="K24" s="54" t="s">
        <v>92</v>
      </c>
      <c r="L24" s="50">
        <f t="shared" si="1"/>
        <v>0</v>
      </c>
      <c r="M24" s="51"/>
      <c r="N24" s="52"/>
      <c r="O24" s="51"/>
      <c r="P24" s="43"/>
      <c r="Q24" s="156"/>
      <c r="R24" s="54" t="s">
        <v>92</v>
      </c>
      <c r="S24" s="56">
        <f t="shared" si="2"/>
        <v>0</v>
      </c>
      <c r="T24" s="57"/>
      <c r="U24" s="58"/>
      <c r="V24" s="57"/>
      <c r="W24" s="59"/>
      <c r="X24" s="156"/>
      <c r="Y24" s="54" t="s">
        <v>92</v>
      </c>
      <c r="Z24" s="56">
        <f t="shared" si="3"/>
        <v>0</v>
      </c>
      <c r="AA24" s="57"/>
      <c r="AB24" s="58"/>
      <c r="AC24" s="57"/>
      <c r="AD24" s="59"/>
      <c r="AE24" s="156"/>
      <c r="AF24" s="54" t="s">
        <v>92</v>
      </c>
      <c r="AG24" s="56">
        <f t="shared" si="4"/>
        <v>0</v>
      </c>
      <c r="AH24" s="57"/>
      <c r="AI24" s="58"/>
      <c r="AJ24" s="57"/>
      <c r="AK24" s="59"/>
      <c r="AL24" s="156"/>
      <c r="AM24" s="54" t="s">
        <v>92</v>
      </c>
      <c r="AN24" s="56">
        <f t="shared" si="5"/>
        <v>0</v>
      </c>
      <c r="AO24" s="57"/>
      <c r="AP24" s="58"/>
      <c r="AQ24" s="57"/>
      <c r="AR24" s="59"/>
      <c r="AS24" s="156"/>
      <c r="AT24" s="54" t="s">
        <v>92</v>
      </c>
      <c r="AU24" s="56">
        <f t="shared" si="6"/>
        <v>0</v>
      </c>
      <c r="AV24" s="57"/>
      <c r="AW24" s="58"/>
      <c r="AX24" s="57"/>
      <c r="AY24" s="59"/>
      <c r="AZ24" s="156"/>
      <c r="BA24" s="54" t="s">
        <v>92</v>
      </c>
      <c r="BB24" s="56">
        <f t="shared" si="7"/>
        <v>0</v>
      </c>
      <c r="BC24" s="60"/>
      <c r="BD24" s="61"/>
      <c r="BE24" s="60"/>
      <c r="BF24" s="59"/>
      <c r="BG24" s="156"/>
      <c r="BH24" s="54" t="s">
        <v>92</v>
      </c>
      <c r="BI24" s="56">
        <f t="shared" si="8"/>
        <v>0</v>
      </c>
      <c r="BJ24" s="60"/>
      <c r="BK24" s="61"/>
      <c r="BL24" s="60"/>
      <c r="BM24" s="59"/>
      <c r="BN24" s="156"/>
      <c r="BO24" s="54" t="s">
        <v>92</v>
      </c>
      <c r="BP24" s="56">
        <f t="shared" si="9"/>
        <v>0</v>
      </c>
      <c r="BQ24" s="60"/>
      <c r="BR24" s="61"/>
      <c r="BS24" s="60"/>
      <c r="BT24" s="59"/>
      <c r="BU24" s="156"/>
      <c r="BV24" s="54" t="s">
        <v>92</v>
      </c>
      <c r="BW24" s="55"/>
      <c r="BX24" s="60"/>
      <c r="BY24" s="61"/>
      <c r="BZ24" s="60"/>
      <c r="CA24" s="59"/>
      <c r="CB24" s="156"/>
      <c r="CC24" s="54" t="s">
        <v>92</v>
      </c>
      <c r="CD24" s="55"/>
      <c r="CE24" s="3"/>
      <c r="CF24" s="3"/>
      <c r="CG24" s="60"/>
      <c r="CH24" s="43"/>
      <c r="CI24" s="155"/>
      <c r="CJ24" s="30" t="s">
        <v>92</v>
      </c>
      <c r="CK24" s="31"/>
      <c r="CM24" s="44"/>
      <c r="CO24" s="43"/>
      <c r="CP24" s="155"/>
      <c r="CQ24" s="30" t="s">
        <v>92</v>
      </c>
      <c r="CR24" s="31"/>
      <c r="CT24" s="44"/>
      <c r="CV24" s="43"/>
      <c r="CW24" s="155"/>
      <c r="CX24" s="30" t="s">
        <v>92</v>
      </c>
      <c r="CY24" s="31"/>
      <c r="DA24" s="44"/>
      <c r="DC24" s="48">
        <f t="shared" si="0"/>
        <v>9</v>
      </c>
      <c r="DD24" s="30">
        <v>108</v>
      </c>
      <c r="DE24" s="49" t="e">
        <f t="shared" si="10"/>
        <v>#DIV/0!</v>
      </c>
    </row>
    <row r="25" spans="2:109">
      <c r="B25" s="43"/>
      <c r="C25" s="29" t="s">
        <v>93</v>
      </c>
      <c r="D25" s="54" t="s">
        <v>94</v>
      </c>
      <c r="E25" s="50">
        <v>0</v>
      </c>
      <c r="G25" s="44"/>
      <c r="I25" s="43"/>
      <c r="J25" s="30" t="s">
        <v>93</v>
      </c>
      <c r="K25" s="54" t="s">
        <v>94</v>
      </c>
      <c r="L25" s="50">
        <f t="shared" si="1"/>
        <v>0</v>
      </c>
      <c r="M25" s="51"/>
      <c r="N25" s="52"/>
      <c r="O25" s="51"/>
      <c r="P25" s="43"/>
      <c r="Q25" s="54" t="s">
        <v>93</v>
      </c>
      <c r="R25" s="54" t="s">
        <v>94</v>
      </c>
      <c r="S25" s="56">
        <f t="shared" si="2"/>
        <v>0</v>
      </c>
      <c r="T25" s="57"/>
      <c r="U25" s="58"/>
      <c r="V25" s="57"/>
      <c r="W25" s="59"/>
      <c r="X25" s="54" t="s">
        <v>93</v>
      </c>
      <c r="Y25" s="54" t="s">
        <v>94</v>
      </c>
      <c r="Z25" s="56">
        <f t="shared" si="3"/>
        <v>0</v>
      </c>
      <c r="AA25" s="57"/>
      <c r="AB25" s="58"/>
      <c r="AC25" s="57"/>
      <c r="AD25" s="59"/>
      <c r="AE25" s="54" t="s">
        <v>93</v>
      </c>
      <c r="AF25" s="54" t="s">
        <v>94</v>
      </c>
      <c r="AG25" s="56">
        <f t="shared" si="4"/>
        <v>0</v>
      </c>
      <c r="AH25" s="57"/>
      <c r="AI25" s="58"/>
      <c r="AJ25" s="57"/>
      <c r="AK25" s="59"/>
      <c r="AL25" s="54" t="s">
        <v>93</v>
      </c>
      <c r="AM25" s="54" t="s">
        <v>94</v>
      </c>
      <c r="AN25" s="56">
        <f t="shared" si="5"/>
        <v>0</v>
      </c>
      <c r="AO25" s="57"/>
      <c r="AP25" s="58"/>
      <c r="AQ25" s="57"/>
      <c r="AR25" s="59"/>
      <c r="AS25" s="54" t="s">
        <v>93</v>
      </c>
      <c r="AT25" s="54" t="s">
        <v>94</v>
      </c>
      <c r="AU25" s="56">
        <f t="shared" si="6"/>
        <v>0</v>
      </c>
      <c r="AV25" s="57"/>
      <c r="AW25" s="58"/>
      <c r="AX25" s="57"/>
      <c r="AY25" s="59"/>
      <c r="AZ25" s="54" t="s">
        <v>93</v>
      </c>
      <c r="BA25" s="54" t="s">
        <v>94</v>
      </c>
      <c r="BB25" s="56">
        <f t="shared" si="7"/>
        <v>0</v>
      </c>
      <c r="BC25" s="60"/>
      <c r="BD25" s="61"/>
      <c r="BE25" s="60"/>
      <c r="BF25" s="59"/>
      <c r="BG25" s="54" t="s">
        <v>93</v>
      </c>
      <c r="BH25" s="54" t="s">
        <v>94</v>
      </c>
      <c r="BI25" s="56">
        <f t="shared" si="8"/>
        <v>0</v>
      </c>
      <c r="BJ25" s="60"/>
      <c r="BK25" s="61"/>
      <c r="BL25" s="60"/>
      <c r="BM25" s="59"/>
      <c r="BN25" s="54" t="s">
        <v>93</v>
      </c>
      <c r="BO25" s="54" t="s">
        <v>94</v>
      </c>
      <c r="BP25" s="56">
        <f t="shared" si="9"/>
        <v>0</v>
      </c>
      <c r="BQ25" s="60"/>
      <c r="BR25" s="61"/>
      <c r="BS25" s="60"/>
      <c r="BT25" s="59"/>
      <c r="BU25" s="54" t="s">
        <v>93</v>
      </c>
      <c r="BV25" s="54" t="s">
        <v>94</v>
      </c>
      <c r="BW25" s="55"/>
      <c r="BX25" s="60"/>
      <c r="BY25" s="61"/>
      <c r="BZ25" s="60"/>
      <c r="CA25" s="59"/>
      <c r="CB25" s="54" t="s">
        <v>93</v>
      </c>
      <c r="CC25" s="54" t="s">
        <v>94</v>
      </c>
      <c r="CD25" s="55"/>
      <c r="CE25" s="3"/>
      <c r="CF25" s="3"/>
      <c r="CG25" s="60"/>
      <c r="CH25" s="43"/>
      <c r="CI25" s="30" t="s">
        <v>93</v>
      </c>
      <c r="CJ25" s="30" t="s">
        <v>94</v>
      </c>
      <c r="CK25" s="31"/>
      <c r="CM25" s="44"/>
      <c r="CO25" s="43"/>
      <c r="CP25" s="30" t="s">
        <v>93</v>
      </c>
      <c r="CQ25" s="30" t="s">
        <v>94</v>
      </c>
      <c r="CR25" s="31"/>
      <c r="CT25" s="44"/>
      <c r="CV25" s="43"/>
      <c r="CW25" s="30" t="s">
        <v>93</v>
      </c>
      <c r="CX25" s="30" t="s">
        <v>94</v>
      </c>
      <c r="CY25" s="31"/>
      <c r="DA25" s="44"/>
      <c r="DC25" s="48">
        <f t="shared" si="0"/>
        <v>9.5</v>
      </c>
      <c r="DD25" s="30">
        <v>114</v>
      </c>
      <c r="DE25" s="49" t="e">
        <f t="shared" si="10"/>
        <v>#DIV/0!</v>
      </c>
    </row>
    <row r="26" spans="2:109">
      <c r="B26" s="43"/>
      <c r="C26" s="29" t="s">
        <v>95</v>
      </c>
      <c r="D26" s="54" t="s">
        <v>96</v>
      </c>
      <c r="E26" s="50">
        <v>0</v>
      </c>
      <c r="G26" s="44"/>
      <c r="I26" s="43"/>
      <c r="J26" s="30" t="s">
        <v>95</v>
      </c>
      <c r="K26" s="54" t="s">
        <v>96</v>
      </c>
      <c r="L26" s="50">
        <f t="shared" si="1"/>
        <v>0</v>
      </c>
      <c r="M26" s="51"/>
      <c r="N26" s="52"/>
      <c r="O26" s="51"/>
      <c r="P26" s="43"/>
      <c r="Q26" s="54" t="s">
        <v>95</v>
      </c>
      <c r="R26" s="54" t="s">
        <v>96</v>
      </c>
      <c r="S26" s="56">
        <f t="shared" si="2"/>
        <v>0</v>
      </c>
      <c r="T26" s="57"/>
      <c r="U26" s="58"/>
      <c r="V26" s="57"/>
      <c r="W26" s="59"/>
      <c r="X26" s="54" t="s">
        <v>95</v>
      </c>
      <c r="Y26" s="54" t="s">
        <v>96</v>
      </c>
      <c r="Z26" s="56">
        <f t="shared" si="3"/>
        <v>0</v>
      </c>
      <c r="AA26" s="57"/>
      <c r="AB26" s="58"/>
      <c r="AC26" s="57"/>
      <c r="AD26" s="59"/>
      <c r="AE26" s="54" t="s">
        <v>95</v>
      </c>
      <c r="AF26" s="54" t="s">
        <v>96</v>
      </c>
      <c r="AG26" s="56">
        <f t="shared" si="4"/>
        <v>0</v>
      </c>
      <c r="AH26" s="57"/>
      <c r="AI26" s="58"/>
      <c r="AJ26" s="57"/>
      <c r="AK26" s="59"/>
      <c r="AL26" s="54" t="s">
        <v>95</v>
      </c>
      <c r="AM26" s="54" t="s">
        <v>96</v>
      </c>
      <c r="AN26" s="56">
        <f t="shared" si="5"/>
        <v>0</v>
      </c>
      <c r="AO26" s="57"/>
      <c r="AP26" s="58"/>
      <c r="AQ26" s="57"/>
      <c r="AR26" s="59"/>
      <c r="AS26" s="54" t="s">
        <v>95</v>
      </c>
      <c r="AT26" s="54" t="s">
        <v>96</v>
      </c>
      <c r="AU26" s="56">
        <f t="shared" si="6"/>
        <v>0</v>
      </c>
      <c r="AV26" s="57"/>
      <c r="AW26" s="58"/>
      <c r="AX26" s="57"/>
      <c r="AY26" s="59"/>
      <c r="AZ26" s="54" t="s">
        <v>95</v>
      </c>
      <c r="BA26" s="54" t="s">
        <v>96</v>
      </c>
      <c r="BB26" s="56">
        <f t="shared" si="7"/>
        <v>0</v>
      </c>
      <c r="BC26" s="60"/>
      <c r="BD26" s="61"/>
      <c r="BE26" s="60"/>
      <c r="BF26" s="59"/>
      <c r="BG26" s="54" t="s">
        <v>95</v>
      </c>
      <c r="BH26" s="54" t="s">
        <v>96</v>
      </c>
      <c r="BI26" s="56">
        <f t="shared" si="8"/>
        <v>0</v>
      </c>
      <c r="BJ26" s="60"/>
      <c r="BK26" s="61"/>
      <c r="BL26" s="60"/>
      <c r="BM26" s="59"/>
      <c r="BN26" s="54" t="s">
        <v>95</v>
      </c>
      <c r="BO26" s="54" t="s">
        <v>96</v>
      </c>
      <c r="BP26" s="56">
        <f t="shared" si="9"/>
        <v>0</v>
      </c>
      <c r="BQ26" s="60"/>
      <c r="BR26" s="61"/>
      <c r="BS26" s="60"/>
      <c r="BT26" s="59"/>
      <c r="BU26" s="54" t="s">
        <v>95</v>
      </c>
      <c r="BV26" s="54" t="s">
        <v>96</v>
      </c>
      <c r="BW26" s="55"/>
      <c r="BX26" s="60"/>
      <c r="BY26" s="61"/>
      <c r="BZ26" s="60"/>
      <c r="CA26" s="59"/>
      <c r="CB26" s="54" t="s">
        <v>95</v>
      </c>
      <c r="CC26" s="54" t="s">
        <v>96</v>
      </c>
      <c r="CD26" s="55"/>
      <c r="CE26" s="3"/>
      <c r="CF26" s="3"/>
      <c r="CG26" s="60"/>
      <c r="CH26" s="43"/>
      <c r="CI26" s="30" t="s">
        <v>95</v>
      </c>
      <c r="CJ26" s="30" t="s">
        <v>96</v>
      </c>
      <c r="CK26" s="31"/>
      <c r="CM26" s="44"/>
      <c r="CO26" s="43"/>
      <c r="CP26" s="30" t="s">
        <v>95</v>
      </c>
      <c r="CQ26" s="30" t="s">
        <v>96</v>
      </c>
      <c r="CR26" s="31"/>
      <c r="CT26" s="44"/>
      <c r="CV26" s="43"/>
      <c r="CW26" s="30" t="s">
        <v>95</v>
      </c>
      <c r="CX26" s="30" t="s">
        <v>96</v>
      </c>
      <c r="CY26" s="31"/>
      <c r="DA26" s="44"/>
      <c r="DC26" s="48">
        <f t="shared" si="0"/>
        <v>10</v>
      </c>
      <c r="DD26" s="30">
        <v>120</v>
      </c>
      <c r="DE26" s="49" t="e">
        <f t="shared" si="10"/>
        <v>#DIV/0!</v>
      </c>
    </row>
    <row r="27" spans="2:109">
      <c r="B27" s="43"/>
      <c r="C27" s="29"/>
      <c r="D27" s="54" t="s">
        <v>97</v>
      </c>
      <c r="E27" s="50">
        <v>0</v>
      </c>
      <c r="G27" s="44"/>
      <c r="I27" s="43"/>
      <c r="J27" s="30"/>
      <c r="K27" s="54" t="s">
        <v>97</v>
      </c>
      <c r="L27" s="50">
        <f t="shared" si="1"/>
        <v>0</v>
      </c>
      <c r="M27" s="51"/>
      <c r="N27" s="52"/>
      <c r="O27" s="51"/>
      <c r="P27" s="43"/>
      <c r="Q27" s="54"/>
      <c r="R27" s="54" t="s">
        <v>97</v>
      </c>
      <c r="S27" s="56">
        <f t="shared" si="2"/>
        <v>0</v>
      </c>
      <c r="T27" s="57"/>
      <c r="U27" s="58"/>
      <c r="V27" s="57"/>
      <c r="W27" s="59"/>
      <c r="X27" s="54"/>
      <c r="Y27" s="54" t="s">
        <v>97</v>
      </c>
      <c r="Z27" s="56">
        <f t="shared" si="3"/>
        <v>0</v>
      </c>
      <c r="AA27" s="57"/>
      <c r="AB27" s="58"/>
      <c r="AC27" s="57"/>
      <c r="AD27" s="59"/>
      <c r="AE27" s="54"/>
      <c r="AF27" s="54" t="s">
        <v>97</v>
      </c>
      <c r="AG27" s="56">
        <f t="shared" si="4"/>
        <v>0</v>
      </c>
      <c r="AH27" s="57"/>
      <c r="AI27" s="58"/>
      <c r="AJ27" s="57"/>
      <c r="AK27" s="59"/>
      <c r="AL27" s="54"/>
      <c r="AM27" s="54" t="s">
        <v>97</v>
      </c>
      <c r="AN27" s="56">
        <f t="shared" si="5"/>
        <v>0</v>
      </c>
      <c r="AO27" s="57"/>
      <c r="AP27" s="58"/>
      <c r="AQ27" s="57"/>
      <c r="AR27" s="59"/>
      <c r="AS27" s="54"/>
      <c r="AT27" s="54" t="s">
        <v>97</v>
      </c>
      <c r="AU27" s="56">
        <f t="shared" si="6"/>
        <v>0</v>
      </c>
      <c r="AV27" s="57"/>
      <c r="AW27" s="58"/>
      <c r="AX27" s="57"/>
      <c r="AY27" s="59"/>
      <c r="AZ27" s="54"/>
      <c r="BA27" s="54" t="s">
        <v>97</v>
      </c>
      <c r="BB27" s="56">
        <f t="shared" si="7"/>
        <v>0</v>
      </c>
      <c r="BC27" s="60"/>
      <c r="BD27" s="61"/>
      <c r="BE27" s="60"/>
      <c r="BF27" s="59"/>
      <c r="BG27" s="54"/>
      <c r="BH27" s="54" t="s">
        <v>97</v>
      </c>
      <c r="BI27" s="56">
        <f t="shared" si="8"/>
        <v>0</v>
      </c>
      <c r="BJ27" s="60"/>
      <c r="BK27" s="61"/>
      <c r="BL27" s="60"/>
      <c r="BM27" s="59"/>
      <c r="BN27" s="54"/>
      <c r="BO27" s="54" t="s">
        <v>97</v>
      </c>
      <c r="BP27" s="56">
        <f t="shared" si="9"/>
        <v>0</v>
      </c>
      <c r="BQ27" s="60"/>
      <c r="BR27" s="61"/>
      <c r="BS27" s="60"/>
      <c r="BT27" s="59"/>
      <c r="BU27" s="54"/>
      <c r="BV27" s="54"/>
      <c r="BW27" s="55"/>
      <c r="BX27" s="60"/>
      <c r="BY27" s="61"/>
      <c r="BZ27" s="60"/>
      <c r="CA27" s="59"/>
      <c r="CB27" s="54"/>
      <c r="CC27" s="54"/>
      <c r="CD27" s="55"/>
      <c r="CE27" s="3"/>
      <c r="CF27" s="3"/>
      <c r="CG27" s="60"/>
      <c r="CH27" s="43"/>
      <c r="CI27" s="30"/>
      <c r="CJ27" s="30"/>
      <c r="CK27" s="31"/>
      <c r="CM27" s="44"/>
      <c r="CO27" s="43"/>
      <c r="CP27" s="30"/>
      <c r="CQ27" s="30"/>
      <c r="CR27" s="31"/>
      <c r="CT27" s="44"/>
      <c r="CV27" s="43"/>
      <c r="CW27" s="30"/>
      <c r="CX27" s="30"/>
      <c r="CY27" s="31"/>
      <c r="DA27" s="44"/>
      <c r="DC27" s="48"/>
      <c r="DD27" s="30"/>
      <c r="DE27" s="49"/>
    </row>
    <row r="28" spans="2:109">
      <c r="B28" s="43"/>
      <c r="C28" s="29" t="s">
        <v>98</v>
      </c>
      <c r="D28" s="54" t="s">
        <v>99</v>
      </c>
      <c r="E28" s="50">
        <v>0</v>
      </c>
      <c r="G28" s="44"/>
      <c r="I28" s="43"/>
      <c r="J28" s="30" t="s">
        <v>98</v>
      </c>
      <c r="K28" s="54" t="s">
        <v>99</v>
      </c>
      <c r="L28" s="50">
        <f t="shared" si="1"/>
        <v>0</v>
      </c>
      <c r="M28" s="51"/>
      <c r="N28" s="52"/>
      <c r="O28" s="51"/>
      <c r="P28" s="43"/>
      <c r="Q28" s="54" t="s">
        <v>98</v>
      </c>
      <c r="R28" s="55" t="s">
        <v>99</v>
      </c>
      <c r="S28" s="56">
        <f t="shared" si="2"/>
        <v>0</v>
      </c>
      <c r="T28" s="57"/>
      <c r="U28" s="58"/>
      <c r="V28" s="57"/>
      <c r="W28" s="59"/>
      <c r="X28" s="54" t="s">
        <v>98</v>
      </c>
      <c r="Y28" s="55" t="s">
        <v>99</v>
      </c>
      <c r="Z28" s="56">
        <f t="shared" si="3"/>
        <v>0</v>
      </c>
      <c r="AA28" s="57"/>
      <c r="AB28" s="58"/>
      <c r="AC28" s="57"/>
      <c r="AD28" s="59"/>
      <c r="AE28" s="54" t="s">
        <v>98</v>
      </c>
      <c r="AF28" s="55" t="s">
        <v>99</v>
      </c>
      <c r="AG28" s="56">
        <f t="shared" si="4"/>
        <v>0</v>
      </c>
      <c r="AH28" s="57"/>
      <c r="AI28" s="58"/>
      <c r="AJ28" s="57"/>
      <c r="AK28" s="59"/>
      <c r="AL28" s="54" t="s">
        <v>98</v>
      </c>
      <c r="AM28" s="55" t="s">
        <v>99</v>
      </c>
      <c r="AN28" s="56">
        <f t="shared" si="5"/>
        <v>0</v>
      </c>
      <c r="AO28" s="57"/>
      <c r="AP28" s="58"/>
      <c r="AQ28" s="57"/>
      <c r="AR28" s="59"/>
      <c r="AS28" s="54" t="s">
        <v>98</v>
      </c>
      <c r="AT28" s="55" t="s">
        <v>99</v>
      </c>
      <c r="AU28" s="56">
        <f t="shared" si="6"/>
        <v>0</v>
      </c>
      <c r="AV28" s="57"/>
      <c r="AW28" s="58"/>
      <c r="AX28" s="57"/>
      <c r="AY28" s="59"/>
      <c r="AZ28" s="54" t="s">
        <v>98</v>
      </c>
      <c r="BA28" s="55" t="s">
        <v>99</v>
      </c>
      <c r="BB28" s="56">
        <f t="shared" si="7"/>
        <v>0</v>
      </c>
      <c r="BC28" s="60"/>
      <c r="BD28" s="61"/>
      <c r="BE28" s="60"/>
      <c r="BF28" s="59"/>
      <c r="BG28" s="54" t="s">
        <v>98</v>
      </c>
      <c r="BH28" s="55" t="s">
        <v>99</v>
      </c>
      <c r="BI28" s="56">
        <f t="shared" si="8"/>
        <v>0</v>
      </c>
      <c r="BJ28" s="60"/>
      <c r="BK28" s="61"/>
      <c r="BL28" s="60"/>
      <c r="BM28" s="59"/>
      <c r="BN28" s="54" t="s">
        <v>98</v>
      </c>
      <c r="BO28" s="55" t="s">
        <v>99</v>
      </c>
      <c r="BP28" s="56">
        <f t="shared" si="9"/>
        <v>0</v>
      </c>
      <c r="BQ28" s="60"/>
      <c r="BR28" s="61"/>
      <c r="BS28" s="60"/>
      <c r="BT28" s="59"/>
      <c r="BU28" s="54" t="s">
        <v>98</v>
      </c>
      <c r="BV28" s="55"/>
      <c r="BW28" s="55"/>
      <c r="BX28" s="60"/>
      <c r="BY28" s="61"/>
      <c r="BZ28" s="60"/>
      <c r="CA28" s="59"/>
      <c r="CB28" s="54" t="s">
        <v>98</v>
      </c>
      <c r="CC28" s="55"/>
      <c r="CD28" s="55"/>
      <c r="CE28" s="3"/>
      <c r="CF28" s="3"/>
      <c r="CG28" s="60"/>
      <c r="CH28" s="43"/>
      <c r="CI28" s="30" t="s">
        <v>98</v>
      </c>
      <c r="CJ28" s="31"/>
      <c r="CK28" s="31"/>
      <c r="CM28" s="44"/>
      <c r="CO28" s="43"/>
      <c r="CP28" s="30" t="s">
        <v>98</v>
      </c>
      <c r="CQ28" s="31"/>
      <c r="CR28" s="31"/>
      <c r="CT28" s="44"/>
      <c r="CV28" s="43"/>
      <c r="CW28" s="30" t="s">
        <v>98</v>
      </c>
      <c r="CX28" s="31"/>
      <c r="CY28" s="31"/>
      <c r="DA28" s="44"/>
      <c r="DC28" s="48">
        <f t="shared" si="0"/>
        <v>10.5</v>
      </c>
      <c r="DD28" s="30">
        <v>126</v>
      </c>
      <c r="DE28" s="49"/>
    </row>
    <row r="29" spans="2:109">
      <c r="B29" s="43"/>
      <c r="C29" s="157" t="s">
        <v>100</v>
      </c>
      <c r="D29" s="154"/>
      <c r="E29" s="62">
        <f>SUM(E5:E28)</f>
        <v>0</v>
      </c>
      <c r="G29" s="44"/>
      <c r="I29" s="43"/>
      <c r="J29" s="154" t="s">
        <v>100</v>
      </c>
      <c r="K29" s="154"/>
      <c r="L29" s="62">
        <f>SUM(L5:L28)</f>
        <v>0</v>
      </c>
      <c r="M29" s="51"/>
      <c r="N29" s="52"/>
      <c r="O29" s="51"/>
      <c r="P29" s="43"/>
      <c r="Q29" s="154" t="s">
        <v>100</v>
      </c>
      <c r="R29" s="154"/>
      <c r="S29" s="62">
        <f>SUM(S5:S28)</f>
        <v>0</v>
      </c>
      <c r="T29" s="51"/>
      <c r="U29" s="52"/>
      <c r="V29" s="51"/>
      <c r="W29" s="43"/>
      <c r="X29" s="154" t="s">
        <v>100</v>
      </c>
      <c r="Y29" s="154"/>
      <c r="Z29" s="62">
        <f>SUM(Z5:Z28)</f>
        <v>0</v>
      </c>
      <c r="AA29" s="51"/>
      <c r="AB29" s="52"/>
      <c r="AC29" s="51"/>
      <c r="AD29" s="43"/>
      <c r="AE29" s="154" t="s">
        <v>100</v>
      </c>
      <c r="AF29" s="154"/>
      <c r="AG29" s="62">
        <f>SUM(AG5:AG28)</f>
        <v>0</v>
      </c>
      <c r="AH29" s="51"/>
      <c r="AI29" s="52"/>
      <c r="AJ29" s="51"/>
      <c r="AK29" s="43"/>
      <c r="AL29" s="154" t="s">
        <v>100</v>
      </c>
      <c r="AM29" s="154"/>
      <c r="AN29" s="62">
        <f>SUM(AN5:AN28)</f>
        <v>0</v>
      </c>
      <c r="AO29" s="51"/>
      <c r="AP29" s="52"/>
      <c r="AQ29" s="51"/>
      <c r="AR29" s="43"/>
      <c r="AS29" s="154" t="s">
        <v>100</v>
      </c>
      <c r="AT29" s="154"/>
      <c r="AU29" s="62">
        <f>SUM(AU5:AU28)</f>
        <v>0</v>
      </c>
      <c r="AV29" s="51"/>
      <c r="AW29" s="52"/>
      <c r="AX29" s="51"/>
      <c r="AY29" s="43"/>
      <c r="AZ29" s="154" t="s">
        <v>100</v>
      </c>
      <c r="BA29" s="154"/>
      <c r="BB29" s="62">
        <f>SUM(BB5:BB28)</f>
        <v>0</v>
      </c>
      <c r="BC29" s="51"/>
      <c r="BD29" s="52"/>
      <c r="BE29" s="51"/>
      <c r="BF29" s="43"/>
      <c r="BG29" s="154" t="s">
        <v>100</v>
      </c>
      <c r="BH29" s="154"/>
      <c r="BI29" s="62">
        <f>SUM(BI5:BI28)</f>
        <v>0</v>
      </c>
      <c r="BJ29" s="51"/>
      <c r="BK29" s="52"/>
      <c r="BL29" s="51"/>
      <c r="BM29" s="43"/>
      <c r="BN29" s="154" t="s">
        <v>100</v>
      </c>
      <c r="BO29" s="154"/>
      <c r="BP29" s="62">
        <f>SUM(BP5:BP28)</f>
        <v>0</v>
      </c>
      <c r="BQ29" s="51"/>
      <c r="BR29" s="52"/>
      <c r="BS29" s="51"/>
      <c r="BT29" s="43"/>
      <c r="BU29" s="154" t="s">
        <v>100</v>
      </c>
      <c r="BV29" s="154"/>
      <c r="BW29" s="62">
        <f>SUM(BW5:BW28)</f>
        <v>0</v>
      </c>
      <c r="BX29" s="51"/>
      <c r="BY29" s="52"/>
      <c r="BZ29" s="51"/>
      <c r="CA29" s="43"/>
      <c r="CB29" s="154" t="s">
        <v>100</v>
      </c>
      <c r="CC29" s="154"/>
      <c r="CD29" s="62">
        <f>SUM(CD5:CD28)</f>
        <v>0</v>
      </c>
      <c r="CE29" s="51"/>
      <c r="CF29" s="52"/>
      <c r="CG29" s="51"/>
      <c r="CH29" s="43"/>
      <c r="CI29" s="154" t="s">
        <v>100</v>
      </c>
      <c r="CJ29" s="154"/>
      <c r="CK29" s="62">
        <f>SUM(CK5:CK28)</f>
        <v>0</v>
      </c>
      <c r="CL29" s="51"/>
      <c r="CM29" s="52"/>
      <c r="CN29" s="51"/>
      <c r="CO29" s="43"/>
      <c r="CP29" s="154" t="s">
        <v>100</v>
      </c>
      <c r="CQ29" s="154"/>
      <c r="CR29" s="62">
        <f>SUM(CR5:CR28)</f>
        <v>0</v>
      </c>
      <c r="CS29" s="51"/>
      <c r="CT29" s="52"/>
      <c r="CU29" s="51"/>
      <c r="CV29" s="43"/>
      <c r="CW29" s="154" t="s">
        <v>100</v>
      </c>
      <c r="CX29" s="154"/>
      <c r="CY29" s="62">
        <f>SUM(CY5:CY28)</f>
        <v>0</v>
      </c>
      <c r="CZ29" s="51"/>
      <c r="DA29" s="52"/>
      <c r="DC29" s="48">
        <f t="shared" si="0"/>
        <v>11</v>
      </c>
      <c r="DD29" s="30">
        <v>132</v>
      </c>
      <c r="DE29" s="49"/>
    </row>
    <row r="30" spans="2:109">
      <c r="B30" s="43"/>
      <c r="C30" s="157" t="s">
        <v>101</v>
      </c>
      <c r="D30" s="154"/>
      <c r="E30" s="62">
        <f>SUM(E8:E28)</f>
        <v>0</v>
      </c>
      <c r="G30" s="44"/>
      <c r="I30" s="43"/>
      <c r="J30" s="154" t="s">
        <v>101</v>
      </c>
      <c r="K30" s="154"/>
      <c r="L30" s="62">
        <f>SUM(L8:L28)</f>
        <v>0</v>
      </c>
      <c r="M30" s="51"/>
      <c r="N30" s="52"/>
      <c r="O30" s="51"/>
      <c r="P30" s="43"/>
      <c r="Q30" s="154" t="s">
        <v>101</v>
      </c>
      <c r="R30" s="154"/>
      <c r="S30" s="62">
        <f>SUM(S8:S28)</f>
        <v>0</v>
      </c>
      <c r="T30" s="51"/>
      <c r="U30" s="52"/>
      <c r="V30" s="51"/>
      <c r="W30" s="43"/>
      <c r="X30" s="154" t="s">
        <v>101</v>
      </c>
      <c r="Y30" s="154"/>
      <c r="Z30" s="62">
        <f>SUM(Z8:Z28)</f>
        <v>0</v>
      </c>
      <c r="AA30" s="51"/>
      <c r="AB30" s="52"/>
      <c r="AC30" s="51"/>
      <c r="AD30" s="43"/>
      <c r="AE30" s="154" t="s">
        <v>101</v>
      </c>
      <c r="AF30" s="154"/>
      <c r="AG30" s="62">
        <f>SUM(AG8:AG28)</f>
        <v>0</v>
      </c>
      <c r="AH30" s="51"/>
      <c r="AI30" s="52"/>
      <c r="AJ30" s="51"/>
      <c r="AK30" s="43"/>
      <c r="AL30" s="154" t="s">
        <v>101</v>
      </c>
      <c r="AM30" s="154"/>
      <c r="AN30" s="62">
        <f>SUM(AN8:AN28)</f>
        <v>0</v>
      </c>
      <c r="AO30" s="51"/>
      <c r="AP30" s="52"/>
      <c r="AQ30" s="51"/>
      <c r="AR30" s="43"/>
      <c r="AS30" s="154" t="s">
        <v>101</v>
      </c>
      <c r="AT30" s="154"/>
      <c r="AU30" s="62">
        <f>SUM(AU8:AU28)</f>
        <v>0</v>
      </c>
      <c r="AV30" s="51"/>
      <c r="AW30" s="52"/>
      <c r="AX30" s="51"/>
      <c r="AY30" s="43"/>
      <c r="AZ30" s="154" t="s">
        <v>101</v>
      </c>
      <c r="BA30" s="154"/>
      <c r="BB30" s="62">
        <f>SUM(BB8:BB28)</f>
        <v>0</v>
      </c>
      <c r="BC30" s="51"/>
      <c r="BD30" s="52"/>
      <c r="BE30" s="51"/>
      <c r="BF30" s="43"/>
      <c r="BG30" s="154" t="s">
        <v>101</v>
      </c>
      <c r="BH30" s="154"/>
      <c r="BI30" s="62">
        <f>SUM(BI8:BI28)</f>
        <v>0</v>
      </c>
      <c r="BJ30" s="51"/>
      <c r="BK30" s="52"/>
      <c r="BL30" s="51"/>
      <c r="BM30" s="43"/>
      <c r="BN30" s="154" t="s">
        <v>101</v>
      </c>
      <c r="BO30" s="154"/>
      <c r="BP30" s="62">
        <f>SUM(BP8:BP28)</f>
        <v>0</v>
      </c>
      <c r="BQ30" s="51"/>
      <c r="BR30" s="52"/>
      <c r="BS30" s="51"/>
      <c r="BT30" s="43"/>
      <c r="BU30" s="154" t="s">
        <v>101</v>
      </c>
      <c r="BV30" s="154"/>
      <c r="BW30" s="62">
        <f>SUM(BW8:BW28)</f>
        <v>0</v>
      </c>
      <c r="BX30" s="51"/>
      <c r="BY30" s="52"/>
      <c r="BZ30" s="51"/>
      <c r="CA30" s="43"/>
      <c r="CB30" s="154" t="s">
        <v>101</v>
      </c>
      <c r="CC30" s="154"/>
      <c r="CD30" s="62">
        <f>SUM(CD8:CD28)</f>
        <v>0</v>
      </c>
      <c r="CE30" s="51"/>
      <c r="CF30" s="52"/>
      <c r="CG30" s="51"/>
      <c r="CH30" s="43"/>
      <c r="CI30" s="154" t="s">
        <v>101</v>
      </c>
      <c r="CJ30" s="154"/>
      <c r="CK30" s="62">
        <f>SUM(CK8:CK28)</f>
        <v>0</v>
      </c>
      <c r="CL30" s="51"/>
      <c r="CM30" s="52"/>
      <c r="CN30" s="51"/>
      <c r="CO30" s="43"/>
      <c r="CP30" s="154" t="s">
        <v>101</v>
      </c>
      <c r="CQ30" s="154"/>
      <c r="CR30" s="62">
        <f>SUM(CR8:CR28)</f>
        <v>0</v>
      </c>
      <c r="CS30" s="51"/>
      <c r="CT30" s="52"/>
      <c r="CU30" s="51"/>
      <c r="CV30" s="43"/>
      <c r="CW30" s="154" t="s">
        <v>101</v>
      </c>
      <c r="CX30" s="154"/>
      <c r="CY30" s="62">
        <f>SUM(CY8:CY28)</f>
        <v>0</v>
      </c>
      <c r="CZ30" s="51"/>
      <c r="DA30" s="52"/>
      <c r="DC30" s="48">
        <f>DD30/12</f>
        <v>11.5</v>
      </c>
      <c r="DD30" s="30">
        <v>138</v>
      </c>
      <c r="DE30" s="49"/>
    </row>
    <row r="31" spans="2:109">
      <c r="B31" s="43"/>
      <c r="C31" s="157" t="s">
        <v>102</v>
      </c>
      <c r="D31" s="154"/>
      <c r="E31" s="63" t="e">
        <f>365*E29*(E30/E29)*G39*0.85</f>
        <v>#DIV/0!</v>
      </c>
      <c r="G31" s="44"/>
      <c r="I31" s="43"/>
      <c r="J31" s="154" t="s">
        <v>102</v>
      </c>
      <c r="K31" s="154"/>
      <c r="L31" s="63" t="e">
        <f>365*L29*(L30/L29)*N39*0.85</f>
        <v>#DIV/0!</v>
      </c>
      <c r="M31" s="64"/>
      <c r="N31" s="65"/>
      <c r="O31" s="64"/>
      <c r="P31" s="43"/>
      <c r="Q31" s="154" t="s">
        <v>102</v>
      </c>
      <c r="R31" s="154"/>
      <c r="S31" s="63" t="e">
        <f>365*S29*(S30/S29)*U39*0.85</f>
        <v>#DIV/0!</v>
      </c>
      <c r="T31" s="64"/>
      <c r="U31" s="65"/>
      <c r="V31" s="64"/>
      <c r="W31" s="43"/>
      <c r="X31" s="154" t="s">
        <v>102</v>
      </c>
      <c r="Y31" s="154"/>
      <c r="Z31" s="63" t="e">
        <f>365*Z29*(Z30/Z29)*AB39*0.85</f>
        <v>#DIV/0!</v>
      </c>
      <c r="AA31" s="64"/>
      <c r="AB31" s="65"/>
      <c r="AC31" s="64"/>
      <c r="AD31" s="43"/>
      <c r="AE31" s="154" t="s">
        <v>102</v>
      </c>
      <c r="AF31" s="154"/>
      <c r="AG31" s="63" t="e">
        <f>365*AG29*(AG30/AG29)*AI39*0.85</f>
        <v>#DIV/0!</v>
      </c>
      <c r="AH31" s="64"/>
      <c r="AI31" s="65"/>
      <c r="AJ31" s="64"/>
      <c r="AK31" s="43"/>
      <c r="AL31" s="154" t="s">
        <v>102</v>
      </c>
      <c r="AM31" s="154"/>
      <c r="AN31" s="63" t="e">
        <f>365*AN29*(AN30/AN29)*AP39*0.85</f>
        <v>#DIV/0!</v>
      </c>
      <c r="AO31" s="64"/>
      <c r="AP31" s="65"/>
      <c r="AQ31" s="64"/>
      <c r="AR31" s="43"/>
      <c r="AS31" s="154" t="s">
        <v>102</v>
      </c>
      <c r="AT31" s="154"/>
      <c r="AU31" s="63" t="e">
        <f>365*AU29*(AU30/AU29)*AW39*0.85</f>
        <v>#DIV/0!</v>
      </c>
      <c r="AV31" s="64"/>
      <c r="AW31" s="65"/>
      <c r="AX31" s="64"/>
      <c r="AY31" s="43"/>
      <c r="AZ31" s="154" t="s">
        <v>102</v>
      </c>
      <c r="BA31" s="154"/>
      <c r="BB31" s="63" t="e">
        <f>365*BB29*(BB30/BB29)*BD39*0.85</f>
        <v>#DIV/0!</v>
      </c>
      <c r="BC31" s="64"/>
      <c r="BD31" s="65"/>
      <c r="BE31" s="64"/>
      <c r="BF31" s="43"/>
      <c r="BG31" s="154" t="s">
        <v>102</v>
      </c>
      <c r="BH31" s="154"/>
      <c r="BI31" s="63" t="e">
        <f>365*BI29*(BI30/BI29)*BK39*0.85</f>
        <v>#DIV/0!</v>
      </c>
      <c r="BJ31" s="64"/>
      <c r="BK31" s="65"/>
      <c r="BL31" s="64"/>
      <c r="BM31" s="43"/>
      <c r="BN31" s="154" t="s">
        <v>102</v>
      </c>
      <c r="BO31" s="154"/>
      <c r="BP31" s="63" t="e">
        <f>365*BP29*(BP30/BP29)*BR39*0.85</f>
        <v>#DIV/0!</v>
      </c>
      <c r="BQ31" s="64"/>
      <c r="BR31" s="65"/>
      <c r="BS31" s="64"/>
      <c r="BT31" s="43"/>
      <c r="BU31" s="154" t="s">
        <v>102</v>
      </c>
      <c r="BV31" s="154"/>
      <c r="BW31" s="63" t="e">
        <f>365*BW29*(BW30/BW29)*BY39</f>
        <v>#DIV/0!</v>
      </c>
      <c r="BX31" s="64"/>
      <c r="BY31" s="65"/>
      <c r="BZ31" s="64"/>
      <c r="CA31" s="43"/>
      <c r="CB31" s="154" t="s">
        <v>102</v>
      </c>
      <c r="CC31" s="154"/>
      <c r="CD31" s="63" t="e">
        <f>365*CD29*(CD30/CD29)*CF39</f>
        <v>#DIV/0!</v>
      </c>
      <c r="CE31" s="64"/>
      <c r="CF31" s="65"/>
      <c r="CG31" s="64"/>
      <c r="CH31" s="43"/>
      <c r="CI31" s="154" t="s">
        <v>102</v>
      </c>
      <c r="CJ31" s="154"/>
      <c r="CK31" s="63" t="e">
        <f>365*CK29*(CK30/CK29)*CM39</f>
        <v>#DIV/0!</v>
      </c>
      <c r="CL31" s="64"/>
      <c r="CM31" s="65"/>
      <c r="CN31" s="64"/>
      <c r="CO31" s="43"/>
      <c r="CP31" s="154" t="s">
        <v>102</v>
      </c>
      <c r="CQ31" s="154"/>
      <c r="CR31" s="63" t="e">
        <f>365*CR29*(CR30/CR29)*CT39</f>
        <v>#DIV/0!</v>
      </c>
      <c r="CS31" s="64"/>
      <c r="CT31" s="65"/>
      <c r="CU31" s="64"/>
      <c r="CV31" s="43"/>
      <c r="CW31" s="154" t="s">
        <v>102</v>
      </c>
      <c r="CX31" s="154"/>
      <c r="CY31" s="63" t="e">
        <f>365*CY29*(CY30/CY29)*DA39</f>
        <v>#DIV/0!</v>
      </c>
      <c r="CZ31" s="64"/>
      <c r="DA31" s="65"/>
      <c r="DC31" s="48">
        <f>DD31/12</f>
        <v>12</v>
      </c>
      <c r="DD31" s="30">
        <v>144</v>
      </c>
      <c r="DE31" s="49"/>
    </row>
    <row r="32" spans="2:109" s="64" customFormat="1">
      <c r="B32" s="66"/>
      <c r="C32" s="66"/>
      <c r="G32" s="65"/>
      <c r="I32" s="66"/>
      <c r="N32" s="65"/>
      <c r="P32" s="66"/>
      <c r="U32" s="65"/>
      <c r="W32" s="66"/>
      <c r="AB32" s="65"/>
      <c r="AD32" s="66"/>
      <c r="AI32" s="65"/>
      <c r="AK32" s="66"/>
      <c r="AP32" s="65"/>
      <c r="AR32" s="66"/>
      <c r="AW32" s="65"/>
      <c r="AY32" s="66"/>
      <c r="BD32" s="65"/>
      <c r="BF32" s="66"/>
      <c r="BK32" s="65"/>
      <c r="BM32" s="66"/>
      <c r="BR32" s="65"/>
      <c r="BT32" s="66"/>
      <c r="BY32" s="65"/>
      <c r="CA32" s="66"/>
      <c r="CF32" s="65"/>
      <c r="CH32" s="66"/>
      <c r="CM32" s="65"/>
      <c r="CO32" s="66"/>
      <c r="CT32" s="65"/>
      <c r="CV32" s="66"/>
      <c r="DA32" s="65"/>
      <c r="DC32" s="48">
        <f t="shared" ref="DC32:DC37" si="11">DD32/12</f>
        <v>12.5</v>
      </c>
      <c r="DD32" s="30">
        <v>150</v>
      </c>
      <c r="DE32" s="49"/>
    </row>
    <row r="33" spans="2:109">
      <c r="B33" s="43"/>
      <c r="C33" s="43"/>
      <c r="G33" s="44"/>
      <c r="I33" s="43"/>
      <c r="N33" s="44"/>
      <c r="P33" s="43"/>
      <c r="U33" s="44"/>
      <c r="W33" s="43"/>
      <c r="AB33" s="44"/>
      <c r="AD33" s="43"/>
      <c r="AI33" s="44"/>
      <c r="AK33" s="43"/>
      <c r="AP33" s="44"/>
      <c r="AR33" s="43"/>
      <c r="AW33" s="44"/>
      <c r="AY33" s="43"/>
      <c r="BD33" s="44"/>
      <c r="BF33" s="43"/>
      <c r="BK33" s="44"/>
      <c r="BM33" s="43"/>
      <c r="BR33" s="44"/>
      <c r="BT33" s="43"/>
      <c r="BY33" s="44"/>
      <c r="CA33" s="43"/>
      <c r="CF33" s="44"/>
      <c r="CH33" s="43"/>
      <c r="CM33" s="44"/>
      <c r="CO33" s="43"/>
      <c r="CT33" s="44"/>
      <c r="CV33" s="43"/>
      <c r="DA33" s="44"/>
      <c r="DC33" s="48">
        <f t="shared" si="11"/>
        <v>13</v>
      </c>
      <c r="DD33" s="30">
        <v>156</v>
      </c>
      <c r="DE33" s="49"/>
    </row>
    <row r="34" spans="2:109">
      <c r="B34" s="43"/>
      <c r="C34" s="35" t="s">
        <v>103</v>
      </c>
      <c r="D34" s="36" t="s">
        <v>104</v>
      </c>
      <c r="E34" s="36" t="s">
        <v>105</v>
      </c>
      <c r="F34" s="36" t="s">
        <v>106</v>
      </c>
      <c r="G34" s="37" t="s">
        <v>107</v>
      </c>
      <c r="I34" s="43"/>
      <c r="J34" s="36" t="s">
        <v>103</v>
      </c>
      <c r="K34" s="36" t="s">
        <v>104</v>
      </c>
      <c r="L34" s="36" t="s">
        <v>105</v>
      </c>
      <c r="M34" s="36" t="s">
        <v>106</v>
      </c>
      <c r="N34" s="37" t="s">
        <v>107</v>
      </c>
      <c r="P34" s="43"/>
      <c r="Q34" s="36" t="s">
        <v>103</v>
      </c>
      <c r="R34" s="36" t="s">
        <v>104</v>
      </c>
      <c r="S34" s="36" t="s">
        <v>105</v>
      </c>
      <c r="T34" s="36" t="s">
        <v>106</v>
      </c>
      <c r="U34" s="37" t="s">
        <v>107</v>
      </c>
      <c r="W34" s="43"/>
      <c r="X34" s="36" t="s">
        <v>103</v>
      </c>
      <c r="Y34" s="36" t="s">
        <v>104</v>
      </c>
      <c r="Z34" s="36" t="s">
        <v>105</v>
      </c>
      <c r="AA34" s="36" t="s">
        <v>106</v>
      </c>
      <c r="AB34" s="37" t="s">
        <v>107</v>
      </c>
      <c r="AD34" s="43"/>
      <c r="AE34" s="36" t="s">
        <v>103</v>
      </c>
      <c r="AF34" s="36" t="s">
        <v>104</v>
      </c>
      <c r="AG34" s="36" t="s">
        <v>105</v>
      </c>
      <c r="AH34" s="36" t="s">
        <v>106</v>
      </c>
      <c r="AI34" s="37" t="s">
        <v>107</v>
      </c>
      <c r="AK34" s="43"/>
      <c r="AL34" s="36" t="s">
        <v>103</v>
      </c>
      <c r="AM34" s="36" t="s">
        <v>104</v>
      </c>
      <c r="AN34" s="36" t="s">
        <v>105</v>
      </c>
      <c r="AO34" s="36" t="s">
        <v>106</v>
      </c>
      <c r="AP34" s="37" t="s">
        <v>107</v>
      </c>
      <c r="AR34" s="43"/>
      <c r="AS34" s="36" t="s">
        <v>103</v>
      </c>
      <c r="AT34" s="36" t="s">
        <v>104</v>
      </c>
      <c r="AU34" s="36" t="s">
        <v>105</v>
      </c>
      <c r="AV34" s="36" t="s">
        <v>106</v>
      </c>
      <c r="AW34" s="37" t="s">
        <v>107</v>
      </c>
      <c r="AY34" s="43"/>
      <c r="AZ34" s="36" t="s">
        <v>103</v>
      </c>
      <c r="BA34" s="36" t="s">
        <v>104</v>
      </c>
      <c r="BB34" s="36" t="s">
        <v>105</v>
      </c>
      <c r="BC34" s="36" t="s">
        <v>106</v>
      </c>
      <c r="BD34" s="37" t="s">
        <v>107</v>
      </c>
      <c r="BF34" s="43"/>
      <c r="BG34" s="36" t="s">
        <v>103</v>
      </c>
      <c r="BH34" s="36" t="s">
        <v>104</v>
      </c>
      <c r="BI34" s="36" t="s">
        <v>105</v>
      </c>
      <c r="BJ34" s="36" t="s">
        <v>106</v>
      </c>
      <c r="BK34" s="37" t="s">
        <v>107</v>
      </c>
      <c r="BM34" s="43"/>
      <c r="BN34" s="36" t="s">
        <v>103</v>
      </c>
      <c r="BO34" s="36" t="s">
        <v>104</v>
      </c>
      <c r="BP34" s="36" t="s">
        <v>105</v>
      </c>
      <c r="BQ34" s="36" t="s">
        <v>106</v>
      </c>
      <c r="BR34" s="37" t="s">
        <v>107</v>
      </c>
      <c r="BT34" s="43"/>
      <c r="BU34" s="36" t="s">
        <v>103</v>
      </c>
      <c r="BV34" s="36" t="s">
        <v>104</v>
      </c>
      <c r="BW34" s="36" t="s">
        <v>105</v>
      </c>
      <c r="BX34" s="36" t="s">
        <v>106</v>
      </c>
      <c r="BY34" s="37" t="s">
        <v>107</v>
      </c>
      <c r="CA34" s="43"/>
      <c r="CB34" s="36" t="s">
        <v>103</v>
      </c>
      <c r="CC34" s="36" t="s">
        <v>104</v>
      </c>
      <c r="CD34" s="36" t="s">
        <v>105</v>
      </c>
      <c r="CE34" s="36" t="s">
        <v>106</v>
      </c>
      <c r="CF34" s="37" t="s">
        <v>107</v>
      </c>
      <c r="CH34" s="43"/>
      <c r="CI34" s="36" t="s">
        <v>103</v>
      </c>
      <c r="CJ34" s="36" t="s">
        <v>104</v>
      </c>
      <c r="CK34" s="36" t="s">
        <v>105</v>
      </c>
      <c r="CL34" s="36" t="s">
        <v>106</v>
      </c>
      <c r="CM34" s="37" t="s">
        <v>107</v>
      </c>
      <c r="CO34" s="43"/>
      <c r="CP34" s="36" t="s">
        <v>103</v>
      </c>
      <c r="CQ34" s="36" t="s">
        <v>104</v>
      </c>
      <c r="CR34" s="36" t="s">
        <v>105</v>
      </c>
      <c r="CS34" s="36" t="s">
        <v>106</v>
      </c>
      <c r="CT34" s="37" t="s">
        <v>107</v>
      </c>
      <c r="CV34" s="43"/>
      <c r="CW34" s="36" t="s">
        <v>103</v>
      </c>
      <c r="CX34" s="36" t="s">
        <v>104</v>
      </c>
      <c r="CY34" s="36" t="s">
        <v>105</v>
      </c>
      <c r="CZ34" s="36" t="s">
        <v>106</v>
      </c>
      <c r="DA34" s="37" t="s">
        <v>107</v>
      </c>
      <c r="DC34" s="48">
        <f t="shared" si="11"/>
        <v>13.5</v>
      </c>
      <c r="DD34" s="30">
        <v>162</v>
      </c>
      <c r="DE34" s="49"/>
    </row>
    <row r="35" spans="2:109">
      <c r="B35" s="43"/>
      <c r="C35" s="67">
        <f>E30+E28+E10</f>
        <v>0</v>
      </c>
      <c r="D35" s="31">
        <v>60</v>
      </c>
      <c r="E35" s="68" t="e">
        <f>C35/$E$30</f>
        <v>#DIV/0!</v>
      </c>
      <c r="F35" s="68">
        <f>0.00020782*((D35/10)^4.0175)</f>
        <v>0.27791372090577943</v>
      </c>
      <c r="G35" s="69" t="e">
        <f>E35*F35</f>
        <v>#DIV/0!</v>
      </c>
      <c r="H35" s="70"/>
      <c r="I35" s="71"/>
      <c r="J35" s="67">
        <f>L30+L28+L10</f>
        <v>0</v>
      </c>
      <c r="K35" s="31">
        <v>60</v>
      </c>
      <c r="L35" s="68" t="e">
        <f>J35/$L$30</f>
        <v>#DIV/0!</v>
      </c>
      <c r="M35" s="68">
        <f>0.00020782*((K35/10)^4.0175)</f>
        <v>0.27791372090577943</v>
      </c>
      <c r="N35" s="69" t="e">
        <f>L35*M35</f>
        <v>#DIV/0!</v>
      </c>
      <c r="O35" s="70"/>
      <c r="P35" s="43"/>
      <c r="Q35" s="67">
        <f>S30+S28+S10</f>
        <v>0</v>
      </c>
      <c r="R35" s="31">
        <v>60</v>
      </c>
      <c r="S35" s="68" t="e">
        <f>Q35/$S$30</f>
        <v>#DIV/0!</v>
      </c>
      <c r="T35" s="68">
        <f>0.00020782*((R35/10)^4.0175)</f>
        <v>0.27791372090577943</v>
      </c>
      <c r="U35" s="69" t="e">
        <f>S35*T35</f>
        <v>#DIV/0!</v>
      </c>
      <c r="W35" s="43"/>
      <c r="X35" s="67">
        <f>Z30+Z28+Z10</f>
        <v>0</v>
      </c>
      <c r="Y35" s="31">
        <v>60</v>
      </c>
      <c r="Z35" s="68" t="e">
        <f>X35/$Z$30</f>
        <v>#DIV/0!</v>
      </c>
      <c r="AA35" s="68">
        <f>0.00020782*((Y35/10)^4.0175)</f>
        <v>0.27791372090577943</v>
      </c>
      <c r="AB35" s="69" t="e">
        <f>Z35*AA35</f>
        <v>#DIV/0!</v>
      </c>
      <c r="AC35" s="70"/>
      <c r="AD35" s="43"/>
      <c r="AE35" s="67">
        <f>AG30+AG28+AG10</f>
        <v>0</v>
      </c>
      <c r="AF35" s="31">
        <v>60</v>
      </c>
      <c r="AG35" s="68" t="e">
        <f>AE35/$AG$30</f>
        <v>#DIV/0!</v>
      </c>
      <c r="AH35" s="68">
        <f>0.00020782*((AF35/10)^4.0175)</f>
        <v>0.27791372090577943</v>
      </c>
      <c r="AI35" s="69" t="e">
        <f>AG35*AH35</f>
        <v>#DIV/0!</v>
      </c>
      <c r="AK35" s="43"/>
      <c r="AL35" s="67">
        <f>AN30+AN28+AN10</f>
        <v>0</v>
      </c>
      <c r="AM35" s="31">
        <v>60</v>
      </c>
      <c r="AN35" s="68" t="e">
        <f>AL35/$AN$30</f>
        <v>#DIV/0!</v>
      </c>
      <c r="AO35" s="68">
        <f>0.00020782*((AM35/10)^4.0175)</f>
        <v>0.27791372090577943</v>
      </c>
      <c r="AP35" s="69" t="e">
        <f>AN35*AO35</f>
        <v>#DIV/0!</v>
      </c>
      <c r="AQ35" s="70"/>
      <c r="AR35" s="43"/>
      <c r="AS35" s="67">
        <f>AU30+AU28+AU10</f>
        <v>0</v>
      </c>
      <c r="AT35" s="31">
        <v>60</v>
      </c>
      <c r="AU35" s="68" t="e">
        <f>AS35/$AU$30</f>
        <v>#DIV/0!</v>
      </c>
      <c r="AV35" s="68">
        <f>0.00020782*((AT35/10)^4.0175)</f>
        <v>0.27791372090577943</v>
      </c>
      <c r="AW35" s="69" t="e">
        <f>AU35*AV35</f>
        <v>#DIV/0!</v>
      </c>
      <c r="AY35" s="43"/>
      <c r="AZ35" s="67">
        <f>BB30+BB28+BB10</f>
        <v>0</v>
      </c>
      <c r="BA35" s="31">
        <v>60</v>
      </c>
      <c r="BB35" s="68" t="e">
        <f>AZ35/$BB$30</f>
        <v>#DIV/0!</v>
      </c>
      <c r="BC35" s="68">
        <f>0.00020782*((BA35/10)^4.0175)</f>
        <v>0.27791372090577943</v>
      </c>
      <c r="BD35" s="69" t="e">
        <f>BB35*BC35</f>
        <v>#DIV/0!</v>
      </c>
      <c r="BF35" s="43"/>
      <c r="BG35" s="67">
        <f>BI30+BI28+BI10</f>
        <v>0</v>
      </c>
      <c r="BH35" s="31">
        <v>60</v>
      </c>
      <c r="BI35" s="68" t="e">
        <f>BG35/$BI$30</f>
        <v>#DIV/0!</v>
      </c>
      <c r="BJ35" s="68">
        <f>0.00020782*((BH35/10)^4.0175)</f>
        <v>0.27791372090577943</v>
      </c>
      <c r="BK35" s="69" t="e">
        <f>BI35*BJ35</f>
        <v>#DIV/0!</v>
      </c>
      <c r="BM35" s="43"/>
      <c r="BN35" s="67">
        <f>BP30+BP28+BP10</f>
        <v>0</v>
      </c>
      <c r="BO35" s="31">
        <v>60</v>
      </c>
      <c r="BP35" s="68" t="e">
        <f>BN35/$BP$30</f>
        <v>#DIV/0!</v>
      </c>
      <c r="BQ35" s="68">
        <f>0.00020782*((BO35/10)^4.0175)</f>
        <v>0.27791372090577943</v>
      </c>
      <c r="BR35" s="69" t="e">
        <f>BP35*BQ35</f>
        <v>#DIV/0!</v>
      </c>
      <c r="BT35" s="43"/>
      <c r="BU35" s="50">
        <f>BW30</f>
        <v>0</v>
      </c>
      <c r="BV35" s="31">
        <v>60</v>
      </c>
      <c r="BW35" s="68" t="e">
        <f>BU35/$BW$30</f>
        <v>#DIV/0!</v>
      </c>
      <c r="BX35" s="68">
        <f>0.00020782*((BV35/10)^4.0175)</f>
        <v>0.27791372090577943</v>
      </c>
      <c r="BY35" s="69" t="e">
        <f>BW35*BX35</f>
        <v>#DIV/0!</v>
      </c>
      <c r="CA35" s="43"/>
      <c r="CB35" s="50">
        <f>CD30</f>
        <v>0</v>
      </c>
      <c r="CC35" s="31">
        <v>60</v>
      </c>
      <c r="CD35" s="68" t="e">
        <f>CB35/$CD$30</f>
        <v>#DIV/0!</v>
      </c>
      <c r="CE35" s="68">
        <f>0.00020782*((CC35/10)^4.0175)</f>
        <v>0.27791372090577943</v>
      </c>
      <c r="CF35" s="69" t="e">
        <f>CD35*CE35</f>
        <v>#DIV/0!</v>
      </c>
      <c r="CH35" s="43"/>
      <c r="CI35" s="50">
        <f>CK30</f>
        <v>0</v>
      </c>
      <c r="CJ35" s="31">
        <v>60</v>
      </c>
      <c r="CK35" s="68" t="e">
        <f>CI35/$CK$30</f>
        <v>#DIV/0!</v>
      </c>
      <c r="CL35" s="68">
        <f>0.00020782*((CJ35/10)^4.0175)</f>
        <v>0.27791372090577943</v>
      </c>
      <c r="CM35" s="69" t="e">
        <f>CK35*CL35</f>
        <v>#DIV/0!</v>
      </c>
      <c r="CO35" s="43"/>
      <c r="CP35" s="50">
        <f>CR30</f>
        <v>0</v>
      </c>
      <c r="CQ35" s="31">
        <v>60</v>
      </c>
      <c r="CR35" s="68" t="e">
        <f>CP35/$CR$30</f>
        <v>#DIV/0!</v>
      </c>
      <c r="CS35" s="68">
        <f>0.00020782*((CQ35/10)^4.0175)</f>
        <v>0.27791372090577943</v>
      </c>
      <c r="CT35" s="69" t="e">
        <f>CR35*CS35</f>
        <v>#DIV/0!</v>
      </c>
      <c r="CV35" s="43"/>
      <c r="CW35" s="50">
        <f>CY30</f>
        <v>0</v>
      </c>
      <c r="CX35" s="31">
        <v>60</v>
      </c>
      <c r="CY35" s="68" t="e">
        <f>CW35/$CY$30</f>
        <v>#DIV/0!</v>
      </c>
      <c r="CZ35" s="68">
        <f>0.00020782*((CX35/10)^4.0175)</f>
        <v>0.27791372090577943</v>
      </c>
      <c r="DA35" s="69" t="e">
        <f>CY35*CZ35</f>
        <v>#DIV/0!</v>
      </c>
      <c r="DC35" s="48">
        <f t="shared" si="11"/>
        <v>14</v>
      </c>
      <c r="DD35" s="30">
        <v>168</v>
      </c>
      <c r="DE35" s="49"/>
    </row>
    <row r="36" spans="2:109">
      <c r="B36" s="43"/>
      <c r="C36" s="67">
        <f>E8+E16+E17+E25+E11+E14+E15+(2*(E23+E24))+(3*E22)</f>
        <v>0</v>
      </c>
      <c r="D36" s="31">
        <v>100</v>
      </c>
      <c r="E36" s="68" t="e">
        <f t="shared" ref="E36:E38" si="12">C36/$E$30</f>
        <v>#DIV/0!</v>
      </c>
      <c r="F36" s="68">
        <f>0.000001832*((D36/10)^6.2542)</f>
        <v>3.2894665109127934</v>
      </c>
      <c r="G36" s="69" t="e">
        <f>E36*F36</f>
        <v>#DIV/0!</v>
      </c>
      <c r="H36" s="70"/>
      <c r="I36" s="71"/>
      <c r="J36" s="67">
        <f>L8+L16+L17+L25+L11+L14+L15+(2*(L23+L24))+(3*L22)</f>
        <v>0</v>
      </c>
      <c r="K36" s="31">
        <v>100</v>
      </c>
      <c r="L36" s="68" t="e">
        <f t="shared" ref="L36:L38" si="13">J36/$L$30</f>
        <v>#DIV/0!</v>
      </c>
      <c r="M36" s="68">
        <f>0.000001832*((K36/10)^6.2542)</f>
        <v>3.2894665109127934</v>
      </c>
      <c r="N36" s="69" t="e">
        <f>L36*M36</f>
        <v>#DIV/0!</v>
      </c>
      <c r="O36" s="70"/>
      <c r="P36" s="43"/>
      <c r="Q36" s="67">
        <f>S8+S16+S17+S25+S11+S14+S15+(2*(S23+S24))+(3*S22)</f>
        <v>0</v>
      </c>
      <c r="R36" s="31">
        <v>100</v>
      </c>
      <c r="S36" s="68" t="e">
        <f t="shared" ref="S36:S38" si="14">Q36/$S$30</f>
        <v>#DIV/0!</v>
      </c>
      <c r="T36" s="68">
        <f>0.000001832*((R36/10)^6.2542)</f>
        <v>3.2894665109127934</v>
      </c>
      <c r="U36" s="69" t="e">
        <f>S36*T36</f>
        <v>#DIV/0!</v>
      </c>
      <c r="W36" s="43"/>
      <c r="X36" s="67">
        <f>Z8+Z16+Z17+Z25+Z11+Z14+Z15+(2*(Z23+Z24))+(3*Z22)</f>
        <v>0</v>
      </c>
      <c r="Y36" s="31">
        <v>100</v>
      </c>
      <c r="Z36" s="68" t="e">
        <f t="shared" ref="Z36:Z38" si="15">X36/$Z$30</f>
        <v>#DIV/0!</v>
      </c>
      <c r="AA36" s="68">
        <f>0.000001832*((Y36/10)^6.2542)</f>
        <v>3.2894665109127934</v>
      </c>
      <c r="AB36" s="69" t="e">
        <f>Z36*AA36</f>
        <v>#DIV/0!</v>
      </c>
      <c r="AC36" s="70"/>
      <c r="AD36" s="43"/>
      <c r="AE36" s="67">
        <f>AG8+AG16+AG17+AG25+AG11+AG14+AG15+(2*(AG23+AG24))+(3*AG22)</f>
        <v>0</v>
      </c>
      <c r="AF36" s="31">
        <v>100</v>
      </c>
      <c r="AG36" s="68" t="e">
        <f t="shared" ref="AG36:AG38" si="16">AE36/$AG$30</f>
        <v>#DIV/0!</v>
      </c>
      <c r="AH36" s="68">
        <f>0.000001832*((AF36/10)^6.2542)</f>
        <v>3.2894665109127934</v>
      </c>
      <c r="AI36" s="69" t="e">
        <f>AG36*AH36</f>
        <v>#DIV/0!</v>
      </c>
      <c r="AK36" s="43"/>
      <c r="AL36" s="67">
        <f>AN8+AN16+AN17+AN25+AN11+AN14+AN15+(2*(AN23+AN24))+(3*AN22)</f>
        <v>0</v>
      </c>
      <c r="AM36" s="31">
        <v>100</v>
      </c>
      <c r="AN36" s="68" t="e">
        <f t="shared" ref="AN36:AN38" si="17">AL36/$AN$30</f>
        <v>#DIV/0!</v>
      </c>
      <c r="AO36" s="68">
        <f>0.000001832*((AM36/10)^6.2542)</f>
        <v>3.2894665109127934</v>
      </c>
      <c r="AP36" s="69" t="e">
        <f>AN36*AO36</f>
        <v>#DIV/0!</v>
      </c>
      <c r="AQ36" s="70"/>
      <c r="AR36" s="43"/>
      <c r="AS36" s="67">
        <f>AU8+AU16+AU17+AU25+AU11+AU14+AU15+(2*(AU23+AU24))+(3*AU22)</f>
        <v>0</v>
      </c>
      <c r="AT36" s="31">
        <v>100</v>
      </c>
      <c r="AU36" s="68" t="e">
        <f t="shared" ref="AU36:AU38" si="18">AS36/$AU$30</f>
        <v>#DIV/0!</v>
      </c>
      <c r="AV36" s="68">
        <f>0.000001832*((AT36/10)^6.2542)</f>
        <v>3.2894665109127934</v>
      </c>
      <c r="AW36" s="69" t="e">
        <f>AU36*AV36</f>
        <v>#DIV/0!</v>
      </c>
      <c r="AY36" s="43"/>
      <c r="AZ36" s="67">
        <f>BB8+BB16+BB17+BB25+BB11+BB14+BB15+(2*(BB23+BB24))+(3*BB22)</f>
        <v>0</v>
      </c>
      <c r="BA36" s="31">
        <v>100</v>
      </c>
      <c r="BB36" s="68" t="e">
        <f t="shared" ref="BB36:BB38" si="19">AZ36/$BB$30</f>
        <v>#DIV/0!</v>
      </c>
      <c r="BC36" s="68">
        <f>0.000001832*((BA36/10)^6.2542)</f>
        <v>3.2894665109127934</v>
      </c>
      <c r="BD36" s="69" t="e">
        <f>BB36*BC36</f>
        <v>#DIV/0!</v>
      </c>
      <c r="BF36" s="43"/>
      <c r="BG36" s="67">
        <f>BI8+BI16+BI17+BI25+BI11+BI14+BI15+(2*(BI23+BI24))+(3*BI22)</f>
        <v>0</v>
      </c>
      <c r="BH36" s="31">
        <v>100</v>
      </c>
      <c r="BI36" s="68" t="e">
        <f t="shared" ref="BI36:BI38" si="20">BG36/$BI$30</f>
        <v>#DIV/0!</v>
      </c>
      <c r="BJ36" s="68">
        <f>0.000001832*((BH36/10)^6.2542)</f>
        <v>3.2894665109127934</v>
      </c>
      <c r="BK36" s="69" t="e">
        <f>BI36*BJ36</f>
        <v>#DIV/0!</v>
      </c>
      <c r="BM36" s="43"/>
      <c r="BN36" s="67">
        <f>BP8+BP16+BP17+BP25+BP11+BP14+BP15+(2*(BP23+BP24))+(3*BP22)</f>
        <v>0</v>
      </c>
      <c r="BO36" s="31">
        <v>100</v>
      </c>
      <c r="BP36" s="68" t="e">
        <f t="shared" ref="BP36:BP38" si="21">BN36/$BP$30</f>
        <v>#DIV/0!</v>
      </c>
      <c r="BQ36" s="68">
        <f>0.000001832*((BO36/10)^6.2542)</f>
        <v>3.2894665109127934</v>
      </c>
      <c r="BR36" s="69" t="e">
        <f>BP36*BQ36</f>
        <v>#DIV/0!</v>
      </c>
      <c r="BT36" s="43"/>
      <c r="BU36" s="50">
        <f>BW8+BW12+BW16+BW17+BW25+(2*(BW15+BW23+BW24))+(3*BW22)+(4*BW26)</f>
        <v>0</v>
      </c>
      <c r="BV36" s="31">
        <v>100</v>
      </c>
      <c r="BW36" s="68" t="e">
        <f t="shared" ref="BW36:BW38" si="22">BU36/$BW$30</f>
        <v>#DIV/0!</v>
      </c>
      <c r="BX36" s="68">
        <f>0.000001832*((BV36/10)^6.2542)</f>
        <v>3.2894665109127934</v>
      </c>
      <c r="BY36" s="69" t="e">
        <f>BW36*BX36</f>
        <v>#DIV/0!</v>
      </c>
      <c r="CA36" s="43"/>
      <c r="CB36" s="50">
        <f>CD8+CD12+CD16+CD17+CD25+(2*(CD15+CD23+CD24))+(3*CD22)+(4*CD26)</f>
        <v>0</v>
      </c>
      <c r="CC36" s="31">
        <v>100</v>
      </c>
      <c r="CD36" s="68" t="e">
        <f t="shared" ref="CD36:CD38" si="23">CB36/$CD$30</f>
        <v>#DIV/0!</v>
      </c>
      <c r="CE36" s="68">
        <f>0.000001832*((CC36/10)^6.2542)</f>
        <v>3.2894665109127934</v>
      </c>
      <c r="CF36" s="69" t="e">
        <f>CD36*CE36</f>
        <v>#DIV/0!</v>
      </c>
      <c r="CH36" s="43"/>
      <c r="CI36" s="50">
        <f>CK8+CK12+CK16+CK17+CK25+(2*(CK15+CK23+CK24))+(3*CK22)+(4*CK26)</f>
        <v>0</v>
      </c>
      <c r="CJ36" s="31">
        <v>100</v>
      </c>
      <c r="CK36" s="68" t="e">
        <f t="shared" ref="CK36:CK38" si="24">CI36/$CK$30</f>
        <v>#DIV/0!</v>
      </c>
      <c r="CL36" s="68">
        <f>0.000001832*((CJ36/10)^6.2542)</f>
        <v>3.2894665109127934</v>
      </c>
      <c r="CM36" s="69" t="e">
        <f>CK36*CL36</f>
        <v>#DIV/0!</v>
      </c>
      <c r="CO36" s="43"/>
      <c r="CP36" s="50">
        <f>CR8+CR12+CR16+CR17+CR25+(2*(CR15+CR23+CR24))+(3*CR22)+(4*CR26)</f>
        <v>0</v>
      </c>
      <c r="CQ36" s="31">
        <v>100</v>
      </c>
      <c r="CR36" s="68" t="e">
        <f t="shared" ref="CR36:CR38" si="25">CP36/$CR$30</f>
        <v>#DIV/0!</v>
      </c>
      <c r="CS36" s="68">
        <f>0.000001832*((CQ36/10)^6.2542)</f>
        <v>3.2894665109127934</v>
      </c>
      <c r="CT36" s="69" t="e">
        <f>CR36*CS36</f>
        <v>#DIV/0!</v>
      </c>
      <c r="CV36" s="43"/>
      <c r="CW36" s="50">
        <f>CY8+CY12+CY16+CY17+CY25+(2*(CY15+CY23+CY24))+(3*CY22)+(4*CY26)</f>
        <v>0</v>
      </c>
      <c r="CX36" s="31">
        <v>100</v>
      </c>
      <c r="CY36" s="68" t="e">
        <f t="shared" ref="CY36:CY38" si="26">CW36/$CY$30</f>
        <v>#DIV/0!</v>
      </c>
      <c r="CZ36" s="68">
        <f>0.000001832*((CX36/10)^6.2542)</f>
        <v>3.2894665109127934</v>
      </c>
      <c r="DA36" s="69" t="e">
        <f>CY36*CZ36</f>
        <v>#DIV/0!</v>
      </c>
      <c r="DC36" s="48">
        <f t="shared" si="11"/>
        <v>14.5</v>
      </c>
      <c r="DD36" s="30">
        <v>174</v>
      </c>
      <c r="DE36" s="49"/>
    </row>
    <row r="37" spans="2:109">
      <c r="B37" s="43"/>
      <c r="C37" s="67">
        <f>E9+E10+E12+E23+E19+E24+E28+E15+(2*E25+2*E18)+(3*E21+3*E20)+(3*E26)</f>
        <v>0</v>
      </c>
      <c r="D37" s="31">
        <v>170</v>
      </c>
      <c r="E37" s="68" t="e">
        <f t="shared" si="12"/>
        <v>#DIV/0!</v>
      </c>
      <c r="F37" s="68">
        <f>0.000001528*((D37/10)^5.484)</f>
        <v>8.5488016188263423</v>
      </c>
      <c r="G37" s="69" t="e">
        <f>E37*F37</f>
        <v>#DIV/0!</v>
      </c>
      <c r="H37" s="70"/>
      <c r="I37" s="71"/>
      <c r="J37" s="67">
        <f>L9+L10+L12+L23+L19+L24+L28+L15+(2*L25+2*L18)+(3*L21+3*L20)+(3*L26)</f>
        <v>0</v>
      </c>
      <c r="K37" s="31">
        <v>170</v>
      </c>
      <c r="L37" s="68" t="e">
        <f t="shared" si="13"/>
        <v>#DIV/0!</v>
      </c>
      <c r="M37" s="68">
        <f>0.000001528*((K37/10)^5.484)</f>
        <v>8.5488016188263423</v>
      </c>
      <c r="N37" s="69" t="e">
        <f>L37*M37</f>
        <v>#DIV/0!</v>
      </c>
      <c r="O37" s="70"/>
      <c r="P37" s="43"/>
      <c r="Q37" s="67">
        <f>S9+S10+S12+S23+S19+S24+S28+S15+(2*S25+2*S18)+(3*S21+3*S20)+(3*S26)</f>
        <v>0</v>
      </c>
      <c r="R37" s="31">
        <v>170</v>
      </c>
      <c r="S37" s="68" t="e">
        <f t="shared" si="14"/>
        <v>#DIV/0!</v>
      </c>
      <c r="T37" s="68">
        <f>0.000001528*((R37/10)^5.484)</f>
        <v>8.5488016188263423</v>
      </c>
      <c r="U37" s="69" t="e">
        <f>S37*T37</f>
        <v>#DIV/0!</v>
      </c>
      <c r="W37" s="43"/>
      <c r="X37" s="67">
        <f>Z9+Z10+Z12+Z23+Z19+Z24+Z28+Z15+(2*Z25+2*Z18)+(3*Z21+3*Z20)+(3*Z26)</f>
        <v>0</v>
      </c>
      <c r="Y37" s="31">
        <v>170</v>
      </c>
      <c r="Z37" s="68" t="e">
        <f t="shared" si="15"/>
        <v>#DIV/0!</v>
      </c>
      <c r="AA37" s="68">
        <f>0.000001528*((Y37/10)^5.484)</f>
        <v>8.5488016188263423</v>
      </c>
      <c r="AB37" s="69" t="e">
        <f>Z37*AA37</f>
        <v>#DIV/0!</v>
      </c>
      <c r="AC37" s="70"/>
      <c r="AD37" s="43"/>
      <c r="AE37" s="67">
        <f>AG9+AG10+AG12+AG23+AG19+AG24+AG28+AG15+(2*AG25+2*AG18)+(3*AG21+3*AG20)+(3*AG26)</f>
        <v>0</v>
      </c>
      <c r="AF37" s="31">
        <v>170</v>
      </c>
      <c r="AG37" s="68" t="e">
        <f t="shared" si="16"/>
        <v>#DIV/0!</v>
      </c>
      <c r="AH37" s="68">
        <f>0.000001528*((AF37/10)^5.484)</f>
        <v>8.5488016188263423</v>
      </c>
      <c r="AI37" s="69" t="e">
        <f>AG37*AH37</f>
        <v>#DIV/0!</v>
      </c>
      <c r="AK37" s="43"/>
      <c r="AL37" s="67">
        <f>AN9+AN10+AN12+AN23+AN19+AN24+AN28+AN15+(2*AN25+2*AN18)+(3*AN21+3*AN20)+(3*AN26)</f>
        <v>0</v>
      </c>
      <c r="AM37" s="31">
        <v>170</v>
      </c>
      <c r="AN37" s="68" t="e">
        <f t="shared" si="17"/>
        <v>#DIV/0!</v>
      </c>
      <c r="AO37" s="68">
        <f>0.000001528*((AM37/10)^5.484)</f>
        <v>8.5488016188263423</v>
      </c>
      <c r="AP37" s="69" t="e">
        <f>AN37*AO37</f>
        <v>#DIV/0!</v>
      </c>
      <c r="AQ37" s="70"/>
      <c r="AR37" s="43"/>
      <c r="AS37" s="67">
        <f>AU9+AU10+AU12+AU23+AU19+AU24+AU28+AU15+(2*AU25+2*AU18)+(3*AU21+3*AU20)+(3*AU26)</f>
        <v>0</v>
      </c>
      <c r="AT37" s="31">
        <v>170</v>
      </c>
      <c r="AU37" s="68" t="e">
        <f t="shared" si="18"/>
        <v>#DIV/0!</v>
      </c>
      <c r="AV37" s="68">
        <f>0.000001528*((AT37/10)^5.484)</f>
        <v>8.5488016188263423</v>
      </c>
      <c r="AW37" s="69" t="e">
        <f>AU37*AV37</f>
        <v>#DIV/0!</v>
      </c>
      <c r="AY37" s="43"/>
      <c r="AZ37" s="67">
        <f>BB9+BB10+BB12+BB23+BB19+BB24+BB28+BB15+(2*BB25+2*BB18)+(3*BB21+3*BB20)+(3*BB26)</f>
        <v>0</v>
      </c>
      <c r="BA37" s="31">
        <v>170</v>
      </c>
      <c r="BB37" s="68" t="e">
        <f t="shared" si="19"/>
        <v>#DIV/0!</v>
      </c>
      <c r="BC37" s="68">
        <f>0.000001528*((BA37/10)^5.484)</f>
        <v>8.5488016188263423</v>
      </c>
      <c r="BD37" s="69" t="e">
        <f>BB37*BC37</f>
        <v>#DIV/0!</v>
      </c>
      <c r="BF37" s="43"/>
      <c r="BG37" s="67">
        <f>BI9+BI10+BI12+BI23+BI19+BI24+BI28+BI15+(2*BI25+2*BI18)+(3*BI21+3*BI20)+(3*BI26)</f>
        <v>0</v>
      </c>
      <c r="BH37" s="31">
        <v>170</v>
      </c>
      <c r="BI37" s="68" t="e">
        <f t="shared" si="20"/>
        <v>#DIV/0!</v>
      </c>
      <c r="BJ37" s="68">
        <f>0.000001528*((BH37/10)^5.484)</f>
        <v>8.5488016188263423</v>
      </c>
      <c r="BK37" s="69" t="e">
        <f>BI37*BJ37</f>
        <v>#DIV/0!</v>
      </c>
      <c r="BM37" s="43"/>
      <c r="BN37" s="67">
        <f>BP9+BP10+BP12+BP23+BP19+BP24+BP28+BP15+(2*BP25+2*BP18)+(3*BP21+3*BP20)+(3*BP26)</f>
        <v>0</v>
      </c>
      <c r="BO37" s="31">
        <v>170</v>
      </c>
      <c r="BP37" s="68" t="e">
        <f t="shared" si="21"/>
        <v>#DIV/0!</v>
      </c>
      <c r="BQ37" s="68">
        <f>0.000001528*((BO37/10)^5.484)</f>
        <v>8.5488016188263423</v>
      </c>
      <c r="BR37" s="69" t="e">
        <f>BP37*BQ37</f>
        <v>#DIV/0!</v>
      </c>
      <c r="BT37" s="43"/>
      <c r="BU37" s="50">
        <f>BW9+BW11+BW13+BW16+BW20+BW23+BW24+BW26+(2*BW25)+(3*BW21)+(4*BW28)</f>
        <v>0</v>
      </c>
      <c r="BV37" s="31">
        <v>170</v>
      </c>
      <c r="BW37" s="68" t="e">
        <f t="shared" si="22"/>
        <v>#DIV/0!</v>
      </c>
      <c r="BX37" s="68">
        <f>0.000001528*((BV37/10)^5.484)</f>
        <v>8.5488016188263423</v>
      </c>
      <c r="BY37" s="69" t="e">
        <f>BW37*BX37</f>
        <v>#DIV/0!</v>
      </c>
      <c r="CA37" s="43"/>
      <c r="CB37" s="50">
        <f>CD9+CD11+CD13+CD16+CD20+CD23+CD24+CD26+(2*CD25)+(3*CD21)+(4*CD28)</f>
        <v>0</v>
      </c>
      <c r="CC37" s="31">
        <v>170</v>
      </c>
      <c r="CD37" s="68" t="e">
        <f t="shared" si="23"/>
        <v>#DIV/0!</v>
      </c>
      <c r="CE37" s="68">
        <f>0.000001528*((CC37/10)^5.484)</f>
        <v>8.5488016188263423</v>
      </c>
      <c r="CF37" s="69" t="e">
        <f>CD37*CE37</f>
        <v>#DIV/0!</v>
      </c>
      <c r="CH37" s="43"/>
      <c r="CI37" s="50">
        <f>CK9+CK11+CK13+CK16+CK20+CK23+CK24+CK26+(2*CK25)+(3*CK21)+(4*CK28)</f>
        <v>0</v>
      </c>
      <c r="CJ37" s="31">
        <v>170</v>
      </c>
      <c r="CK37" s="68" t="e">
        <f t="shared" si="24"/>
        <v>#DIV/0!</v>
      </c>
      <c r="CL37" s="68">
        <f>0.000001528*((CJ37/10)^5.484)</f>
        <v>8.5488016188263423</v>
      </c>
      <c r="CM37" s="69" t="e">
        <f>CK37*CL37</f>
        <v>#DIV/0!</v>
      </c>
      <c r="CO37" s="43"/>
      <c r="CP37" s="50">
        <f>CR9+CR11+CR13+CR16+CR20+CR23+CR24+CR26+(2*CR25)+(3*CR21)+(4*CR28)</f>
        <v>0</v>
      </c>
      <c r="CQ37" s="31">
        <v>170</v>
      </c>
      <c r="CR37" s="68" t="e">
        <f t="shared" si="25"/>
        <v>#DIV/0!</v>
      </c>
      <c r="CS37" s="68">
        <f>0.000001528*((CQ37/10)^5.484)</f>
        <v>8.5488016188263423</v>
      </c>
      <c r="CT37" s="69" t="e">
        <f>CR37*CS37</f>
        <v>#DIV/0!</v>
      </c>
      <c r="CV37" s="43"/>
      <c r="CW37" s="50">
        <f>CY9+CY11+CY13+CY16+CY20+CY23+CY24+CY26+(2*CY25)+(3*CY21)+(4*CY28)</f>
        <v>0</v>
      </c>
      <c r="CX37" s="31">
        <v>170</v>
      </c>
      <c r="CY37" s="68" t="e">
        <f t="shared" si="26"/>
        <v>#DIV/0!</v>
      </c>
      <c r="CZ37" s="68">
        <f>0.000001528*((CX37/10)^5.484)</f>
        <v>8.5488016188263423</v>
      </c>
      <c r="DA37" s="69" t="e">
        <f>CY37*CZ37</f>
        <v>#DIV/0!</v>
      </c>
      <c r="DC37" s="48">
        <f t="shared" si="11"/>
        <v>15</v>
      </c>
      <c r="DD37" s="30">
        <v>180</v>
      </c>
      <c r="DE37" s="49"/>
    </row>
    <row r="38" spans="2:109">
      <c r="B38" s="43"/>
      <c r="C38" s="67">
        <f>E13+E16+E19+E27</f>
        <v>0</v>
      </c>
      <c r="D38" s="31">
        <v>255</v>
      </c>
      <c r="E38" s="68" t="e">
        <f t="shared" si="12"/>
        <v>#DIV/0!</v>
      </c>
      <c r="F38" s="68">
        <f>0.00000013229*((D38/10)^5.5789)</f>
        <v>9.2998089999426909</v>
      </c>
      <c r="G38" s="69" t="e">
        <f>E38*F38</f>
        <v>#DIV/0!</v>
      </c>
      <c r="H38" s="70"/>
      <c r="I38" s="71"/>
      <c r="J38" s="67">
        <f>L13+L16+L19+L27</f>
        <v>0</v>
      </c>
      <c r="K38" s="31">
        <v>255</v>
      </c>
      <c r="L38" s="68" t="e">
        <f t="shared" si="13"/>
        <v>#DIV/0!</v>
      </c>
      <c r="M38" s="68">
        <f>0.00000013229*((K38/10)^5.5789)</f>
        <v>9.2998089999426909</v>
      </c>
      <c r="N38" s="69" t="e">
        <f>L38*M38</f>
        <v>#DIV/0!</v>
      </c>
      <c r="O38" s="70"/>
      <c r="P38" s="43"/>
      <c r="Q38" s="67">
        <f>S13+S16+S19+S27</f>
        <v>0</v>
      </c>
      <c r="R38" s="31">
        <v>255</v>
      </c>
      <c r="S38" s="68" t="e">
        <f t="shared" si="14"/>
        <v>#DIV/0!</v>
      </c>
      <c r="T38" s="68">
        <f>0.00000013229*((R38/10)^5.5789)</f>
        <v>9.2998089999426909</v>
      </c>
      <c r="U38" s="69" t="e">
        <f>S38*T38</f>
        <v>#DIV/0!</v>
      </c>
      <c r="W38" s="43"/>
      <c r="X38" s="67">
        <f>Z13+Z16+Z19+Z27</f>
        <v>0</v>
      </c>
      <c r="Y38" s="31">
        <v>255</v>
      </c>
      <c r="Z38" s="68" t="e">
        <f t="shared" si="15"/>
        <v>#DIV/0!</v>
      </c>
      <c r="AA38" s="68">
        <f>0.00000013229*((Y38/10)^5.5789)</f>
        <v>9.2998089999426909</v>
      </c>
      <c r="AB38" s="69" t="e">
        <f>Z38*AA38</f>
        <v>#DIV/0!</v>
      </c>
      <c r="AC38" s="70"/>
      <c r="AD38" s="43"/>
      <c r="AE38" s="67">
        <f>AG13+AG16+AG19+AG27</f>
        <v>0</v>
      </c>
      <c r="AF38" s="31">
        <v>255</v>
      </c>
      <c r="AG38" s="68" t="e">
        <f t="shared" si="16"/>
        <v>#DIV/0!</v>
      </c>
      <c r="AH38" s="68">
        <f>0.00000013229*((AF38/10)^5.5789)</f>
        <v>9.2998089999426909</v>
      </c>
      <c r="AI38" s="69" t="e">
        <f>AG38*AH38</f>
        <v>#DIV/0!</v>
      </c>
      <c r="AK38" s="43"/>
      <c r="AL38" s="67">
        <f>AN13+AN16+AN19+AN27</f>
        <v>0</v>
      </c>
      <c r="AM38" s="31">
        <v>255</v>
      </c>
      <c r="AN38" s="68" t="e">
        <f t="shared" si="17"/>
        <v>#DIV/0!</v>
      </c>
      <c r="AO38" s="68">
        <f>0.00000013229*((AM38/10)^5.5789)</f>
        <v>9.2998089999426909</v>
      </c>
      <c r="AP38" s="69" t="e">
        <f>AN38*AO38</f>
        <v>#DIV/0!</v>
      </c>
      <c r="AQ38" s="70"/>
      <c r="AR38" s="43"/>
      <c r="AS38" s="67">
        <f>AU13+AU16+AU19+AU27</f>
        <v>0</v>
      </c>
      <c r="AT38" s="31">
        <v>255</v>
      </c>
      <c r="AU38" s="68" t="e">
        <f t="shared" si="18"/>
        <v>#DIV/0!</v>
      </c>
      <c r="AV38" s="68">
        <f>0.00000013229*((AT38/10)^5.5789)</f>
        <v>9.2998089999426909</v>
      </c>
      <c r="AW38" s="69" t="e">
        <f>AU38*AV38</f>
        <v>#DIV/0!</v>
      </c>
      <c r="AY38" s="43"/>
      <c r="AZ38" s="67">
        <f>BB13+BB16+BB19+BB27</f>
        <v>0</v>
      </c>
      <c r="BA38" s="31">
        <v>255</v>
      </c>
      <c r="BB38" s="68" t="e">
        <f t="shared" si="19"/>
        <v>#DIV/0!</v>
      </c>
      <c r="BC38" s="68">
        <f>0.00000013229*((BA38/10)^5.5789)</f>
        <v>9.2998089999426909</v>
      </c>
      <c r="BD38" s="69" t="e">
        <f>BB38*BC38</f>
        <v>#DIV/0!</v>
      </c>
      <c r="BF38" s="43"/>
      <c r="BG38" s="67">
        <f>BI13+BI16+BI19+BI27</f>
        <v>0</v>
      </c>
      <c r="BH38" s="31">
        <v>255</v>
      </c>
      <c r="BI38" s="68" t="e">
        <f t="shared" si="20"/>
        <v>#DIV/0!</v>
      </c>
      <c r="BJ38" s="68">
        <f>0.00000013229*((BH38/10)^5.5789)</f>
        <v>9.2998089999426909</v>
      </c>
      <c r="BK38" s="69" t="e">
        <f>BI38*BJ38</f>
        <v>#DIV/0!</v>
      </c>
      <c r="BM38" s="43"/>
      <c r="BN38" s="67">
        <f>BP13+BP16+BP19+BP27</f>
        <v>0</v>
      </c>
      <c r="BO38" s="31">
        <v>255</v>
      </c>
      <c r="BP38" s="68" t="e">
        <f t="shared" si="21"/>
        <v>#DIV/0!</v>
      </c>
      <c r="BQ38" s="68">
        <f>0.00000013229*((BO38/10)^5.5789)</f>
        <v>9.2998089999426909</v>
      </c>
      <c r="BR38" s="69" t="e">
        <f>BP38*BQ38</f>
        <v>#DIV/0!</v>
      </c>
      <c r="BT38" s="43"/>
      <c r="BU38" s="50">
        <f>BW14+BW17+BW19+BW20</f>
        <v>0</v>
      </c>
      <c r="BV38" s="31">
        <v>255</v>
      </c>
      <c r="BW38" s="68" t="e">
        <f t="shared" si="22"/>
        <v>#DIV/0!</v>
      </c>
      <c r="BX38" s="68">
        <f>0.00000013229*((BV38/10)^5.5789)</f>
        <v>9.2998089999426909</v>
      </c>
      <c r="BY38" s="69" t="e">
        <f>BW38*BX38</f>
        <v>#DIV/0!</v>
      </c>
      <c r="CA38" s="43"/>
      <c r="CB38" s="50">
        <f>CD14+CD17+CD19+CD20</f>
        <v>0</v>
      </c>
      <c r="CC38" s="31">
        <v>255</v>
      </c>
      <c r="CD38" s="68" t="e">
        <f t="shared" si="23"/>
        <v>#DIV/0!</v>
      </c>
      <c r="CE38" s="68">
        <f>0.00000013229*((CC38/10)^5.5789)</f>
        <v>9.2998089999426909</v>
      </c>
      <c r="CF38" s="69" t="e">
        <f>CD38*CE38</f>
        <v>#DIV/0!</v>
      </c>
      <c r="CH38" s="43"/>
      <c r="CI38" s="50">
        <f>CK14+CK17+CK19+CK20</f>
        <v>0</v>
      </c>
      <c r="CJ38" s="31">
        <v>255</v>
      </c>
      <c r="CK38" s="68" t="e">
        <f t="shared" si="24"/>
        <v>#DIV/0!</v>
      </c>
      <c r="CL38" s="68">
        <f>0.00000013229*((CJ38/10)^5.5789)</f>
        <v>9.2998089999426909</v>
      </c>
      <c r="CM38" s="69" t="e">
        <f>CK38*CL38</f>
        <v>#DIV/0!</v>
      </c>
      <c r="CO38" s="43"/>
      <c r="CP38" s="50">
        <f>CR14+CR17+CR19+CR20</f>
        <v>0</v>
      </c>
      <c r="CQ38" s="31">
        <v>255</v>
      </c>
      <c r="CR38" s="68" t="e">
        <f t="shared" si="25"/>
        <v>#DIV/0!</v>
      </c>
      <c r="CS38" s="68">
        <f>0.00000013229*((CQ38/10)^5.5789)</f>
        <v>9.2998089999426909</v>
      </c>
      <c r="CT38" s="69" t="e">
        <f>CR38*CS38</f>
        <v>#DIV/0!</v>
      </c>
      <c r="CV38" s="43"/>
      <c r="CW38" s="50">
        <f>CY14+CY17+CY19+CY20</f>
        <v>0</v>
      </c>
      <c r="CX38" s="31">
        <v>255</v>
      </c>
      <c r="CY38" s="68" t="e">
        <f t="shared" si="26"/>
        <v>#DIV/0!</v>
      </c>
      <c r="CZ38" s="68">
        <f>0.00000013229*((CX38/10)^5.5789)</f>
        <v>9.2998089999426909</v>
      </c>
      <c r="DA38" s="69" t="e">
        <f>CY38*CZ38</f>
        <v>#DIV/0!</v>
      </c>
    </row>
    <row r="39" spans="2:109" ht="16.5" thickBot="1">
      <c r="B39" s="43"/>
      <c r="C39" s="72"/>
      <c r="D39" s="73"/>
      <c r="E39" s="73"/>
      <c r="F39" s="73" t="s">
        <v>108</v>
      </c>
      <c r="G39" s="74" t="e">
        <f>SUM(G35:G38)</f>
        <v>#DIV/0!</v>
      </c>
      <c r="H39" s="75"/>
      <c r="I39" s="76"/>
      <c r="J39" s="73"/>
      <c r="K39" s="73"/>
      <c r="L39" s="73"/>
      <c r="M39" s="73" t="s">
        <v>108</v>
      </c>
      <c r="N39" s="74" t="e">
        <f>SUM(N35:N38)</f>
        <v>#DIV/0!</v>
      </c>
      <c r="O39" s="77"/>
      <c r="P39" s="43"/>
      <c r="Q39" s="31"/>
      <c r="R39" s="31"/>
      <c r="S39" s="31"/>
      <c r="T39" s="31" t="s">
        <v>108</v>
      </c>
      <c r="U39" s="78" t="e">
        <f>SUM(U35:U38)</f>
        <v>#DIV/0!</v>
      </c>
      <c r="W39" s="43"/>
      <c r="X39" s="31"/>
      <c r="Y39" s="31"/>
      <c r="Z39" s="31"/>
      <c r="AA39" s="31" t="s">
        <v>108</v>
      </c>
      <c r="AB39" s="78" t="e">
        <f>SUM(AB35:AB38)</f>
        <v>#DIV/0!</v>
      </c>
      <c r="AC39" s="77"/>
      <c r="AD39" s="43"/>
      <c r="AE39" s="31"/>
      <c r="AF39" s="31"/>
      <c r="AG39" s="31"/>
      <c r="AH39" s="31" t="s">
        <v>108</v>
      </c>
      <c r="AI39" s="78" t="e">
        <f>SUM(AI35:AI38)</f>
        <v>#DIV/0!</v>
      </c>
      <c r="AK39" s="43"/>
      <c r="AL39" s="31"/>
      <c r="AM39" s="31"/>
      <c r="AN39" s="31"/>
      <c r="AO39" s="31" t="s">
        <v>108</v>
      </c>
      <c r="AP39" s="78" t="e">
        <f>SUM(AP35:AP38)</f>
        <v>#DIV/0!</v>
      </c>
      <c r="AQ39" s="77"/>
      <c r="AR39" s="43"/>
      <c r="AS39" s="31"/>
      <c r="AT39" s="31"/>
      <c r="AU39" s="31"/>
      <c r="AV39" s="31" t="s">
        <v>108</v>
      </c>
      <c r="AW39" s="78" t="e">
        <f>SUM(AW35:AW38)</f>
        <v>#DIV/0!</v>
      </c>
      <c r="AY39" s="43"/>
      <c r="AZ39" s="31"/>
      <c r="BA39" s="31"/>
      <c r="BB39" s="31"/>
      <c r="BC39" s="31" t="s">
        <v>108</v>
      </c>
      <c r="BD39" s="78" t="e">
        <f>SUM(BD35:BD38)</f>
        <v>#DIV/0!</v>
      </c>
      <c r="BF39" s="43"/>
      <c r="BG39" s="31"/>
      <c r="BH39" s="31"/>
      <c r="BI39" s="31"/>
      <c r="BJ39" s="31" t="s">
        <v>108</v>
      </c>
      <c r="BK39" s="78" t="e">
        <f>SUM(BK35:BK38)</f>
        <v>#DIV/0!</v>
      </c>
      <c r="BM39" s="43"/>
      <c r="BN39" s="31"/>
      <c r="BO39" s="31"/>
      <c r="BP39" s="31"/>
      <c r="BQ39" s="31" t="s">
        <v>108</v>
      </c>
      <c r="BR39" s="78" t="e">
        <f>SUM(BR35:BR38)</f>
        <v>#DIV/0!</v>
      </c>
      <c r="BT39" s="43"/>
      <c r="BU39" s="31"/>
      <c r="BV39" s="31"/>
      <c r="BW39" s="31"/>
      <c r="BX39" s="31" t="s">
        <v>108</v>
      </c>
      <c r="BY39" s="78" t="e">
        <f>SUM(BY35:BY38)</f>
        <v>#DIV/0!</v>
      </c>
      <c r="CA39" s="43"/>
      <c r="CB39" s="31"/>
      <c r="CC39" s="31"/>
      <c r="CD39" s="31"/>
      <c r="CE39" s="31" t="s">
        <v>108</v>
      </c>
      <c r="CF39" s="78" t="e">
        <f>SUM(CF35:CF38)</f>
        <v>#DIV/0!</v>
      </c>
      <c r="CH39" s="43"/>
      <c r="CI39" s="31"/>
      <c r="CJ39" s="31"/>
      <c r="CK39" s="31"/>
      <c r="CL39" s="31" t="s">
        <v>108</v>
      </c>
      <c r="CM39" s="78" t="e">
        <f>SUM(CM35:CM38)</f>
        <v>#DIV/0!</v>
      </c>
      <c r="CO39" s="43"/>
      <c r="CP39" s="31"/>
      <c r="CQ39" s="31"/>
      <c r="CR39" s="31"/>
      <c r="CS39" s="31" t="s">
        <v>108</v>
      </c>
      <c r="CT39" s="78" t="e">
        <f>SUM(CT35:CT38)</f>
        <v>#DIV/0!</v>
      </c>
      <c r="CV39" s="43"/>
      <c r="CW39" s="31"/>
      <c r="CX39" s="31"/>
      <c r="CY39" s="31"/>
      <c r="CZ39" s="31" t="s">
        <v>108</v>
      </c>
      <c r="DA39" s="78" t="e">
        <f>SUM(DA35:DA38)</f>
        <v>#DIV/0!</v>
      </c>
    </row>
    <row r="40" spans="2:109">
      <c r="B40" s="43"/>
      <c r="G40" s="44"/>
      <c r="I40" s="43"/>
      <c r="N40" s="44"/>
      <c r="P40" s="43"/>
      <c r="U40" s="44"/>
      <c r="W40" s="43"/>
      <c r="AB40" s="44"/>
      <c r="AD40" s="43"/>
      <c r="AI40" s="44"/>
      <c r="AK40" s="43"/>
      <c r="AP40" s="44"/>
      <c r="AR40" s="43"/>
      <c r="AW40" s="44"/>
      <c r="AY40" s="43"/>
      <c r="BD40" s="44"/>
      <c r="BF40" s="43"/>
      <c r="BK40" s="44"/>
      <c r="BM40" s="43"/>
      <c r="BR40" s="44"/>
      <c r="BT40" s="43"/>
      <c r="BY40" s="44"/>
      <c r="CA40" s="43"/>
      <c r="CF40" s="44"/>
      <c r="CH40" s="43"/>
      <c r="CM40" s="44"/>
      <c r="CO40" s="43"/>
      <c r="CT40" s="44"/>
      <c r="CV40" s="43"/>
      <c r="DA40" s="44"/>
    </row>
    <row r="41" spans="2:109">
      <c r="B41" s="43"/>
      <c r="C41" s="154" t="s">
        <v>109</v>
      </c>
      <c r="D41" s="154"/>
      <c r="E41" s="79"/>
      <c r="F41" s="79"/>
      <c r="G41" s="80"/>
      <c r="I41" s="43"/>
      <c r="J41" s="154" t="s">
        <v>109</v>
      </c>
      <c r="K41" s="154"/>
      <c r="N41" s="44"/>
      <c r="P41" s="43"/>
      <c r="Q41" s="154" t="s">
        <v>109</v>
      </c>
      <c r="R41" s="154"/>
      <c r="U41" s="44"/>
      <c r="W41" s="43"/>
      <c r="X41" s="154" t="s">
        <v>109</v>
      </c>
      <c r="Y41" s="154"/>
      <c r="AB41" s="44"/>
      <c r="AD41" s="43"/>
      <c r="AE41" s="154" t="s">
        <v>109</v>
      </c>
      <c r="AF41" s="154"/>
      <c r="AI41" s="44"/>
      <c r="AK41" s="43"/>
      <c r="AL41" s="154" t="s">
        <v>109</v>
      </c>
      <c r="AM41" s="154"/>
      <c r="AP41" s="44"/>
      <c r="AR41" s="43"/>
      <c r="AS41" s="154" t="s">
        <v>109</v>
      </c>
      <c r="AT41" s="154"/>
      <c r="AW41" s="44"/>
      <c r="AY41" s="43"/>
      <c r="AZ41" s="154" t="s">
        <v>109</v>
      </c>
      <c r="BA41" s="154"/>
      <c r="BD41" s="44"/>
      <c r="BF41" s="43"/>
      <c r="BG41" s="154" t="s">
        <v>109</v>
      </c>
      <c r="BH41" s="154"/>
      <c r="BK41" s="44"/>
      <c r="BM41" s="43"/>
      <c r="BN41" s="154" t="s">
        <v>109</v>
      </c>
      <c r="BO41" s="154"/>
      <c r="BR41" s="44"/>
      <c r="BT41" s="43"/>
      <c r="BU41" s="154" t="s">
        <v>109</v>
      </c>
      <c r="BV41" s="154"/>
      <c r="BY41" s="44"/>
      <c r="CA41" s="43"/>
      <c r="CB41" s="154" t="s">
        <v>109</v>
      </c>
      <c r="CC41" s="154"/>
      <c r="CF41" s="44"/>
      <c r="CH41" s="43"/>
      <c r="CI41" s="154" t="s">
        <v>109</v>
      </c>
      <c r="CJ41" s="154"/>
      <c r="CM41" s="44"/>
      <c r="CO41" s="43"/>
      <c r="CP41" s="154" t="s">
        <v>109</v>
      </c>
      <c r="CQ41" s="154"/>
      <c r="CT41" s="44"/>
      <c r="CV41" s="43"/>
      <c r="CW41" s="154" t="s">
        <v>109</v>
      </c>
      <c r="CX41" s="154"/>
      <c r="DA41" s="44"/>
    </row>
    <row r="42" spans="2:109">
      <c r="B42" s="43"/>
      <c r="C42" s="34" t="s">
        <v>110</v>
      </c>
      <c r="D42" s="34" t="s">
        <v>111</v>
      </c>
      <c r="G42" s="44"/>
      <c r="I42" s="43"/>
      <c r="J42" s="34" t="s">
        <v>110</v>
      </c>
      <c r="K42" s="34" t="s">
        <v>111</v>
      </c>
      <c r="N42" s="44"/>
      <c r="P42" s="43"/>
      <c r="Q42" s="34" t="s">
        <v>110</v>
      </c>
      <c r="R42" s="34" t="s">
        <v>111</v>
      </c>
      <c r="U42" s="44"/>
      <c r="W42" s="43"/>
      <c r="X42" s="34" t="s">
        <v>110</v>
      </c>
      <c r="Y42" s="34" t="s">
        <v>111</v>
      </c>
      <c r="AB42" s="44"/>
      <c r="AD42" s="43"/>
      <c r="AE42" s="34" t="s">
        <v>110</v>
      </c>
      <c r="AF42" s="34" t="s">
        <v>111</v>
      </c>
      <c r="AI42" s="44"/>
      <c r="AK42" s="43"/>
      <c r="AL42" s="34" t="s">
        <v>110</v>
      </c>
      <c r="AM42" s="34" t="s">
        <v>111</v>
      </c>
      <c r="AP42" s="44"/>
      <c r="AR42" s="43"/>
      <c r="AS42" s="34" t="s">
        <v>110</v>
      </c>
      <c r="AT42" s="34" t="s">
        <v>111</v>
      </c>
      <c r="AW42" s="44"/>
      <c r="AY42" s="43"/>
      <c r="AZ42" s="34" t="s">
        <v>110</v>
      </c>
      <c r="BA42" s="34" t="s">
        <v>111</v>
      </c>
      <c r="BD42" s="44"/>
      <c r="BF42" s="43"/>
      <c r="BG42" s="34" t="s">
        <v>110</v>
      </c>
      <c r="BH42" s="34" t="s">
        <v>111</v>
      </c>
      <c r="BK42" s="44"/>
      <c r="BM42" s="43"/>
      <c r="BN42" s="34" t="s">
        <v>110</v>
      </c>
      <c r="BO42" s="34" t="s">
        <v>111</v>
      </c>
      <c r="BR42" s="44"/>
      <c r="BT42" s="43"/>
      <c r="BU42" s="34" t="s">
        <v>110</v>
      </c>
      <c r="BV42" s="34" t="s">
        <v>111</v>
      </c>
      <c r="BY42" s="44"/>
      <c r="CA42" s="43"/>
      <c r="CB42" s="34" t="s">
        <v>110</v>
      </c>
      <c r="CC42" s="34" t="s">
        <v>111</v>
      </c>
      <c r="CF42" s="44"/>
      <c r="CH42" s="43"/>
      <c r="CI42" s="34" t="s">
        <v>110</v>
      </c>
      <c r="CJ42" s="34" t="s">
        <v>111</v>
      </c>
      <c r="CM42" s="44"/>
      <c r="CO42" s="43"/>
      <c r="CP42" s="34" t="s">
        <v>110</v>
      </c>
      <c r="CQ42" s="34" t="s">
        <v>111</v>
      </c>
      <c r="CT42" s="44"/>
      <c r="CV42" s="43"/>
      <c r="CW42" s="34" t="s">
        <v>110</v>
      </c>
      <c r="CX42" s="34" t="s">
        <v>111</v>
      </c>
      <c r="DA42" s="44"/>
    </row>
    <row r="43" spans="2:109">
      <c r="B43" s="43"/>
      <c r="C43" s="31">
        <v>0</v>
      </c>
      <c r="D43" s="81"/>
      <c r="G43" s="44"/>
      <c r="I43" s="43"/>
      <c r="J43" s="31">
        <v>0</v>
      </c>
      <c r="K43" s="81"/>
      <c r="M43" s="82"/>
      <c r="N43" s="44"/>
      <c r="P43" s="43"/>
      <c r="Q43" s="31">
        <v>0</v>
      </c>
      <c r="R43" s="81"/>
      <c r="U43" s="44"/>
      <c r="W43" s="43"/>
      <c r="X43" s="31">
        <v>0</v>
      </c>
      <c r="Y43" s="81"/>
      <c r="AB43" s="44"/>
      <c r="AD43" s="43"/>
      <c r="AE43" s="31">
        <v>0</v>
      </c>
      <c r="AF43" s="81"/>
      <c r="AI43" s="44"/>
      <c r="AK43" s="43"/>
      <c r="AL43" s="31">
        <v>0</v>
      </c>
      <c r="AM43" s="81"/>
      <c r="AP43" s="44"/>
      <c r="AR43" s="43"/>
      <c r="AS43" s="31">
        <v>0</v>
      </c>
      <c r="AT43" s="81"/>
      <c r="AW43" s="44"/>
      <c r="AY43" s="43"/>
      <c r="AZ43" s="31">
        <v>0</v>
      </c>
      <c r="BA43" s="31"/>
      <c r="BD43" s="44"/>
      <c r="BF43" s="43"/>
      <c r="BG43" s="31">
        <v>0</v>
      </c>
      <c r="BH43" s="31"/>
      <c r="BK43" s="44"/>
      <c r="BM43" s="43"/>
      <c r="BN43" s="31">
        <v>0</v>
      </c>
      <c r="BO43" s="31"/>
      <c r="BR43" s="44"/>
      <c r="BT43" s="43"/>
      <c r="BU43" s="31">
        <v>0</v>
      </c>
      <c r="BV43" s="31"/>
      <c r="BY43" s="44"/>
      <c r="CA43" s="43"/>
      <c r="CB43" s="31">
        <v>0</v>
      </c>
      <c r="CC43" s="31"/>
      <c r="CF43" s="44"/>
      <c r="CH43" s="43"/>
      <c r="CI43" s="31">
        <v>0</v>
      </c>
      <c r="CJ43" s="31"/>
      <c r="CM43" s="44"/>
      <c r="CO43" s="43"/>
      <c r="CP43" s="31">
        <v>0</v>
      </c>
      <c r="CQ43" s="31"/>
      <c r="CT43" s="44"/>
      <c r="CV43" s="43"/>
      <c r="CW43" s="31">
        <v>0</v>
      </c>
      <c r="CX43" s="31"/>
      <c r="DA43" s="44"/>
    </row>
    <row r="44" spans="2:109">
      <c r="B44" s="43"/>
      <c r="C44" s="31">
        <v>1</v>
      </c>
      <c r="D44" s="81"/>
      <c r="G44" s="44"/>
      <c r="I44" s="43"/>
      <c r="J44" s="31">
        <v>1</v>
      </c>
      <c r="K44" s="81"/>
      <c r="M44" s="82"/>
      <c r="N44" s="44"/>
      <c r="P44" s="43"/>
      <c r="Q44" s="31">
        <v>1</v>
      </c>
      <c r="R44" s="81"/>
      <c r="U44" s="44"/>
      <c r="W44" s="43"/>
      <c r="X44" s="31">
        <v>1</v>
      </c>
      <c r="Y44" s="81"/>
      <c r="AB44" s="44"/>
      <c r="AD44" s="43"/>
      <c r="AE44" s="31">
        <v>1</v>
      </c>
      <c r="AF44" s="81"/>
      <c r="AI44" s="44"/>
      <c r="AK44" s="43"/>
      <c r="AL44" s="31">
        <v>1</v>
      </c>
      <c r="AM44" s="81"/>
      <c r="AP44" s="44"/>
      <c r="AR44" s="43"/>
      <c r="AS44" s="31">
        <v>1</v>
      </c>
      <c r="AT44" s="81"/>
      <c r="AW44" s="44"/>
      <c r="AY44" s="43"/>
      <c r="AZ44" s="31">
        <v>1</v>
      </c>
      <c r="BA44" s="31"/>
      <c r="BD44" s="44"/>
      <c r="BF44" s="43"/>
      <c r="BG44" s="31">
        <v>1</v>
      </c>
      <c r="BH44" s="31"/>
      <c r="BK44" s="44"/>
      <c r="BM44" s="43"/>
      <c r="BN44" s="31">
        <v>1</v>
      </c>
      <c r="BO44" s="31"/>
      <c r="BR44" s="44"/>
      <c r="BT44" s="43"/>
      <c r="BU44" s="31">
        <v>1</v>
      </c>
      <c r="BV44" s="31"/>
      <c r="BY44" s="44"/>
      <c r="CA44" s="43"/>
      <c r="CB44" s="31">
        <v>1</v>
      </c>
      <c r="CC44" s="31"/>
      <c r="CF44" s="44"/>
      <c r="CH44" s="43"/>
      <c r="CI44" s="31">
        <v>1</v>
      </c>
      <c r="CJ44" s="31"/>
      <c r="CM44" s="44"/>
      <c r="CO44" s="43"/>
      <c r="CP44" s="31">
        <v>1</v>
      </c>
      <c r="CQ44" s="31"/>
      <c r="CT44" s="44"/>
      <c r="CV44" s="43"/>
      <c r="CW44" s="31">
        <v>1</v>
      </c>
      <c r="CX44" s="31"/>
      <c r="DA44" s="44"/>
    </row>
    <row r="45" spans="2:109">
      <c r="B45" s="43"/>
      <c r="C45" s="31">
        <v>2</v>
      </c>
      <c r="D45" s="81"/>
      <c r="G45" s="44"/>
      <c r="I45" s="43"/>
      <c r="J45" s="31">
        <v>2</v>
      </c>
      <c r="K45" s="81"/>
      <c r="M45" s="82"/>
      <c r="N45" s="44"/>
      <c r="P45" s="43"/>
      <c r="Q45" s="31">
        <v>2</v>
      </c>
      <c r="R45" s="81"/>
      <c r="U45" s="44"/>
      <c r="W45" s="43"/>
      <c r="X45" s="31">
        <v>2</v>
      </c>
      <c r="Y45" s="81"/>
      <c r="AB45" s="44"/>
      <c r="AD45" s="43"/>
      <c r="AE45" s="31">
        <v>2</v>
      </c>
      <c r="AF45" s="81"/>
      <c r="AI45" s="44"/>
      <c r="AK45" s="43"/>
      <c r="AL45" s="31">
        <v>2</v>
      </c>
      <c r="AM45" s="81"/>
      <c r="AP45" s="44"/>
      <c r="AR45" s="43"/>
      <c r="AS45" s="31">
        <v>2</v>
      </c>
      <c r="AT45" s="81"/>
      <c r="AW45" s="44"/>
      <c r="AY45" s="43"/>
      <c r="AZ45" s="31">
        <v>2</v>
      </c>
      <c r="BA45" s="31"/>
      <c r="BD45" s="44"/>
      <c r="BF45" s="43"/>
      <c r="BG45" s="31">
        <v>2</v>
      </c>
      <c r="BH45" s="31"/>
      <c r="BK45" s="44"/>
      <c r="BM45" s="43"/>
      <c r="BN45" s="31">
        <v>2</v>
      </c>
      <c r="BO45" s="31"/>
      <c r="BR45" s="44"/>
      <c r="BT45" s="43"/>
      <c r="BU45" s="31">
        <v>2</v>
      </c>
      <c r="BV45" s="31"/>
      <c r="BY45" s="44"/>
      <c r="CA45" s="43"/>
      <c r="CB45" s="31">
        <v>2</v>
      </c>
      <c r="CC45" s="31"/>
      <c r="CF45" s="44"/>
      <c r="CH45" s="43"/>
      <c r="CI45" s="31">
        <v>2</v>
      </c>
      <c r="CJ45" s="31"/>
      <c r="CM45" s="44"/>
      <c r="CO45" s="43"/>
      <c r="CP45" s="31">
        <v>2</v>
      </c>
      <c r="CQ45" s="31"/>
      <c r="CT45" s="44"/>
      <c r="CV45" s="43"/>
      <c r="CW45" s="31">
        <v>2</v>
      </c>
      <c r="CX45" s="31"/>
      <c r="DA45" s="44"/>
    </row>
    <row r="46" spans="2:109">
      <c r="B46" s="43"/>
      <c r="C46" s="31">
        <v>3</v>
      </c>
      <c r="D46" s="81"/>
      <c r="G46" s="44"/>
      <c r="I46" s="43"/>
      <c r="J46" s="31">
        <v>3</v>
      </c>
      <c r="K46" s="81"/>
      <c r="M46" s="82"/>
      <c r="N46" s="44"/>
      <c r="P46" s="43"/>
      <c r="Q46" s="31">
        <v>3</v>
      </c>
      <c r="R46" s="81"/>
      <c r="U46" s="44"/>
      <c r="W46" s="43"/>
      <c r="X46" s="31">
        <v>3</v>
      </c>
      <c r="Y46" s="81"/>
      <c r="AB46" s="44"/>
      <c r="AD46" s="43"/>
      <c r="AE46" s="31">
        <v>3</v>
      </c>
      <c r="AF46" s="81"/>
      <c r="AI46" s="44"/>
      <c r="AK46" s="43"/>
      <c r="AL46" s="31">
        <v>3</v>
      </c>
      <c r="AM46" s="81"/>
      <c r="AP46" s="44"/>
      <c r="AR46" s="43"/>
      <c r="AS46" s="31">
        <v>3</v>
      </c>
      <c r="AT46" s="81"/>
      <c r="AW46" s="44"/>
      <c r="AY46" s="43"/>
      <c r="AZ46" s="31">
        <v>3</v>
      </c>
      <c r="BA46" s="31"/>
      <c r="BD46" s="44"/>
      <c r="BF46" s="43"/>
      <c r="BG46" s="31">
        <v>3</v>
      </c>
      <c r="BH46" s="31"/>
      <c r="BK46" s="44"/>
      <c r="BM46" s="43"/>
      <c r="BN46" s="31">
        <v>3</v>
      </c>
      <c r="BO46" s="31"/>
      <c r="BR46" s="44"/>
      <c r="BT46" s="43"/>
      <c r="BU46" s="31">
        <v>3</v>
      </c>
      <c r="BV46" s="31"/>
      <c r="BY46" s="44"/>
      <c r="CA46" s="43"/>
      <c r="CB46" s="31">
        <v>3</v>
      </c>
      <c r="CC46" s="31"/>
      <c r="CF46" s="44"/>
      <c r="CH46" s="43"/>
      <c r="CI46" s="31">
        <v>3</v>
      </c>
      <c r="CJ46" s="31"/>
      <c r="CM46" s="44"/>
      <c r="CO46" s="43"/>
      <c r="CP46" s="31">
        <v>3</v>
      </c>
      <c r="CQ46" s="31"/>
      <c r="CT46" s="44"/>
      <c r="CV46" s="43"/>
      <c r="CW46" s="31">
        <v>3</v>
      </c>
      <c r="CX46" s="31"/>
      <c r="DA46" s="44"/>
    </row>
    <row r="47" spans="2:109">
      <c r="B47" s="43"/>
      <c r="C47" s="31">
        <v>4</v>
      </c>
      <c r="D47" s="81"/>
      <c r="G47" s="44"/>
      <c r="I47" s="43"/>
      <c r="J47" s="31">
        <v>4</v>
      </c>
      <c r="K47" s="81"/>
      <c r="M47" s="82"/>
      <c r="N47" s="44"/>
      <c r="P47" s="43"/>
      <c r="Q47" s="31">
        <v>4</v>
      </c>
      <c r="R47" s="81"/>
      <c r="U47" s="44"/>
      <c r="W47" s="43"/>
      <c r="X47" s="31">
        <v>4</v>
      </c>
      <c r="Y47" s="81"/>
      <c r="AB47" s="44"/>
      <c r="AD47" s="43"/>
      <c r="AE47" s="31">
        <v>4</v>
      </c>
      <c r="AF47" s="81"/>
      <c r="AI47" s="44"/>
      <c r="AK47" s="43"/>
      <c r="AL47" s="31">
        <v>4</v>
      </c>
      <c r="AM47" s="81"/>
      <c r="AP47" s="44"/>
      <c r="AR47" s="43"/>
      <c r="AS47" s="31">
        <v>4</v>
      </c>
      <c r="AT47" s="81"/>
      <c r="AW47" s="44"/>
      <c r="AY47" s="43"/>
      <c r="AZ47" s="31">
        <v>4</v>
      </c>
      <c r="BA47" s="31"/>
      <c r="BD47" s="44"/>
      <c r="BF47" s="43"/>
      <c r="BG47" s="31">
        <v>4</v>
      </c>
      <c r="BH47" s="31"/>
      <c r="BK47" s="44"/>
      <c r="BM47" s="43"/>
      <c r="BN47" s="31">
        <v>4</v>
      </c>
      <c r="BO47" s="31"/>
      <c r="BR47" s="44"/>
      <c r="BT47" s="43"/>
      <c r="BU47" s="31">
        <v>4</v>
      </c>
      <c r="BV47" s="31"/>
      <c r="BY47" s="44"/>
      <c r="CA47" s="43"/>
      <c r="CB47" s="31">
        <v>4</v>
      </c>
      <c r="CC47" s="31"/>
      <c r="CF47" s="44"/>
      <c r="CH47" s="43"/>
      <c r="CI47" s="31">
        <v>4</v>
      </c>
      <c r="CJ47" s="31"/>
      <c r="CM47" s="44"/>
      <c r="CO47" s="43"/>
      <c r="CP47" s="31">
        <v>4</v>
      </c>
      <c r="CQ47" s="31"/>
      <c r="CT47" s="44"/>
      <c r="CV47" s="43"/>
      <c r="CW47" s="31">
        <v>4</v>
      </c>
      <c r="CX47" s="31"/>
      <c r="DA47" s="44"/>
    </row>
    <row r="48" spans="2:109">
      <c r="B48" s="43"/>
      <c r="C48" s="31">
        <v>5</v>
      </c>
      <c r="D48" s="81"/>
      <c r="G48" s="44"/>
      <c r="I48" s="43"/>
      <c r="J48" s="31">
        <v>5</v>
      </c>
      <c r="K48" s="81"/>
      <c r="M48" s="82"/>
      <c r="N48" s="44"/>
      <c r="P48" s="43"/>
      <c r="Q48" s="31">
        <v>5</v>
      </c>
      <c r="R48" s="81"/>
      <c r="U48" s="44"/>
      <c r="W48" s="43"/>
      <c r="X48" s="31">
        <v>5</v>
      </c>
      <c r="Y48" s="81"/>
      <c r="AB48" s="44"/>
      <c r="AD48" s="43"/>
      <c r="AE48" s="31">
        <v>5</v>
      </c>
      <c r="AF48" s="81"/>
      <c r="AI48" s="44"/>
      <c r="AK48" s="43"/>
      <c r="AL48" s="31">
        <v>5</v>
      </c>
      <c r="AM48" s="81"/>
      <c r="AP48" s="44"/>
      <c r="AR48" s="43"/>
      <c r="AS48" s="31">
        <v>5</v>
      </c>
      <c r="AT48" s="81"/>
      <c r="AW48" s="44"/>
      <c r="AY48" s="43"/>
      <c r="AZ48" s="31">
        <v>5</v>
      </c>
      <c r="BA48" s="31"/>
      <c r="BD48" s="44"/>
      <c r="BF48" s="43"/>
      <c r="BG48" s="31">
        <v>5</v>
      </c>
      <c r="BH48" s="31"/>
      <c r="BK48" s="44"/>
      <c r="BM48" s="43"/>
      <c r="BN48" s="31">
        <v>5</v>
      </c>
      <c r="BO48" s="31"/>
      <c r="BR48" s="44"/>
      <c r="BT48" s="43"/>
      <c r="BU48" s="31">
        <v>5</v>
      </c>
      <c r="BV48" s="31"/>
      <c r="BY48" s="44"/>
      <c r="CA48" s="43"/>
      <c r="CB48" s="31">
        <v>5</v>
      </c>
      <c r="CC48" s="31"/>
      <c r="CF48" s="44"/>
      <c r="CH48" s="43"/>
      <c r="CI48" s="31">
        <v>5</v>
      </c>
      <c r="CJ48" s="31"/>
      <c r="CM48" s="44"/>
      <c r="CO48" s="43"/>
      <c r="CP48" s="31">
        <v>5</v>
      </c>
      <c r="CQ48" s="31"/>
      <c r="CT48" s="44"/>
      <c r="CV48" s="43"/>
      <c r="CW48" s="31">
        <v>5</v>
      </c>
      <c r="CX48" s="31"/>
      <c r="DA48" s="44"/>
    </row>
    <row r="49" spans="2:105">
      <c r="B49" s="43"/>
      <c r="C49" s="31">
        <v>6</v>
      </c>
      <c r="D49" s="81"/>
      <c r="G49" s="44"/>
      <c r="I49" s="43"/>
      <c r="J49" s="31">
        <v>6</v>
      </c>
      <c r="K49" s="81"/>
      <c r="M49" s="82"/>
      <c r="N49" s="44"/>
      <c r="P49" s="43"/>
      <c r="Q49" s="31">
        <v>6</v>
      </c>
      <c r="R49" s="81"/>
      <c r="U49" s="44"/>
      <c r="W49" s="43"/>
      <c r="X49" s="31">
        <v>6</v>
      </c>
      <c r="Y49" s="81"/>
      <c r="AB49" s="44"/>
      <c r="AD49" s="43"/>
      <c r="AE49" s="31">
        <v>6</v>
      </c>
      <c r="AF49" s="81"/>
      <c r="AI49" s="44"/>
      <c r="AK49" s="43"/>
      <c r="AL49" s="31">
        <v>6</v>
      </c>
      <c r="AM49" s="81"/>
      <c r="AP49" s="44"/>
      <c r="AR49" s="43"/>
      <c r="AS49" s="31">
        <v>6</v>
      </c>
      <c r="AT49" s="81"/>
      <c r="AW49" s="44"/>
      <c r="AY49" s="43"/>
      <c r="AZ49" s="31">
        <v>6</v>
      </c>
      <c r="BA49" s="31"/>
      <c r="BD49" s="44"/>
      <c r="BF49" s="43"/>
      <c r="BG49" s="31">
        <v>6</v>
      </c>
      <c r="BH49" s="31"/>
      <c r="BK49" s="44"/>
      <c r="BM49" s="43"/>
      <c r="BN49" s="31">
        <v>6</v>
      </c>
      <c r="BO49" s="31"/>
      <c r="BR49" s="44"/>
      <c r="BT49" s="43"/>
      <c r="BU49" s="31">
        <v>6</v>
      </c>
      <c r="BV49" s="31"/>
      <c r="BY49" s="44"/>
      <c r="CA49" s="43"/>
      <c r="CB49" s="31">
        <v>6</v>
      </c>
      <c r="CC49" s="31"/>
      <c r="CF49" s="44"/>
      <c r="CH49" s="43"/>
      <c r="CI49" s="31">
        <v>6</v>
      </c>
      <c r="CJ49" s="31"/>
      <c r="CM49" s="44"/>
      <c r="CO49" s="43"/>
      <c r="CP49" s="31">
        <v>6</v>
      </c>
      <c r="CQ49" s="31"/>
      <c r="CT49" s="44"/>
      <c r="CV49" s="43"/>
      <c r="CW49" s="31">
        <v>6</v>
      </c>
      <c r="CX49" s="31"/>
      <c r="DA49" s="44"/>
    </row>
    <row r="50" spans="2:105">
      <c r="B50" s="43"/>
      <c r="C50" s="31">
        <v>7</v>
      </c>
      <c r="D50" s="81"/>
      <c r="G50" s="44"/>
      <c r="I50" s="43"/>
      <c r="J50" s="31">
        <v>7</v>
      </c>
      <c r="K50" s="81"/>
      <c r="M50" s="82"/>
      <c r="N50" s="44"/>
      <c r="P50" s="43"/>
      <c r="Q50" s="31">
        <v>7</v>
      </c>
      <c r="R50" s="81"/>
      <c r="U50" s="44"/>
      <c r="W50" s="43"/>
      <c r="X50" s="31">
        <v>7</v>
      </c>
      <c r="Y50" s="81"/>
      <c r="AB50" s="44"/>
      <c r="AD50" s="43"/>
      <c r="AE50" s="31">
        <v>7</v>
      </c>
      <c r="AF50" s="81"/>
      <c r="AI50" s="44"/>
      <c r="AK50" s="43"/>
      <c r="AL50" s="31">
        <v>7</v>
      </c>
      <c r="AM50" s="81"/>
      <c r="AP50" s="44"/>
      <c r="AR50" s="43"/>
      <c r="AS50" s="31">
        <v>7</v>
      </c>
      <c r="AT50" s="81"/>
      <c r="AW50" s="44"/>
      <c r="AY50" s="43"/>
      <c r="AZ50" s="31">
        <v>7</v>
      </c>
      <c r="BA50" s="31"/>
      <c r="BD50" s="44"/>
      <c r="BF50" s="43"/>
      <c r="BG50" s="31">
        <v>7</v>
      </c>
      <c r="BH50" s="31"/>
      <c r="BK50" s="44"/>
      <c r="BM50" s="43"/>
      <c r="BN50" s="31">
        <v>7</v>
      </c>
      <c r="BO50" s="31"/>
      <c r="BR50" s="44"/>
      <c r="BT50" s="43"/>
      <c r="BU50" s="31">
        <v>7</v>
      </c>
      <c r="BV50" s="31"/>
      <c r="BY50" s="44"/>
      <c r="CA50" s="43"/>
      <c r="CB50" s="31">
        <v>7</v>
      </c>
      <c r="CC50" s="31"/>
      <c r="CF50" s="44"/>
      <c r="CH50" s="43"/>
      <c r="CI50" s="31">
        <v>7</v>
      </c>
      <c r="CJ50" s="31"/>
      <c r="CM50" s="44"/>
      <c r="CO50" s="43"/>
      <c r="CP50" s="31">
        <v>7</v>
      </c>
      <c r="CQ50" s="31"/>
      <c r="CT50" s="44"/>
      <c r="CV50" s="43"/>
      <c r="CW50" s="31">
        <v>7</v>
      </c>
      <c r="CX50" s="31"/>
      <c r="DA50" s="44"/>
    </row>
    <row r="51" spans="2:105">
      <c r="B51" s="43"/>
      <c r="C51" s="31">
        <v>8</v>
      </c>
      <c r="D51" s="81"/>
      <c r="G51" s="44"/>
      <c r="I51" s="43"/>
      <c r="J51" s="31">
        <v>8</v>
      </c>
      <c r="K51" s="81"/>
      <c r="M51" s="82"/>
      <c r="N51" s="44"/>
      <c r="P51" s="43"/>
      <c r="Q51" s="31">
        <v>8</v>
      </c>
      <c r="R51" s="81"/>
      <c r="U51" s="44"/>
      <c r="W51" s="43"/>
      <c r="X51" s="31">
        <v>8</v>
      </c>
      <c r="Y51" s="81"/>
      <c r="AB51" s="44"/>
      <c r="AD51" s="43"/>
      <c r="AE51" s="31">
        <v>8</v>
      </c>
      <c r="AF51" s="81"/>
      <c r="AI51" s="44"/>
      <c r="AK51" s="43"/>
      <c r="AL51" s="31">
        <v>8</v>
      </c>
      <c r="AM51" s="81"/>
      <c r="AP51" s="44"/>
      <c r="AR51" s="43"/>
      <c r="AS51" s="31">
        <v>8</v>
      </c>
      <c r="AT51" s="81"/>
      <c r="AW51" s="44"/>
      <c r="AY51" s="43"/>
      <c r="AZ51" s="31">
        <v>8</v>
      </c>
      <c r="BA51" s="31"/>
      <c r="BD51" s="44"/>
      <c r="BF51" s="43"/>
      <c r="BG51" s="31">
        <v>8</v>
      </c>
      <c r="BH51" s="31"/>
      <c r="BK51" s="44"/>
      <c r="BM51" s="43"/>
      <c r="BN51" s="31">
        <v>8</v>
      </c>
      <c r="BO51" s="31"/>
      <c r="BR51" s="44"/>
      <c r="BT51" s="43"/>
      <c r="BU51" s="31">
        <v>8</v>
      </c>
      <c r="BV51" s="31"/>
      <c r="BY51" s="44"/>
      <c r="CA51" s="43"/>
      <c r="CB51" s="31">
        <v>8</v>
      </c>
      <c r="CC51" s="31"/>
      <c r="CF51" s="44"/>
      <c r="CH51" s="43"/>
      <c r="CI51" s="31">
        <v>8</v>
      </c>
      <c r="CJ51" s="31"/>
      <c r="CM51" s="44"/>
      <c r="CO51" s="43"/>
      <c r="CP51" s="31">
        <v>8</v>
      </c>
      <c r="CQ51" s="31"/>
      <c r="CT51" s="44"/>
      <c r="CV51" s="43"/>
      <c r="CW51" s="31">
        <v>8</v>
      </c>
      <c r="CX51" s="31"/>
      <c r="DA51" s="44"/>
    </row>
    <row r="52" spans="2:105">
      <c r="B52" s="43"/>
      <c r="C52" s="31">
        <v>9</v>
      </c>
      <c r="D52" s="81"/>
      <c r="G52" s="44"/>
      <c r="I52" s="43"/>
      <c r="J52" s="31">
        <v>9</v>
      </c>
      <c r="K52" s="81"/>
      <c r="M52" s="82"/>
      <c r="N52" s="44"/>
      <c r="P52" s="43"/>
      <c r="Q52" s="31">
        <v>9</v>
      </c>
      <c r="R52" s="81"/>
      <c r="U52" s="44"/>
      <c r="W52" s="43"/>
      <c r="X52" s="31">
        <v>9</v>
      </c>
      <c r="Y52" s="81"/>
      <c r="AB52" s="44"/>
      <c r="AD52" s="43"/>
      <c r="AE52" s="31">
        <v>9</v>
      </c>
      <c r="AF52" s="81"/>
      <c r="AI52" s="44"/>
      <c r="AK52" s="43"/>
      <c r="AL52" s="31">
        <v>9</v>
      </c>
      <c r="AM52" s="81"/>
      <c r="AP52" s="44"/>
      <c r="AR52" s="43"/>
      <c r="AS52" s="31">
        <v>9</v>
      </c>
      <c r="AT52" s="81"/>
      <c r="AW52" s="44"/>
      <c r="AY52" s="43"/>
      <c r="AZ52" s="31">
        <v>9</v>
      </c>
      <c r="BA52" s="31"/>
      <c r="BD52" s="44"/>
      <c r="BF52" s="43"/>
      <c r="BG52" s="31">
        <v>9</v>
      </c>
      <c r="BH52" s="31"/>
      <c r="BK52" s="44"/>
      <c r="BM52" s="43"/>
      <c r="BN52" s="31">
        <v>9</v>
      </c>
      <c r="BO52" s="31"/>
      <c r="BR52" s="44"/>
      <c r="BT52" s="43"/>
      <c r="BU52" s="31">
        <v>9</v>
      </c>
      <c r="BV52" s="31"/>
      <c r="BY52" s="44"/>
      <c r="CA52" s="43"/>
      <c r="CB52" s="31">
        <v>9</v>
      </c>
      <c r="CC52" s="31"/>
      <c r="CF52" s="44"/>
      <c r="CH52" s="43"/>
      <c r="CI52" s="31">
        <v>9</v>
      </c>
      <c r="CJ52" s="31"/>
      <c r="CM52" s="44"/>
      <c r="CO52" s="43"/>
      <c r="CP52" s="31">
        <v>9</v>
      </c>
      <c r="CQ52" s="31"/>
      <c r="CT52" s="44"/>
      <c r="CV52" s="43"/>
      <c r="CW52" s="31">
        <v>9</v>
      </c>
      <c r="CX52" s="31"/>
      <c r="DA52" s="44"/>
    </row>
    <row r="53" spans="2:105">
      <c r="B53" s="43"/>
      <c r="C53" s="31">
        <v>10</v>
      </c>
      <c r="D53" s="81"/>
      <c r="G53" s="44"/>
      <c r="I53" s="43"/>
      <c r="J53" s="31">
        <v>10</v>
      </c>
      <c r="K53" s="81"/>
      <c r="M53" s="82"/>
      <c r="N53" s="44"/>
      <c r="P53" s="43"/>
      <c r="Q53" s="31">
        <v>10</v>
      </c>
      <c r="R53" s="81"/>
      <c r="U53" s="44"/>
      <c r="W53" s="43"/>
      <c r="X53" s="31">
        <v>10</v>
      </c>
      <c r="Y53" s="81"/>
      <c r="AB53" s="44"/>
      <c r="AD53" s="43"/>
      <c r="AE53" s="31">
        <v>10</v>
      </c>
      <c r="AF53" s="81"/>
      <c r="AI53" s="44"/>
      <c r="AK53" s="43"/>
      <c r="AL53" s="31">
        <v>10</v>
      </c>
      <c r="AM53" s="81"/>
      <c r="AP53" s="44"/>
      <c r="AR53" s="43"/>
      <c r="AS53" s="31">
        <v>10</v>
      </c>
      <c r="AT53" s="81"/>
      <c r="AW53" s="44"/>
      <c r="AY53" s="43"/>
      <c r="AZ53" s="31">
        <v>10</v>
      </c>
      <c r="BA53" s="31"/>
      <c r="BD53" s="44"/>
      <c r="BF53" s="43"/>
      <c r="BG53" s="31">
        <v>10</v>
      </c>
      <c r="BH53" s="31"/>
      <c r="BK53" s="44"/>
      <c r="BM53" s="43"/>
      <c r="BN53" s="31">
        <v>10</v>
      </c>
      <c r="BO53" s="31"/>
      <c r="BR53" s="44"/>
      <c r="BT53" s="43"/>
      <c r="BU53" s="31">
        <v>10</v>
      </c>
      <c r="BV53" s="31"/>
      <c r="BY53" s="44"/>
      <c r="CA53" s="43"/>
      <c r="CB53" s="31">
        <v>10</v>
      </c>
      <c r="CC53" s="31"/>
      <c r="CF53" s="44"/>
      <c r="CH53" s="43"/>
      <c r="CI53" s="31">
        <v>10</v>
      </c>
      <c r="CJ53" s="31"/>
      <c r="CM53" s="44"/>
      <c r="CO53" s="43"/>
      <c r="CP53" s="31">
        <v>10</v>
      </c>
      <c r="CQ53" s="31"/>
      <c r="CT53" s="44"/>
      <c r="CV53" s="43"/>
      <c r="CW53" s="31">
        <v>10</v>
      </c>
      <c r="CX53" s="31"/>
      <c r="DA53" s="44"/>
    </row>
    <row r="54" spans="2:105">
      <c r="B54" s="43"/>
      <c r="C54" s="31">
        <v>11</v>
      </c>
      <c r="D54" s="81"/>
      <c r="G54" s="44"/>
      <c r="I54" s="43"/>
      <c r="J54" s="31">
        <v>11</v>
      </c>
      <c r="K54" s="81"/>
      <c r="M54" s="82"/>
      <c r="N54" s="44"/>
      <c r="P54" s="43"/>
      <c r="Q54" s="31">
        <v>11</v>
      </c>
      <c r="R54" s="81"/>
      <c r="U54" s="44"/>
      <c r="W54" s="43"/>
      <c r="X54" s="31">
        <v>11</v>
      </c>
      <c r="Y54" s="81"/>
      <c r="AB54" s="44"/>
      <c r="AD54" s="43"/>
      <c r="AE54" s="31">
        <v>11</v>
      </c>
      <c r="AF54" s="81"/>
      <c r="AI54" s="44"/>
      <c r="AK54" s="43"/>
      <c r="AL54" s="31">
        <v>11</v>
      </c>
      <c r="AM54" s="81"/>
      <c r="AP54" s="44"/>
      <c r="AR54" s="43"/>
      <c r="AS54" s="31">
        <v>11</v>
      </c>
      <c r="AT54" s="81"/>
      <c r="AW54" s="44"/>
      <c r="AY54" s="43"/>
      <c r="AZ54" s="31">
        <v>11</v>
      </c>
      <c r="BA54" s="31"/>
      <c r="BD54" s="44"/>
      <c r="BF54" s="43"/>
      <c r="BG54" s="31">
        <v>11</v>
      </c>
      <c r="BH54" s="31"/>
      <c r="BK54" s="44"/>
      <c r="BM54" s="43"/>
      <c r="BN54" s="31">
        <v>11</v>
      </c>
      <c r="BO54" s="31"/>
      <c r="BR54" s="44"/>
      <c r="BT54" s="43"/>
      <c r="BU54" s="31">
        <v>11</v>
      </c>
      <c r="BV54" s="31"/>
      <c r="BY54" s="44"/>
      <c r="CA54" s="43"/>
      <c r="CB54" s="31">
        <v>11</v>
      </c>
      <c r="CC54" s="31"/>
      <c r="CF54" s="44"/>
      <c r="CH54" s="43"/>
      <c r="CI54" s="31">
        <v>11</v>
      </c>
      <c r="CJ54" s="31"/>
      <c r="CM54" s="44"/>
      <c r="CO54" s="43"/>
      <c r="CP54" s="31">
        <v>11</v>
      </c>
      <c r="CQ54" s="31"/>
      <c r="CT54" s="44"/>
      <c r="CV54" s="43"/>
      <c r="CW54" s="31">
        <v>11</v>
      </c>
      <c r="CX54" s="31"/>
      <c r="DA54" s="44"/>
    </row>
    <row r="55" spans="2:105">
      <c r="B55" s="43"/>
      <c r="C55" s="31">
        <v>12</v>
      </c>
      <c r="D55" s="81"/>
      <c r="G55" s="44"/>
      <c r="I55" s="43"/>
      <c r="J55" s="31">
        <v>12</v>
      </c>
      <c r="K55" s="81"/>
      <c r="M55" s="82"/>
      <c r="N55" s="44"/>
      <c r="P55" s="43"/>
      <c r="Q55" s="31">
        <v>12</v>
      </c>
      <c r="R55" s="81"/>
      <c r="U55" s="44"/>
      <c r="W55" s="43"/>
      <c r="X55" s="31">
        <v>12</v>
      </c>
      <c r="Y55" s="81"/>
      <c r="AB55" s="44"/>
      <c r="AD55" s="43"/>
      <c r="AE55" s="31">
        <v>12</v>
      </c>
      <c r="AF55" s="81"/>
      <c r="AI55" s="44"/>
      <c r="AK55" s="43"/>
      <c r="AL55" s="31">
        <v>12</v>
      </c>
      <c r="AM55" s="81"/>
      <c r="AP55" s="44"/>
      <c r="AR55" s="43"/>
      <c r="AS55" s="31">
        <v>12</v>
      </c>
      <c r="AT55" s="81"/>
      <c r="AW55" s="44"/>
      <c r="AY55" s="43"/>
      <c r="AZ55" s="31">
        <v>12</v>
      </c>
      <c r="BA55" s="31"/>
      <c r="BD55" s="44"/>
      <c r="BF55" s="43"/>
      <c r="BG55" s="31">
        <v>12</v>
      </c>
      <c r="BH55" s="31"/>
      <c r="BK55" s="44"/>
      <c r="BM55" s="43"/>
      <c r="BN55" s="31">
        <v>12</v>
      </c>
      <c r="BO55" s="31"/>
      <c r="BR55" s="44"/>
      <c r="BT55" s="43"/>
      <c r="BU55" s="31">
        <v>12</v>
      </c>
      <c r="BV55" s="31"/>
      <c r="BY55" s="44"/>
      <c r="CA55" s="43"/>
      <c r="CB55" s="31">
        <v>12</v>
      </c>
      <c r="CC55" s="31"/>
      <c r="CF55" s="44"/>
      <c r="CH55" s="43"/>
      <c r="CI55" s="31">
        <v>12</v>
      </c>
      <c r="CJ55" s="31"/>
      <c r="CM55" s="44"/>
      <c r="CO55" s="43"/>
      <c r="CP55" s="31">
        <v>12</v>
      </c>
      <c r="CQ55" s="31"/>
      <c r="CT55" s="44"/>
      <c r="CV55" s="43"/>
      <c r="CW55" s="31">
        <v>12</v>
      </c>
      <c r="CX55" s="31"/>
      <c r="DA55" s="44"/>
    </row>
    <row r="56" spans="2:105">
      <c r="B56" s="43"/>
      <c r="C56" s="31">
        <v>13</v>
      </c>
      <c r="D56" s="81"/>
      <c r="G56" s="44"/>
      <c r="I56" s="43"/>
      <c r="J56" s="31">
        <v>13</v>
      </c>
      <c r="K56" s="81"/>
      <c r="M56" s="82"/>
      <c r="N56" s="44"/>
      <c r="P56" s="43"/>
      <c r="Q56" s="31">
        <v>13</v>
      </c>
      <c r="R56" s="81"/>
      <c r="U56" s="44"/>
      <c r="W56" s="43"/>
      <c r="X56" s="31">
        <v>13</v>
      </c>
      <c r="Y56" s="81"/>
      <c r="AB56" s="44"/>
      <c r="AD56" s="43"/>
      <c r="AE56" s="31">
        <v>13</v>
      </c>
      <c r="AF56" s="81"/>
      <c r="AI56" s="44"/>
      <c r="AK56" s="43"/>
      <c r="AL56" s="31">
        <v>13</v>
      </c>
      <c r="AM56" s="81"/>
      <c r="AP56" s="44"/>
      <c r="AR56" s="43"/>
      <c r="AS56" s="31">
        <v>13</v>
      </c>
      <c r="AT56" s="81"/>
      <c r="AW56" s="44"/>
      <c r="AY56" s="43"/>
      <c r="AZ56" s="31">
        <v>13</v>
      </c>
      <c r="BA56" s="31"/>
      <c r="BD56" s="44"/>
      <c r="BF56" s="43"/>
      <c r="BG56" s="31">
        <v>13</v>
      </c>
      <c r="BH56" s="31"/>
      <c r="BK56" s="44"/>
      <c r="BM56" s="43"/>
      <c r="BN56" s="31">
        <v>13</v>
      </c>
      <c r="BO56" s="31"/>
      <c r="BR56" s="44"/>
      <c r="BT56" s="43"/>
      <c r="BU56" s="31">
        <v>13</v>
      </c>
      <c r="BV56" s="31"/>
      <c r="BY56" s="44"/>
      <c r="CA56" s="43"/>
      <c r="CB56" s="31">
        <v>13</v>
      </c>
      <c r="CC56" s="31"/>
      <c r="CF56" s="44"/>
      <c r="CH56" s="43"/>
      <c r="CI56" s="31">
        <v>13</v>
      </c>
      <c r="CJ56" s="31"/>
      <c r="CM56" s="44"/>
      <c r="CO56" s="43"/>
      <c r="CP56" s="31">
        <v>13</v>
      </c>
      <c r="CQ56" s="31"/>
      <c r="CT56" s="44"/>
      <c r="CV56" s="43"/>
      <c r="CW56" s="31">
        <v>13</v>
      </c>
      <c r="CX56" s="31"/>
      <c r="DA56" s="44"/>
    </row>
    <row r="57" spans="2:105">
      <c r="B57" s="43"/>
      <c r="C57" s="31">
        <v>14</v>
      </c>
      <c r="D57" s="81"/>
      <c r="G57" s="44"/>
      <c r="I57" s="43"/>
      <c r="J57" s="31">
        <v>14</v>
      </c>
      <c r="K57" s="81"/>
      <c r="M57" s="82"/>
      <c r="N57" s="44"/>
      <c r="P57" s="43"/>
      <c r="Q57" s="31">
        <v>14</v>
      </c>
      <c r="R57" s="81"/>
      <c r="U57" s="44"/>
      <c r="W57" s="43"/>
      <c r="X57" s="31">
        <v>14</v>
      </c>
      <c r="Y57" s="81"/>
      <c r="AB57" s="44"/>
      <c r="AD57" s="43"/>
      <c r="AE57" s="31">
        <v>14</v>
      </c>
      <c r="AF57" s="81"/>
      <c r="AI57" s="44"/>
      <c r="AK57" s="43"/>
      <c r="AL57" s="31">
        <v>14</v>
      </c>
      <c r="AM57" s="81"/>
      <c r="AP57" s="44"/>
      <c r="AR57" s="43"/>
      <c r="AS57" s="31">
        <v>14</v>
      </c>
      <c r="AT57" s="81"/>
      <c r="AW57" s="44"/>
      <c r="AY57" s="43"/>
      <c r="AZ57" s="31">
        <v>14</v>
      </c>
      <c r="BA57" s="31"/>
      <c r="BD57" s="44"/>
      <c r="BF57" s="43"/>
      <c r="BG57" s="31">
        <v>14</v>
      </c>
      <c r="BH57" s="31"/>
      <c r="BK57" s="44"/>
      <c r="BM57" s="43"/>
      <c r="BN57" s="31">
        <v>14</v>
      </c>
      <c r="BO57" s="31"/>
      <c r="BR57" s="44"/>
      <c r="BT57" s="43"/>
      <c r="BU57" s="31">
        <v>14</v>
      </c>
      <c r="BV57" s="31"/>
      <c r="BY57" s="44"/>
      <c r="CA57" s="43"/>
      <c r="CB57" s="31">
        <v>14</v>
      </c>
      <c r="CC57" s="31"/>
      <c r="CF57" s="44"/>
      <c r="CH57" s="43"/>
      <c r="CI57" s="31">
        <v>14</v>
      </c>
      <c r="CJ57" s="31"/>
      <c r="CM57" s="44"/>
      <c r="CO57" s="43"/>
      <c r="CP57" s="31">
        <v>14</v>
      </c>
      <c r="CQ57" s="31"/>
      <c r="CT57" s="44"/>
      <c r="CV57" s="43"/>
      <c r="CW57" s="31">
        <v>14</v>
      </c>
      <c r="CX57" s="31"/>
      <c r="DA57" s="44"/>
    </row>
    <row r="58" spans="2:105">
      <c r="B58" s="43"/>
      <c r="C58" s="31">
        <v>15</v>
      </c>
      <c r="D58" s="81"/>
      <c r="G58" s="44"/>
      <c r="I58" s="43"/>
      <c r="J58" s="31">
        <v>15</v>
      </c>
      <c r="K58" s="81"/>
      <c r="M58" s="82"/>
      <c r="N58" s="44"/>
      <c r="P58" s="43"/>
      <c r="Q58" s="31">
        <v>15</v>
      </c>
      <c r="R58" s="81"/>
      <c r="U58" s="44"/>
      <c r="W58" s="43"/>
      <c r="X58" s="31">
        <v>15</v>
      </c>
      <c r="Y58" s="81"/>
      <c r="AB58" s="44"/>
      <c r="AD58" s="43"/>
      <c r="AE58" s="31">
        <v>15</v>
      </c>
      <c r="AF58" s="81"/>
      <c r="AI58" s="44"/>
      <c r="AK58" s="43"/>
      <c r="AL58" s="31">
        <v>15</v>
      </c>
      <c r="AM58" s="81"/>
      <c r="AP58" s="44"/>
      <c r="AR58" s="43"/>
      <c r="AS58" s="31">
        <v>15</v>
      </c>
      <c r="AT58" s="81"/>
      <c r="AW58" s="44"/>
      <c r="AY58" s="43"/>
      <c r="AZ58" s="31">
        <v>15</v>
      </c>
      <c r="BA58" s="31"/>
      <c r="BD58" s="44"/>
      <c r="BF58" s="43"/>
      <c r="BG58" s="31">
        <v>15</v>
      </c>
      <c r="BH58" s="31"/>
      <c r="BK58" s="44"/>
      <c r="BM58" s="43"/>
      <c r="BN58" s="31">
        <v>15</v>
      </c>
      <c r="BO58" s="31"/>
      <c r="BR58" s="44"/>
      <c r="BT58" s="43"/>
      <c r="BU58" s="31">
        <v>15</v>
      </c>
      <c r="BV58" s="31"/>
      <c r="BY58" s="44"/>
      <c r="CA58" s="43"/>
      <c r="CB58" s="31">
        <v>15</v>
      </c>
      <c r="CC58" s="31"/>
      <c r="CF58" s="44"/>
      <c r="CH58" s="43"/>
      <c r="CI58" s="31">
        <v>15</v>
      </c>
      <c r="CJ58" s="31"/>
      <c r="CM58" s="44"/>
      <c r="CO58" s="43"/>
      <c r="CP58" s="31">
        <v>15</v>
      </c>
      <c r="CQ58" s="31"/>
      <c r="CT58" s="44"/>
      <c r="CV58" s="43"/>
      <c r="CW58" s="31">
        <v>15</v>
      </c>
      <c r="CX58" s="31"/>
      <c r="DA58" s="44"/>
    </row>
    <row r="59" spans="2:105">
      <c r="B59" s="43"/>
      <c r="C59" s="31">
        <v>16</v>
      </c>
      <c r="D59" s="81"/>
      <c r="G59" s="44"/>
      <c r="I59" s="43"/>
      <c r="J59" s="31">
        <v>16</v>
      </c>
      <c r="K59" s="81"/>
      <c r="M59" s="82"/>
      <c r="N59" s="44"/>
      <c r="P59" s="43"/>
      <c r="Q59" s="31">
        <v>16</v>
      </c>
      <c r="R59" s="81"/>
      <c r="U59" s="44"/>
      <c r="W59" s="43"/>
      <c r="X59" s="31">
        <v>16</v>
      </c>
      <c r="Y59" s="81"/>
      <c r="AB59" s="44"/>
      <c r="AD59" s="43"/>
      <c r="AE59" s="31">
        <v>16</v>
      </c>
      <c r="AF59" s="81"/>
      <c r="AI59" s="44"/>
      <c r="AK59" s="43"/>
      <c r="AL59" s="31">
        <v>16</v>
      </c>
      <c r="AM59" s="81"/>
      <c r="AP59" s="44"/>
      <c r="AR59" s="43"/>
      <c r="AS59" s="31">
        <v>16</v>
      </c>
      <c r="AT59" s="81"/>
      <c r="AW59" s="44"/>
      <c r="AY59" s="43"/>
      <c r="AZ59" s="31">
        <v>16</v>
      </c>
      <c r="BA59" s="31"/>
      <c r="BD59" s="44"/>
      <c r="BF59" s="43"/>
      <c r="BG59" s="31">
        <v>16</v>
      </c>
      <c r="BH59" s="31"/>
      <c r="BK59" s="44"/>
      <c r="BM59" s="43"/>
      <c r="BN59" s="31">
        <v>16</v>
      </c>
      <c r="BO59" s="31"/>
      <c r="BR59" s="44"/>
      <c r="BT59" s="43"/>
      <c r="BU59" s="31">
        <v>16</v>
      </c>
      <c r="BV59" s="31"/>
      <c r="BY59" s="44"/>
      <c r="CA59" s="43"/>
      <c r="CB59" s="31">
        <v>16</v>
      </c>
      <c r="CC59" s="31"/>
      <c r="CF59" s="44"/>
      <c r="CH59" s="43"/>
      <c r="CI59" s="31">
        <v>16</v>
      </c>
      <c r="CJ59" s="31"/>
      <c r="CM59" s="44"/>
      <c r="CO59" s="43"/>
      <c r="CP59" s="31">
        <v>16</v>
      </c>
      <c r="CQ59" s="31"/>
      <c r="CT59" s="44"/>
      <c r="CV59" s="43"/>
      <c r="CW59" s="31">
        <v>16</v>
      </c>
      <c r="CX59" s="31"/>
      <c r="DA59" s="44"/>
    </row>
    <row r="60" spans="2:105">
      <c r="B60" s="43"/>
      <c r="C60" s="31">
        <v>17</v>
      </c>
      <c r="D60" s="81"/>
      <c r="G60" s="44"/>
      <c r="I60" s="43"/>
      <c r="J60" s="31">
        <v>17</v>
      </c>
      <c r="K60" s="81"/>
      <c r="M60" s="82"/>
      <c r="N60" s="44"/>
      <c r="P60" s="43"/>
      <c r="Q60" s="31">
        <v>17</v>
      </c>
      <c r="R60" s="81"/>
      <c r="U60" s="44"/>
      <c r="W60" s="43"/>
      <c r="X60" s="31">
        <v>17</v>
      </c>
      <c r="Y60" s="81"/>
      <c r="AB60" s="44"/>
      <c r="AD60" s="43"/>
      <c r="AE60" s="31">
        <v>17</v>
      </c>
      <c r="AF60" s="81"/>
      <c r="AI60" s="44"/>
      <c r="AK60" s="43"/>
      <c r="AL60" s="31">
        <v>17</v>
      </c>
      <c r="AM60" s="81"/>
      <c r="AP60" s="44"/>
      <c r="AR60" s="43"/>
      <c r="AS60" s="31">
        <v>17</v>
      </c>
      <c r="AT60" s="81"/>
      <c r="AW60" s="44"/>
      <c r="AY60" s="43"/>
      <c r="AZ60" s="31">
        <v>17</v>
      </c>
      <c r="BA60" s="31"/>
      <c r="BD60" s="44"/>
      <c r="BF60" s="43"/>
      <c r="BG60" s="31">
        <v>17</v>
      </c>
      <c r="BH60" s="31"/>
      <c r="BK60" s="44"/>
      <c r="BM60" s="43"/>
      <c r="BN60" s="31">
        <v>17</v>
      </c>
      <c r="BO60" s="31"/>
      <c r="BR60" s="44"/>
      <c r="BT60" s="43"/>
      <c r="BU60" s="31">
        <v>17</v>
      </c>
      <c r="BV60" s="31"/>
      <c r="BY60" s="44"/>
      <c r="CA60" s="43"/>
      <c r="CB60" s="31">
        <v>17</v>
      </c>
      <c r="CC60" s="31"/>
      <c r="CF60" s="44"/>
      <c r="CH60" s="43"/>
      <c r="CI60" s="31">
        <v>17</v>
      </c>
      <c r="CJ60" s="31"/>
      <c r="CM60" s="44"/>
      <c r="CO60" s="43"/>
      <c r="CP60" s="31">
        <v>17</v>
      </c>
      <c r="CQ60" s="31"/>
      <c r="CT60" s="44"/>
      <c r="CV60" s="43"/>
      <c r="CW60" s="31">
        <v>17</v>
      </c>
      <c r="CX60" s="31"/>
      <c r="DA60" s="44"/>
    </row>
    <row r="61" spans="2:105">
      <c r="B61" s="43"/>
      <c r="C61" s="31">
        <v>18</v>
      </c>
      <c r="D61" s="81"/>
      <c r="G61" s="44"/>
      <c r="I61" s="43"/>
      <c r="J61" s="31">
        <v>18</v>
      </c>
      <c r="K61" s="81"/>
      <c r="M61" s="82"/>
      <c r="N61" s="44"/>
      <c r="P61" s="43"/>
      <c r="Q61" s="31">
        <v>18</v>
      </c>
      <c r="R61" s="81"/>
      <c r="U61" s="44"/>
      <c r="W61" s="43"/>
      <c r="X61" s="31">
        <v>18</v>
      </c>
      <c r="Y61" s="81"/>
      <c r="AB61" s="44"/>
      <c r="AD61" s="43"/>
      <c r="AE61" s="31">
        <v>18</v>
      </c>
      <c r="AF61" s="81"/>
      <c r="AI61" s="44"/>
      <c r="AK61" s="43"/>
      <c r="AL61" s="31">
        <v>18</v>
      </c>
      <c r="AM61" s="81"/>
      <c r="AP61" s="44"/>
      <c r="AR61" s="43"/>
      <c r="AS61" s="31">
        <v>18</v>
      </c>
      <c r="AT61" s="81"/>
      <c r="AW61" s="44"/>
      <c r="AY61" s="43"/>
      <c r="AZ61" s="31">
        <v>18</v>
      </c>
      <c r="BA61" s="31"/>
      <c r="BD61" s="44"/>
      <c r="BF61" s="43"/>
      <c r="BG61" s="31">
        <v>18</v>
      </c>
      <c r="BH61" s="31"/>
      <c r="BK61" s="44"/>
      <c r="BM61" s="43"/>
      <c r="BN61" s="31">
        <v>18</v>
      </c>
      <c r="BO61" s="31"/>
      <c r="BR61" s="44"/>
      <c r="BT61" s="43"/>
      <c r="BU61" s="31">
        <v>18</v>
      </c>
      <c r="BV61" s="31"/>
      <c r="BY61" s="44"/>
      <c r="CA61" s="43"/>
      <c r="CB61" s="31">
        <v>18</v>
      </c>
      <c r="CC61" s="31"/>
      <c r="CF61" s="44"/>
      <c r="CH61" s="43"/>
      <c r="CI61" s="31">
        <v>18</v>
      </c>
      <c r="CJ61" s="31"/>
      <c r="CM61" s="44"/>
      <c r="CO61" s="43"/>
      <c r="CP61" s="31">
        <v>18</v>
      </c>
      <c r="CQ61" s="31"/>
      <c r="CT61" s="44"/>
      <c r="CV61" s="43"/>
      <c r="CW61" s="31">
        <v>18</v>
      </c>
      <c r="CX61" s="31"/>
      <c r="DA61" s="44"/>
    </row>
    <row r="62" spans="2:105">
      <c r="B62" s="43"/>
      <c r="C62" s="31">
        <v>19</v>
      </c>
      <c r="D62" s="81"/>
      <c r="G62" s="44"/>
      <c r="I62" s="43"/>
      <c r="J62" s="31">
        <v>19</v>
      </c>
      <c r="K62" s="81"/>
      <c r="M62" s="82"/>
      <c r="N62" s="44"/>
      <c r="P62" s="43"/>
      <c r="Q62" s="31">
        <v>19</v>
      </c>
      <c r="R62" s="81"/>
      <c r="U62" s="44"/>
      <c r="W62" s="43"/>
      <c r="X62" s="31">
        <v>19</v>
      </c>
      <c r="Y62" s="81"/>
      <c r="AB62" s="44"/>
      <c r="AD62" s="43"/>
      <c r="AE62" s="31">
        <v>19</v>
      </c>
      <c r="AF62" s="81"/>
      <c r="AI62" s="44"/>
      <c r="AK62" s="43"/>
      <c r="AL62" s="31">
        <v>19</v>
      </c>
      <c r="AM62" s="81"/>
      <c r="AP62" s="44"/>
      <c r="AR62" s="43"/>
      <c r="AS62" s="31">
        <v>19</v>
      </c>
      <c r="AT62" s="81"/>
      <c r="AW62" s="44"/>
      <c r="AY62" s="43"/>
      <c r="AZ62" s="31">
        <v>19</v>
      </c>
      <c r="BA62" s="31"/>
      <c r="BD62" s="44"/>
      <c r="BF62" s="43"/>
      <c r="BG62" s="31">
        <v>19</v>
      </c>
      <c r="BH62" s="31"/>
      <c r="BK62" s="44"/>
      <c r="BM62" s="43"/>
      <c r="BN62" s="31">
        <v>19</v>
      </c>
      <c r="BO62" s="31"/>
      <c r="BR62" s="44"/>
      <c r="BT62" s="43"/>
      <c r="BU62" s="31">
        <v>19</v>
      </c>
      <c r="BV62" s="31"/>
      <c r="BY62" s="44"/>
      <c r="CA62" s="43"/>
      <c r="CB62" s="31">
        <v>19</v>
      </c>
      <c r="CC62" s="31"/>
      <c r="CF62" s="44"/>
      <c r="CH62" s="43"/>
      <c r="CI62" s="31">
        <v>19</v>
      </c>
      <c r="CJ62" s="31"/>
      <c r="CM62" s="44"/>
      <c r="CO62" s="43"/>
      <c r="CP62" s="31">
        <v>19</v>
      </c>
      <c r="CQ62" s="31"/>
      <c r="CT62" s="44"/>
      <c r="CV62" s="43"/>
      <c r="CW62" s="31">
        <v>19</v>
      </c>
      <c r="CX62" s="31"/>
      <c r="DA62" s="44"/>
    </row>
    <row r="63" spans="2:105">
      <c r="B63" s="43"/>
      <c r="C63" s="31">
        <v>20</v>
      </c>
      <c r="D63" s="81"/>
      <c r="G63" s="44"/>
      <c r="I63" s="43"/>
      <c r="J63" s="31">
        <v>20</v>
      </c>
      <c r="K63" s="81"/>
      <c r="M63" s="82"/>
      <c r="N63" s="44"/>
      <c r="P63" s="43"/>
      <c r="Q63" s="31">
        <v>20</v>
      </c>
      <c r="R63" s="81"/>
      <c r="U63" s="44"/>
      <c r="W63" s="43"/>
      <c r="X63" s="31">
        <v>20</v>
      </c>
      <c r="Y63" s="81"/>
      <c r="AB63" s="44"/>
      <c r="AD63" s="43"/>
      <c r="AE63" s="31">
        <v>20</v>
      </c>
      <c r="AF63" s="81"/>
      <c r="AI63" s="44"/>
      <c r="AK63" s="43"/>
      <c r="AL63" s="31">
        <v>20</v>
      </c>
      <c r="AM63" s="81"/>
      <c r="AP63" s="44"/>
      <c r="AR63" s="43"/>
      <c r="AS63" s="31">
        <v>20</v>
      </c>
      <c r="AT63" s="81"/>
      <c r="AW63" s="44"/>
      <c r="AY63" s="43"/>
      <c r="AZ63" s="31">
        <v>20</v>
      </c>
      <c r="BA63" s="31"/>
      <c r="BD63" s="44"/>
      <c r="BF63" s="43"/>
      <c r="BG63" s="31">
        <v>20</v>
      </c>
      <c r="BH63" s="31"/>
      <c r="BK63" s="44"/>
      <c r="BM63" s="43"/>
      <c r="BN63" s="31">
        <v>20</v>
      </c>
      <c r="BO63" s="31"/>
      <c r="BR63" s="44"/>
      <c r="BT63" s="43"/>
      <c r="BU63" s="31">
        <v>20</v>
      </c>
      <c r="BV63" s="31"/>
      <c r="BY63" s="44"/>
      <c r="CA63" s="43"/>
      <c r="CB63" s="31">
        <v>20</v>
      </c>
      <c r="CC63" s="31"/>
      <c r="CF63" s="44"/>
      <c r="CH63" s="43"/>
      <c r="CI63" s="31">
        <v>20</v>
      </c>
      <c r="CJ63" s="31"/>
      <c r="CM63" s="44"/>
      <c r="CO63" s="43"/>
      <c r="CP63" s="31">
        <v>20</v>
      </c>
      <c r="CQ63" s="31"/>
      <c r="CT63" s="44"/>
      <c r="CV63" s="43"/>
      <c r="CW63" s="31">
        <v>20</v>
      </c>
      <c r="CX63" s="31"/>
      <c r="DA63" s="44"/>
    </row>
    <row r="64" spans="2:105">
      <c r="B64" s="43"/>
      <c r="C64" s="31">
        <v>21</v>
      </c>
      <c r="D64" s="81"/>
      <c r="G64" s="44"/>
      <c r="I64" s="43"/>
      <c r="J64" s="31">
        <v>21</v>
      </c>
      <c r="K64" s="81"/>
      <c r="M64" s="82"/>
      <c r="N64" s="44"/>
      <c r="P64" s="43"/>
      <c r="Q64" s="31">
        <v>21</v>
      </c>
      <c r="R64" s="81"/>
      <c r="U64" s="44"/>
      <c r="W64" s="43"/>
      <c r="X64" s="31">
        <v>21</v>
      </c>
      <c r="Y64" s="81"/>
      <c r="AB64" s="44"/>
      <c r="AD64" s="43"/>
      <c r="AE64" s="31">
        <v>21</v>
      </c>
      <c r="AF64" s="81"/>
      <c r="AI64" s="44"/>
      <c r="AK64" s="43"/>
      <c r="AL64" s="31">
        <v>21</v>
      </c>
      <c r="AM64" s="81"/>
      <c r="AP64" s="44"/>
      <c r="AR64" s="43"/>
      <c r="AS64" s="31">
        <v>21</v>
      </c>
      <c r="AT64" s="81"/>
      <c r="AW64" s="44"/>
      <c r="AY64" s="43"/>
      <c r="AZ64" s="31">
        <v>21</v>
      </c>
      <c r="BA64" s="31"/>
      <c r="BD64" s="44"/>
      <c r="BF64" s="43"/>
      <c r="BG64" s="31">
        <v>21</v>
      </c>
      <c r="BH64" s="31"/>
      <c r="BK64" s="44"/>
      <c r="BM64" s="43"/>
      <c r="BN64" s="31">
        <v>21</v>
      </c>
      <c r="BO64" s="31"/>
      <c r="BR64" s="44"/>
      <c r="BT64" s="43"/>
      <c r="BU64" s="31">
        <v>21</v>
      </c>
      <c r="BV64" s="31"/>
      <c r="BY64" s="44"/>
      <c r="CA64" s="43"/>
      <c r="CB64" s="31">
        <v>21</v>
      </c>
      <c r="CC64" s="31"/>
      <c r="CF64" s="44"/>
      <c r="CH64" s="43"/>
      <c r="CI64" s="31">
        <v>21</v>
      </c>
      <c r="CJ64" s="31"/>
      <c r="CM64" s="44"/>
      <c r="CO64" s="43"/>
      <c r="CP64" s="31">
        <v>21</v>
      </c>
      <c r="CQ64" s="31"/>
      <c r="CT64" s="44"/>
      <c r="CV64" s="43"/>
      <c r="CW64" s="31">
        <v>21</v>
      </c>
      <c r="CX64" s="31"/>
      <c r="DA64" s="44"/>
    </row>
    <row r="65" spans="2:105">
      <c r="B65" s="43"/>
      <c r="C65" s="31">
        <v>22</v>
      </c>
      <c r="D65" s="81"/>
      <c r="G65" s="44"/>
      <c r="I65" s="43"/>
      <c r="J65" s="31">
        <v>22</v>
      </c>
      <c r="K65" s="81"/>
      <c r="M65" s="82"/>
      <c r="N65" s="44"/>
      <c r="P65" s="43"/>
      <c r="Q65" s="31">
        <v>22</v>
      </c>
      <c r="R65" s="81"/>
      <c r="U65" s="44"/>
      <c r="W65" s="43"/>
      <c r="X65" s="31">
        <v>22</v>
      </c>
      <c r="Y65" s="81"/>
      <c r="AB65" s="44"/>
      <c r="AD65" s="43"/>
      <c r="AE65" s="31">
        <v>22</v>
      </c>
      <c r="AF65" s="81"/>
      <c r="AI65" s="44"/>
      <c r="AK65" s="43"/>
      <c r="AL65" s="31">
        <v>22</v>
      </c>
      <c r="AM65" s="81"/>
      <c r="AP65" s="44"/>
      <c r="AR65" s="43"/>
      <c r="AS65" s="31">
        <v>22</v>
      </c>
      <c r="AT65" s="81"/>
      <c r="AW65" s="44"/>
      <c r="AY65" s="43"/>
      <c r="AZ65" s="31">
        <v>22</v>
      </c>
      <c r="BA65" s="31"/>
      <c r="BD65" s="44"/>
      <c r="BF65" s="43"/>
      <c r="BG65" s="31">
        <v>22</v>
      </c>
      <c r="BH65" s="31"/>
      <c r="BK65" s="44"/>
      <c r="BM65" s="43"/>
      <c r="BN65" s="31">
        <v>22</v>
      </c>
      <c r="BO65" s="31"/>
      <c r="BR65" s="44"/>
      <c r="BT65" s="43"/>
      <c r="BU65" s="31">
        <v>22</v>
      </c>
      <c r="BV65" s="31"/>
      <c r="BY65" s="44"/>
      <c r="CA65" s="43"/>
      <c r="CB65" s="31">
        <v>22</v>
      </c>
      <c r="CC65" s="31"/>
      <c r="CF65" s="44"/>
      <c r="CH65" s="43"/>
      <c r="CI65" s="31">
        <v>22</v>
      </c>
      <c r="CJ65" s="31"/>
      <c r="CM65" s="44"/>
      <c r="CO65" s="43"/>
      <c r="CP65" s="31">
        <v>22</v>
      </c>
      <c r="CQ65" s="31"/>
      <c r="CT65" s="44"/>
      <c r="CV65" s="43"/>
      <c r="CW65" s="31">
        <v>22</v>
      </c>
      <c r="CX65" s="31"/>
      <c r="DA65" s="44"/>
    </row>
    <row r="66" spans="2:105">
      <c r="B66" s="43"/>
      <c r="C66" s="31">
        <v>23</v>
      </c>
      <c r="D66" s="81"/>
      <c r="G66" s="44"/>
      <c r="I66" s="43"/>
      <c r="J66" s="31">
        <v>23</v>
      </c>
      <c r="K66" s="81"/>
      <c r="M66" s="82"/>
      <c r="N66" s="44"/>
      <c r="P66" s="43"/>
      <c r="Q66" s="31">
        <v>23</v>
      </c>
      <c r="R66" s="81"/>
      <c r="U66" s="44"/>
      <c r="W66" s="43"/>
      <c r="X66" s="31">
        <v>23</v>
      </c>
      <c r="Y66" s="81"/>
      <c r="AB66" s="44"/>
      <c r="AD66" s="43"/>
      <c r="AE66" s="31">
        <v>23</v>
      </c>
      <c r="AF66" s="81"/>
      <c r="AI66" s="44"/>
      <c r="AK66" s="43"/>
      <c r="AL66" s="31">
        <v>23</v>
      </c>
      <c r="AM66" s="81"/>
      <c r="AP66" s="44"/>
      <c r="AR66" s="43"/>
      <c r="AS66" s="31">
        <v>23</v>
      </c>
      <c r="AT66" s="81"/>
      <c r="AW66" s="44"/>
      <c r="AY66" s="43"/>
      <c r="AZ66" s="31">
        <v>23</v>
      </c>
      <c r="BA66" s="31"/>
      <c r="BD66" s="44"/>
      <c r="BF66" s="43"/>
      <c r="BG66" s="31">
        <v>23</v>
      </c>
      <c r="BH66" s="31"/>
      <c r="BK66" s="44"/>
      <c r="BM66" s="43"/>
      <c r="BN66" s="31">
        <v>23</v>
      </c>
      <c r="BO66" s="31"/>
      <c r="BR66" s="44"/>
      <c r="BT66" s="43"/>
      <c r="BU66" s="31">
        <v>23</v>
      </c>
      <c r="BV66" s="31"/>
      <c r="BY66" s="44"/>
      <c r="CA66" s="43"/>
      <c r="CB66" s="31">
        <v>23</v>
      </c>
      <c r="CC66" s="31"/>
      <c r="CF66" s="44"/>
      <c r="CH66" s="43"/>
      <c r="CI66" s="31">
        <v>23</v>
      </c>
      <c r="CJ66" s="31"/>
      <c r="CM66" s="44"/>
      <c r="CO66" s="43"/>
      <c r="CP66" s="31">
        <v>23</v>
      </c>
      <c r="CQ66" s="31"/>
      <c r="CT66" s="44"/>
      <c r="CV66" s="43"/>
      <c r="CW66" s="31">
        <v>23</v>
      </c>
      <c r="CX66" s="31"/>
      <c r="DA66" s="44"/>
    </row>
    <row r="67" spans="2:105">
      <c r="B67" s="43"/>
      <c r="D67" s="82"/>
      <c r="G67" s="44"/>
      <c r="I67" s="43"/>
      <c r="K67" s="82"/>
      <c r="N67" s="44"/>
      <c r="P67" s="43"/>
      <c r="U67" s="44"/>
      <c r="W67" s="43"/>
      <c r="Y67" s="82"/>
      <c r="AB67" s="44"/>
      <c r="AD67" s="43"/>
      <c r="AI67" s="44"/>
      <c r="AK67" s="43"/>
      <c r="AP67" s="44"/>
      <c r="AR67" s="43"/>
      <c r="AW67" s="44"/>
      <c r="AY67" s="43"/>
      <c r="BD67" s="44"/>
      <c r="BF67" s="43"/>
      <c r="BK67" s="44"/>
      <c r="BM67" s="43"/>
      <c r="BR67" s="44"/>
      <c r="BT67" s="43"/>
      <c r="BY67" s="44"/>
      <c r="CA67" s="43"/>
      <c r="CF67" s="44"/>
      <c r="CH67" s="43"/>
      <c r="CM67" s="44"/>
      <c r="CO67" s="43"/>
      <c r="CT67" s="44"/>
      <c r="CV67" s="43"/>
      <c r="DA67" s="44"/>
    </row>
    <row r="68" spans="2:105">
      <c r="B68" s="43"/>
      <c r="G68" s="44"/>
      <c r="I68" s="43"/>
      <c r="N68" s="44"/>
      <c r="P68" s="43"/>
      <c r="U68" s="44"/>
      <c r="W68" s="43"/>
      <c r="AB68" s="44"/>
      <c r="AD68" s="43"/>
      <c r="AI68" s="44"/>
      <c r="AK68" s="43"/>
      <c r="AP68" s="44"/>
      <c r="AR68" s="43"/>
      <c r="AW68" s="44"/>
      <c r="AY68" s="43"/>
      <c r="BD68" s="44"/>
      <c r="BF68" s="43"/>
      <c r="BK68" s="44"/>
      <c r="BM68" s="43"/>
      <c r="BR68" s="44"/>
      <c r="BT68" s="43"/>
      <c r="BY68" s="44"/>
      <c r="CA68" s="43"/>
      <c r="CF68" s="44"/>
      <c r="CH68" s="43"/>
      <c r="CM68" s="44"/>
      <c r="CO68" s="43"/>
      <c r="CT68" s="44"/>
      <c r="CV68" s="43"/>
      <c r="DA68" s="44"/>
    </row>
    <row r="69" spans="2:105">
      <c r="B69" s="43"/>
      <c r="G69" s="44"/>
      <c r="I69" s="43"/>
      <c r="N69" s="44"/>
      <c r="P69" s="43"/>
      <c r="U69" s="44"/>
      <c r="W69" s="43"/>
      <c r="AB69" s="44"/>
      <c r="AD69" s="43"/>
      <c r="AI69" s="44"/>
      <c r="AK69" s="43"/>
      <c r="AP69" s="44"/>
      <c r="AR69" s="43"/>
      <c r="AW69" s="44"/>
      <c r="AY69" s="43"/>
      <c r="BD69" s="44"/>
      <c r="BF69" s="43"/>
      <c r="BK69" s="44"/>
      <c r="BM69" s="43"/>
      <c r="BR69" s="44"/>
      <c r="BT69" s="43"/>
      <c r="BY69" s="44"/>
      <c r="CA69" s="43"/>
      <c r="CF69" s="44"/>
      <c r="CH69" s="43"/>
      <c r="CM69" s="44"/>
      <c r="CO69" s="43"/>
      <c r="CT69" s="44"/>
      <c r="CV69" s="43"/>
      <c r="DA69" s="44"/>
    </row>
    <row r="70" spans="2:105">
      <c r="B70" s="43"/>
      <c r="G70" s="44"/>
      <c r="I70" s="43"/>
      <c r="N70" s="44"/>
      <c r="P70" s="43"/>
      <c r="U70" s="44"/>
      <c r="W70" s="43"/>
      <c r="AB70" s="44"/>
      <c r="AD70" s="43"/>
      <c r="AI70" s="44"/>
      <c r="AK70" s="43"/>
      <c r="AP70" s="44"/>
      <c r="AR70" s="43"/>
      <c r="AW70" s="44"/>
      <c r="AY70" s="43"/>
      <c r="BD70" s="44"/>
      <c r="BF70" s="43"/>
      <c r="BK70" s="44"/>
      <c r="BM70" s="43"/>
      <c r="BR70" s="44"/>
      <c r="BT70" s="43"/>
      <c r="BY70" s="44"/>
      <c r="CA70" s="43"/>
      <c r="CF70" s="44"/>
      <c r="CH70" s="43"/>
      <c r="CM70" s="44"/>
      <c r="CO70" s="43"/>
      <c r="CT70" s="44"/>
      <c r="CV70" s="43"/>
      <c r="DA70" s="44"/>
    </row>
    <row r="71" spans="2:105">
      <c r="B71" s="43"/>
      <c r="G71" s="44"/>
      <c r="I71" s="43"/>
      <c r="N71" s="44"/>
      <c r="P71" s="43"/>
      <c r="U71" s="44"/>
      <c r="W71" s="43"/>
      <c r="AB71" s="44"/>
      <c r="AD71" s="43"/>
      <c r="AI71" s="44"/>
      <c r="AK71" s="43"/>
      <c r="AP71" s="44"/>
      <c r="AR71" s="43"/>
      <c r="AW71" s="44"/>
      <c r="AY71" s="43"/>
      <c r="BD71" s="44"/>
      <c r="BF71" s="43"/>
      <c r="BK71" s="44"/>
      <c r="BM71" s="43"/>
      <c r="BR71" s="44"/>
      <c r="BT71" s="43"/>
      <c r="BY71" s="44"/>
      <c r="CA71" s="43"/>
      <c r="CF71" s="44"/>
      <c r="CH71" s="43"/>
      <c r="CM71" s="44"/>
      <c r="CO71" s="43"/>
      <c r="CT71" s="44"/>
      <c r="CV71" s="43"/>
      <c r="DA71" s="44"/>
    </row>
    <row r="72" spans="2:105">
      <c r="B72" s="43"/>
      <c r="G72" s="44"/>
      <c r="I72" s="43"/>
      <c r="N72" s="44"/>
      <c r="P72" s="43"/>
      <c r="U72" s="44"/>
      <c r="W72" s="43"/>
      <c r="AB72" s="44"/>
      <c r="AD72" s="43"/>
      <c r="AI72" s="44"/>
      <c r="AK72" s="43"/>
      <c r="AP72" s="44"/>
      <c r="AR72" s="43"/>
      <c r="AW72" s="44"/>
      <c r="AY72" s="43"/>
      <c r="BD72" s="44"/>
      <c r="BF72" s="43"/>
      <c r="BK72" s="44"/>
      <c r="BM72" s="43"/>
      <c r="BR72" s="44"/>
      <c r="BT72" s="43"/>
      <c r="BY72" s="44"/>
      <c r="CA72" s="43"/>
      <c r="CF72" s="44"/>
      <c r="CH72" s="43"/>
      <c r="CM72" s="44"/>
      <c r="CO72" s="43"/>
      <c r="CT72" s="44"/>
      <c r="CV72" s="43"/>
      <c r="DA72" s="44"/>
    </row>
    <row r="73" spans="2:105">
      <c r="B73" s="43"/>
      <c r="G73" s="44"/>
      <c r="I73" s="43"/>
      <c r="N73" s="44"/>
      <c r="P73" s="43"/>
      <c r="U73" s="44"/>
      <c r="W73" s="43"/>
      <c r="AB73" s="44"/>
      <c r="AD73" s="43"/>
      <c r="AI73" s="44"/>
      <c r="AK73" s="43"/>
      <c r="AP73" s="44"/>
      <c r="AR73" s="43"/>
      <c r="AW73" s="44"/>
      <c r="AY73" s="43"/>
      <c r="BD73" s="44"/>
      <c r="BF73" s="43"/>
      <c r="BK73" s="44"/>
      <c r="BM73" s="43"/>
      <c r="BR73" s="44"/>
      <c r="BT73" s="43"/>
      <c r="BY73" s="44"/>
      <c r="CA73" s="43"/>
      <c r="CF73" s="44"/>
      <c r="CH73" s="43"/>
      <c r="CM73" s="44"/>
      <c r="CO73" s="43"/>
      <c r="CT73" s="44"/>
      <c r="CV73" s="43"/>
      <c r="DA73" s="44"/>
    </row>
    <row r="74" spans="2:105">
      <c r="B74" s="43"/>
      <c r="G74" s="44"/>
      <c r="I74" s="43"/>
      <c r="N74" s="44"/>
      <c r="P74" s="43"/>
      <c r="U74" s="44"/>
      <c r="W74" s="43"/>
      <c r="AB74" s="44"/>
      <c r="AD74" s="43"/>
      <c r="AI74" s="44"/>
      <c r="AK74" s="43"/>
      <c r="AP74" s="44"/>
      <c r="AR74" s="43"/>
      <c r="AW74" s="44"/>
      <c r="AY74" s="43"/>
      <c r="BD74" s="44"/>
      <c r="BF74" s="43"/>
      <c r="BK74" s="44"/>
      <c r="BM74" s="43"/>
      <c r="BR74" s="44"/>
      <c r="BT74" s="43"/>
      <c r="BY74" s="44"/>
      <c r="CA74" s="43"/>
      <c r="CF74" s="44"/>
      <c r="CH74" s="43"/>
      <c r="CM74" s="44"/>
      <c r="CO74" s="43"/>
      <c r="CT74" s="44"/>
      <c r="CV74" s="43"/>
      <c r="DA74" s="44"/>
    </row>
    <row r="75" spans="2:105">
      <c r="B75" s="43"/>
      <c r="G75" s="44"/>
      <c r="I75" s="43"/>
      <c r="N75" s="44"/>
      <c r="P75" s="43"/>
      <c r="U75" s="44"/>
      <c r="W75" s="43"/>
      <c r="AB75" s="44"/>
      <c r="AD75" s="43"/>
      <c r="AI75" s="44"/>
      <c r="AK75" s="43"/>
      <c r="AP75" s="44"/>
      <c r="AR75" s="43"/>
      <c r="AW75" s="44"/>
      <c r="AY75" s="43"/>
      <c r="BD75" s="44"/>
      <c r="BF75" s="43"/>
      <c r="BK75" s="44"/>
      <c r="BM75" s="43"/>
      <c r="BR75" s="44"/>
      <c r="BT75" s="43"/>
      <c r="BY75" s="44"/>
      <c r="CA75" s="43"/>
      <c r="CF75" s="44"/>
      <c r="CH75" s="43"/>
      <c r="CM75" s="44"/>
      <c r="CO75" s="43"/>
      <c r="CT75" s="44"/>
      <c r="CV75" s="43"/>
      <c r="DA75" s="44"/>
    </row>
    <row r="76" spans="2:105">
      <c r="B76" s="43"/>
      <c r="G76" s="44"/>
      <c r="I76" s="43"/>
      <c r="N76" s="44"/>
      <c r="P76" s="43"/>
      <c r="U76" s="44"/>
      <c r="W76" s="43"/>
      <c r="AB76" s="44"/>
      <c r="AD76" s="43"/>
      <c r="AI76" s="44"/>
      <c r="AK76" s="43"/>
      <c r="AP76" s="44"/>
      <c r="AR76" s="43"/>
      <c r="AW76" s="44"/>
      <c r="AY76" s="43"/>
      <c r="BD76" s="44"/>
      <c r="BF76" s="43"/>
      <c r="BK76" s="44"/>
      <c r="BM76" s="43"/>
      <c r="BR76" s="44"/>
      <c r="BT76" s="43"/>
      <c r="BY76" s="44"/>
      <c r="CA76" s="43"/>
      <c r="CF76" s="44"/>
      <c r="CH76" s="43"/>
      <c r="CM76" s="44"/>
      <c r="CO76" s="43"/>
      <c r="CT76" s="44"/>
      <c r="CV76" s="43"/>
      <c r="DA76" s="44"/>
    </row>
    <row r="77" spans="2:105">
      <c r="B77" s="43"/>
      <c r="G77" s="44"/>
      <c r="I77" s="43"/>
      <c r="N77" s="44"/>
      <c r="P77" s="43"/>
      <c r="U77" s="44"/>
      <c r="W77" s="43"/>
      <c r="AB77" s="44"/>
      <c r="AD77" s="43"/>
      <c r="AI77" s="44"/>
      <c r="AK77" s="43"/>
      <c r="AP77" s="44"/>
      <c r="AR77" s="43"/>
      <c r="AW77" s="44"/>
      <c r="AY77" s="43"/>
      <c r="BD77" s="44"/>
      <c r="BF77" s="43"/>
      <c r="BK77" s="44"/>
      <c r="BM77" s="43"/>
      <c r="BR77" s="44"/>
      <c r="BT77" s="43"/>
      <c r="BY77" s="44"/>
      <c r="CA77" s="43"/>
      <c r="CF77" s="44"/>
      <c r="CH77" s="43"/>
      <c r="CM77" s="44"/>
      <c r="CO77" s="43"/>
      <c r="CT77" s="44"/>
      <c r="CV77" s="43"/>
      <c r="DA77" s="44"/>
    </row>
    <row r="78" spans="2:105">
      <c r="B78" s="43"/>
      <c r="G78" s="44"/>
      <c r="I78" s="43"/>
      <c r="N78" s="44"/>
      <c r="P78" s="43"/>
      <c r="U78" s="44"/>
      <c r="W78" s="43"/>
      <c r="AB78" s="44"/>
      <c r="AD78" s="43"/>
      <c r="AI78" s="44"/>
      <c r="AK78" s="43"/>
      <c r="AP78" s="44"/>
      <c r="AR78" s="43"/>
      <c r="AW78" s="44"/>
      <c r="AY78" s="43"/>
      <c r="BD78" s="44"/>
      <c r="BF78" s="43"/>
      <c r="BK78" s="44"/>
      <c r="BM78" s="43"/>
      <c r="BR78" s="44"/>
      <c r="BT78" s="43"/>
      <c r="BY78" s="44"/>
      <c r="CA78" s="43"/>
      <c r="CF78" s="44"/>
      <c r="CH78" s="43"/>
      <c r="CM78" s="44"/>
      <c r="CO78" s="43"/>
      <c r="CT78" s="44"/>
      <c r="CV78" s="43"/>
      <c r="DA78" s="44"/>
    </row>
    <row r="79" spans="2:105" ht="16.5" thickBot="1">
      <c r="B79" s="83"/>
      <c r="C79" s="84"/>
      <c r="D79" s="84"/>
      <c r="E79" s="84"/>
      <c r="F79" s="84"/>
      <c r="G79" s="85"/>
      <c r="I79" s="83"/>
      <c r="J79" s="84"/>
      <c r="K79" s="84"/>
      <c r="L79" s="84"/>
      <c r="M79" s="84"/>
      <c r="N79" s="85"/>
      <c r="P79" s="83"/>
      <c r="Q79" s="84"/>
      <c r="R79" s="84"/>
      <c r="S79" s="84"/>
      <c r="T79" s="84"/>
      <c r="U79" s="85"/>
      <c r="W79" s="83"/>
      <c r="X79" s="84"/>
      <c r="Y79" s="84"/>
      <c r="Z79" s="84"/>
      <c r="AA79" s="84"/>
      <c r="AB79" s="85"/>
      <c r="AD79" s="83"/>
      <c r="AE79" s="84"/>
      <c r="AF79" s="84"/>
      <c r="AG79" s="84"/>
      <c r="AH79" s="84"/>
      <c r="AI79" s="85"/>
      <c r="AK79" s="83"/>
      <c r="AL79" s="84"/>
      <c r="AM79" s="84"/>
      <c r="AN79" s="84"/>
      <c r="AO79" s="84"/>
      <c r="AP79" s="85"/>
      <c r="AR79" s="83"/>
      <c r="AS79" s="84"/>
      <c r="AT79" s="84"/>
      <c r="AU79" s="84"/>
      <c r="AV79" s="84"/>
      <c r="AW79" s="85"/>
      <c r="AY79" s="83"/>
      <c r="AZ79" s="84"/>
      <c r="BA79" s="84"/>
      <c r="BB79" s="84"/>
      <c r="BC79" s="84"/>
      <c r="BD79" s="85"/>
      <c r="BF79" s="83"/>
      <c r="BG79" s="84"/>
      <c r="BH79" s="84"/>
      <c r="BI79" s="84"/>
      <c r="BJ79" s="84"/>
      <c r="BK79" s="85"/>
      <c r="BM79" s="83"/>
      <c r="BN79" s="84"/>
      <c r="BO79" s="84"/>
      <c r="BP79" s="84"/>
      <c r="BQ79" s="84"/>
      <c r="BR79" s="85"/>
      <c r="BT79" s="83"/>
      <c r="BU79" s="84"/>
      <c r="BV79" s="84"/>
      <c r="BW79" s="84"/>
      <c r="BX79" s="84"/>
      <c r="BY79" s="85"/>
      <c r="CA79" s="83"/>
      <c r="CB79" s="84"/>
      <c r="CC79" s="84"/>
      <c r="CD79" s="84"/>
      <c r="CE79" s="84"/>
      <c r="CF79" s="85"/>
      <c r="CH79" s="83"/>
      <c r="CI79" s="84"/>
      <c r="CJ79" s="84"/>
      <c r="CK79" s="84"/>
      <c r="CL79" s="84"/>
      <c r="CM79" s="85"/>
      <c r="CO79" s="83"/>
      <c r="CP79" s="84"/>
      <c r="CQ79" s="84"/>
      <c r="CR79" s="84"/>
      <c r="CS79" s="84"/>
      <c r="CT79" s="85"/>
      <c r="CV79" s="83"/>
      <c r="CW79" s="84"/>
      <c r="CX79" s="84"/>
      <c r="CY79" s="84"/>
      <c r="CZ79" s="84"/>
      <c r="DA79" s="85"/>
    </row>
  </sheetData>
  <sheetProtection sheet="1" objects="1" scenarios="1"/>
  <mergeCells count="120">
    <mergeCell ref="C31:D31"/>
    <mergeCell ref="C3:E3"/>
    <mergeCell ref="C29:D29"/>
    <mergeCell ref="C11:C13"/>
    <mergeCell ref="C14:C19"/>
    <mergeCell ref="C21:C24"/>
    <mergeCell ref="C30:D30"/>
    <mergeCell ref="J31:K31"/>
    <mergeCell ref="Q3:S3"/>
    <mergeCell ref="Q11:Q13"/>
    <mergeCell ref="Q14:Q19"/>
    <mergeCell ref="Q21:Q24"/>
    <mergeCell ref="Q29:R29"/>
    <mergeCell ref="Q31:R31"/>
    <mergeCell ref="J29:K29"/>
    <mergeCell ref="J3:L3"/>
    <mergeCell ref="J11:J13"/>
    <mergeCell ref="J14:J19"/>
    <mergeCell ref="J21:J24"/>
    <mergeCell ref="J30:K30"/>
    <mergeCell ref="Q30:R30"/>
    <mergeCell ref="X29:Y29"/>
    <mergeCell ref="X31:Y31"/>
    <mergeCell ref="AE3:AG3"/>
    <mergeCell ref="AE11:AE13"/>
    <mergeCell ref="AE14:AE19"/>
    <mergeCell ref="AE21:AE24"/>
    <mergeCell ref="AE29:AF29"/>
    <mergeCell ref="AE31:AF31"/>
    <mergeCell ref="X3:Z3"/>
    <mergeCell ref="X11:X13"/>
    <mergeCell ref="X14:X19"/>
    <mergeCell ref="X21:X24"/>
    <mergeCell ref="X30:Y30"/>
    <mergeCell ref="AE30:AF30"/>
    <mergeCell ref="AS31:AT31"/>
    <mergeCell ref="AL3:AN3"/>
    <mergeCell ref="AL11:AL13"/>
    <mergeCell ref="AL14:AL19"/>
    <mergeCell ref="AL21:AL24"/>
    <mergeCell ref="AL29:AM29"/>
    <mergeCell ref="AL31:AM31"/>
    <mergeCell ref="AS3:AU3"/>
    <mergeCell ref="AS11:AS13"/>
    <mergeCell ref="AS14:AS19"/>
    <mergeCell ref="AS21:AS24"/>
    <mergeCell ref="AS29:AT29"/>
    <mergeCell ref="AL30:AM30"/>
    <mergeCell ref="AS30:AT30"/>
    <mergeCell ref="BG31:BH31"/>
    <mergeCell ref="AZ3:BB3"/>
    <mergeCell ref="AZ11:AZ13"/>
    <mergeCell ref="AZ14:AZ19"/>
    <mergeCell ref="AZ21:AZ24"/>
    <mergeCell ref="AZ29:BA29"/>
    <mergeCell ref="AZ31:BA31"/>
    <mergeCell ref="BG3:BI3"/>
    <mergeCell ref="BG11:BG13"/>
    <mergeCell ref="BG14:BG19"/>
    <mergeCell ref="BG21:BG24"/>
    <mergeCell ref="BG29:BH29"/>
    <mergeCell ref="AZ30:BA30"/>
    <mergeCell ref="BG30:BH30"/>
    <mergeCell ref="BU31:BV31"/>
    <mergeCell ref="BN3:BP3"/>
    <mergeCell ref="BN11:BN13"/>
    <mergeCell ref="BN14:BN19"/>
    <mergeCell ref="BN21:BN24"/>
    <mergeCell ref="BN29:BO29"/>
    <mergeCell ref="BN31:BO31"/>
    <mergeCell ref="BU3:BW3"/>
    <mergeCell ref="BU11:BU13"/>
    <mergeCell ref="BU14:BU19"/>
    <mergeCell ref="BU21:BU24"/>
    <mergeCell ref="BU29:BV29"/>
    <mergeCell ref="BN30:BO30"/>
    <mergeCell ref="BU30:BV30"/>
    <mergeCell ref="CI31:CJ31"/>
    <mergeCell ref="CB3:CD3"/>
    <mergeCell ref="CB11:CB13"/>
    <mergeCell ref="CB14:CB19"/>
    <mergeCell ref="CB21:CB24"/>
    <mergeCell ref="CB29:CC29"/>
    <mergeCell ref="CB31:CC31"/>
    <mergeCell ref="CI3:CK3"/>
    <mergeCell ref="CI11:CI13"/>
    <mergeCell ref="CI14:CI19"/>
    <mergeCell ref="CI21:CI24"/>
    <mergeCell ref="CI29:CJ29"/>
    <mergeCell ref="CB30:CC30"/>
    <mergeCell ref="CI30:CJ30"/>
    <mergeCell ref="CW31:CX31"/>
    <mergeCell ref="CP3:CR3"/>
    <mergeCell ref="CP11:CP13"/>
    <mergeCell ref="CP14:CP19"/>
    <mergeCell ref="CP21:CP24"/>
    <mergeCell ref="CP29:CQ29"/>
    <mergeCell ref="CP31:CQ31"/>
    <mergeCell ref="CW3:CY3"/>
    <mergeCell ref="CW11:CW13"/>
    <mergeCell ref="CW14:CW19"/>
    <mergeCell ref="CW21:CW24"/>
    <mergeCell ref="CW29:CX29"/>
    <mergeCell ref="CP30:CQ30"/>
    <mergeCell ref="CW30:CX30"/>
    <mergeCell ref="AZ41:BA41"/>
    <mergeCell ref="BG41:BH41"/>
    <mergeCell ref="BN41:BO41"/>
    <mergeCell ref="BU41:BV41"/>
    <mergeCell ref="CB41:CC41"/>
    <mergeCell ref="CI41:CJ41"/>
    <mergeCell ref="CP41:CQ41"/>
    <mergeCell ref="CW41:CX41"/>
    <mergeCell ref="C41:D41"/>
    <mergeCell ref="J41:K41"/>
    <mergeCell ref="Q41:R41"/>
    <mergeCell ref="X41:Y41"/>
    <mergeCell ref="AE41:AF41"/>
    <mergeCell ref="AL41:AM41"/>
    <mergeCell ref="AS41:AT41"/>
  </mergeCells>
  <pageMargins left="0.511811024" right="0.511811024" top="0.78740157499999996" bottom="0.78740157499999996" header="0.31496062000000002" footer="0.31496062000000002"/>
  <pageSetup paperSize="9" scale="1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62"/>
  <sheetViews>
    <sheetView zoomScale="70" zoomScaleNormal="70" workbookViewId="0"/>
  </sheetViews>
  <sheetFormatPr defaultColWidth="9.140625" defaultRowHeight="15.75" customHeight="1"/>
  <cols>
    <col min="1" max="1" width="2.7109375" style="39" customWidth="1"/>
    <col min="2" max="2" width="9.140625" style="39"/>
    <col min="3" max="3" width="39.140625" style="45" bestFit="1" customWidth="1"/>
    <col min="4" max="5" width="9.140625" style="39"/>
    <col min="6" max="6" width="2.7109375" style="39" customWidth="1"/>
    <col min="7" max="7" width="9.140625" style="39"/>
    <col min="8" max="8" width="39.140625" style="45" bestFit="1" customWidth="1"/>
    <col min="9" max="9" width="16.140625" style="39" customWidth="1"/>
    <col min="10" max="10" width="9.140625" style="39"/>
    <col min="11" max="11" width="2.7109375" style="39" customWidth="1"/>
    <col min="12" max="12" width="9.140625" style="39"/>
    <col min="13" max="13" width="39.140625" style="45" bestFit="1" customWidth="1"/>
    <col min="14" max="15" width="9.140625" style="39"/>
    <col min="16" max="16" width="2.7109375" style="39" customWidth="1"/>
    <col min="17" max="17" width="9.140625" style="39"/>
    <col min="18" max="18" width="39.140625" style="45" bestFit="1" customWidth="1"/>
    <col min="19" max="19" width="15" style="39" bestFit="1" customWidth="1"/>
    <col min="20" max="20" width="9.140625" style="39"/>
    <col min="21" max="21" width="2.7109375" style="39" customWidth="1"/>
    <col min="22" max="22" width="9.140625" style="39"/>
    <col min="23" max="23" width="55.7109375" style="45" bestFit="1" customWidth="1"/>
    <col min="24" max="25" width="9.140625" style="39"/>
    <col min="26" max="26" width="2.7109375" style="39" customWidth="1"/>
    <col min="27" max="27" width="9.140625" style="39"/>
    <col min="28" max="28" width="42.85546875" style="45" bestFit="1" customWidth="1"/>
    <col min="29" max="29" width="21.5703125" style="39" bestFit="1" customWidth="1"/>
    <col min="30" max="30" width="9.140625" style="39"/>
    <col min="31" max="31" width="2.7109375" style="39" customWidth="1"/>
    <col min="32" max="32" width="9.140625" style="39"/>
    <col min="33" max="33" width="43.85546875" style="45" bestFit="1" customWidth="1"/>
    <col min="34" max="34" width="13.85546875" style="39" bestFit="1" customWidth="1"/>
    <col min="35" max="35" width="2.7109375" style="39" customWidth="1"/>
    <col min="36" max="42" width="15.7109375" style="39" customWidth="1"/>
    <col min="43" max="43" width="9.140625" style="39"/>
    <col min="44" max="44" width="2.7109375" style="39" customWidth="1"/>
    <col min="45" max="45" width="9.140625" style="39"/>
    <col min="46" max="46" width="43.85546875" style="45" bestFit="1" customWidth="1"/>
    <col min="47" max="47" width="13.85546875" style="39" bestFit="1" customWidth="1"/>
    <col min="48" max="48" width="2.7109375" style="39" customWidth="1"/>
    <col min="49" max="55" width="15.7109375" style="39" customWidth="1"/>
    <col min="56" max="58" width="9.140625" style="39"/>
    <col min="59" max="59" width="42.85546875" style="45" customWidth="1"/>
    <col min="60" max="60" width="27.28515625" style="45" bestFit="1" customWidth="1"/>
    <col min="61" max="61" width="25.28515625" style="39" bestFit="1" customWidth="1"/>
    <col min="62" max="62" width="25.28515625" style="39" customWidth="1"/>
    <col min="63" max="16384" width="9.140625" style="39"/>
  </cols>
  <sheetData>
    <row r="1" spans="2:63" ht="15.75" customHeight="1" thickBot="1"/>
    <row r="2" spans="2:63" ht="15.75" customHeight="1">
      <c r="B2" s="40"/>
      <c r="C2" s="86"/>
      <c r="D2" s="41"/>
      <c r="E2" s="42"/>
      <c r="G2" s="40"/>
      <c r="H2" s="86"/>
      <c r="I2" s="41"/>
      <c r="J2" s="42"/>
      <c r="L2" s="40"/>
      <c r="M2" s="86"/>
      <c r="N2" s="41"/>
      <c r="O2" s="42"/>
      <c r="Q2" s="40"/>
      <c r="R2" s="86"/>
      <c r="S2" s="41"/>
      <c r="T2" s="42"/>
      <c r="V2" s="40"/>
      <c r="W2" s="86"/>
      <c r="X2" s="41"/>
      <c r="Y2" s="42"/>
      <c r="AA2" s="40"/>
      <c r="AB2" s="86"/>
      <c r="AC2" s="41"/>
      <c r="AD2" s="42"/>
      <c r="AF2" s="40"/>
      <c r="AG2" s="86"/>
      <c r="AH2" s="41"/>
      <c r="AI2" s="41"/>
      <c r="AJ2" s="41"/>
      <c r="AK2" s="41"/>
      <c r="AL2" s="41"/>
      <c r="AM2" s="41"/>
      <c r="AN2" s="41"/>
      <c r="AO2" s="41"/>
      <c r="AP2" s="41"/>
      <c r="AQ2" s="42"/>
      <c r="AS2" s="40"/>
      <c r="AT2" s="86"/>
      <c r="AU2" s="41"/>
      <c r="AV2" s="41"/>
      <c r="AW2" s="139"/>
      <c r="AX2" s="41"/>
      <c r="AY2" s="41"/>
      <c r="AZ2" s="41"/>
      <c r="BA2" s="41"/>
      <c r="BB2" s="41"/>
      <c r="BC2" s="41"/>
      <c r="BD2" s="42"/>
      <c r="BE2" s="41"/>
      <c r="BF2" s="40"/>
      <c r="BG2" s="86"/>
      <c r="BH2" s="86"/>
      <c r="BI2" s="41"/>
      <c r="BJ2" s="41"/>
      <c r="BK2" s="42"/>
    </row>
    <row r="3" spans="2:63" ht="15.75" customHeight="1">
      <c r="B3" s="43"/>
      <c r="C3" s="154" t="s">
        <v>112</v>
      </c>
      <c r="D3" s="154"/>
      <c r="E3" s="46"/>
      <c r="F3" s="45"/>
      <c r="G3" s="43"/>
      <c r="H3" s="154" t="s">
        <v>113</v>
      </c>
      <c r="I3" s="154"/>
      <c r="J3" s="44"/>
      <c r="L3" s="43"/>
      <c r="M3" s="154" t="s">
        <v>114</v>
      </c>
      <c r="N3" s="154"/>
      <c r="O3" s="44"/>
      <c r="Q3" s="43"/>
      <c r="R3" s="154" t="s">
        <v>115</v>
      </c>
      <c r="S3" s="154"/>
      <c r="T3" s="44"/>
      <c r="V3" s="43"/>
      <c r="W3" s="154" t="s">
        <v>116</v>
      </c>
      <c r="X3" s="154"/>
      <c r="Y3" s="44"/>
      <c r="AA3" s="43"/>
      <c r="AB3" s="154" t="s">
        <v>117</v>
      </c>
      <c r="AC3" s="154"/>
      <c r="AD3" s="44"/>
      <c r="AF3" s="43"/>
      <c r="AG3" s="154" t="s">
        <v>118</v>
      </c>
      <c r="AH3" s="154"/>
      <c r="AI3" s="154"/>
      <c r="AJ3" s="154"/>
      <c r="AK3" s="154"/>
      <c r="AL3" s="154"/>
      <c r="AM3" s="154"/>
      <c r="AN3" s="154"/>
      <c r="AO3" s="154"/>
      <c r="AP3" s="154"/>
      <c r="AQ3" s="44"/>
      <c r="AS3" s="43"/>
      <c r="AT3" s="154" t="s">
        <v>119</v>
      </c>
      <c r="AU3" s="154"/>
      <c r="AV3" s="154"/>
      <c r="AW3" s="154"/>
      <c r="AX3" s="154"/>
      <c r="AY3" s="154"/>
      <c r="AZ3" s="154"/>
      <c r="BA3" s="154"/>
      <c r="BB3" s="154"/>
      <c r="BC3" s="154"/>
      <c r="BD3" s="44"/>
      <c r="BF3" s="43"/>
      <c r="BG3" s="154" t="s">
        <v>120</v>
      </c>
      <c r="BH3" s="154"/>
      <c r="BI3" s="154"/>
      <c r="BJ3" s="154"/>
      <c r="BK3" s="44"/>
    </row>
    <row r="4" spans="2:63" ht="15.75" customHeight="1">
      <c r="B4" s="43"/>
      <c r="E4" s="44"/>
      <c r="G4" s="43"/>
      <c r="J4" s="44"/>
      <c r="L4" s="43"/>
      <c r="O4" s="44"/>
      <c r="Q4" s="43"/>
      <c r="T4" s="44"/>
      <c r="V4" s="43"/>
      <c r="Y4" s="44"/>
      <c r="AA4" s="43"/>
      <c r="AD4" s="44"/>
      <c r="AF4" s="43"/>
      <c r="AQ4" s="44"/>
      <c r="AS4" s="43"/>
      <c r="BD4" s="44"/>
      <c r="BF4" s="43"/>
      <c r="BK4" s="44"/>
    </row>
    <row r="5" spans="2:63" ht="15.75" customHeight="1">
      <c r="B5" s="43"/>
      <c r="C5" s="34" t="s">
        <v>121</v>
      </c>
      <c r="D5" s="55"/>
      <c r="E5" s="44"/>
      <c r="G5" s="43"/>
      <c r="H5" s="34" t="s">
        <v>121</v>
      </c>
      <c r="I5" s="31"/>
      <c r="J5" s="44"/>
      <c r="L5" s="43"/>
      <c r="M5" s="134" t="s">
        <v>121</v>
      </c>
      <c r="N5" s="55"/>
      <c r="O5" s="44"/>
      <c r="Q5" s="43"/>
      <c r="R5" s="134" t="s">
        <v>121</v>
      </c>
      <c r="S5" s="55"/>
      <c r="T5" s="44"/>
      <c r="V5" s="43"/>
      <c r="W5" s="34" t="s">
        <v>122</v>
      </c>
      <c r="X5" s="87"/>
      <c r="Y5" s="44"/>
      <c r="AA5" s="43"/>
      <c r="AB5" s="34" t="s">
        <v>123</v>
      </c>
      <c r="AC5" s="31"/>
      <c r="AD5" s="44"/>
      <c r="AF5" s="43"/>
      <c r="AG5" s="34" t="s">
        <v>124</v>
      </c>
      <c r="AH5" s="31"/>
      <c r="AJ5" s="154" t="s">
        <v>125</v>
      </c>
      <c r="AK5" s="154"/>
      <c r="AL5" s="154"/>
      <c r="AM5" s="154"/>
      <c r="AN5" s="154"/>
      <c r="AO5" s="154"/>
      <c r="AP5" s="154"/>
      <c r="AQ5" s="44"/>
      <c r="AS5" s="43"/>
      <c r="AT5" s="34" t="s">
        <v>124</v>
      </c>
      <c r="AU5" s="31"/>
      <c r="AW5" s="154" t="s">
        <v>125</v>
      </c>
      <c r="AX5" s="154"/>
      <c r="AY5" s="154"/>
      <c r="AZ5" s="154"/>
      <c r="BA5" s="154"/>
      <c r="BB5" s="154"/>
      <c r="BC5" s="154"/>
      <c r="BD5" s="44"/>
      <c r="BF5" s="43"/>
      <c r="BG5" s="154" t="s">
        <v>126</v>
      </c>
      <c r="BH5" s="154"/>
      <c r="BI5" s="154"/>
      <c r="BJ5" s="154"/>
      <c r="BK5" s="44"/>
    </row>
    <row r="6" spans="2:63" ht="15.75" customHeight="1">
      <c r="B6" s="43"/>
      <c r="C6" s="34" t="s">
        <v>127</v>
      </c>
      <c r="D6" s="55"/>
      <c r="E6" s="44"/>
      <c r="G6" s="43"/>
      <c r="H6" s="34" t="s">
        <v>127</v>
      </c>
      <c r="I6" s="31"/>
      <c r="J6" s="44"/>
      <c r="L6" s="43"/>
      <c r="M6" s="134" t="s">
        <v>127</v>
      </c>
      <c r="N6" s="55"/>
      <c r="O6" s="44"/>
      <c r="Q6" s="43"/>
      <c r="R6" s="134" t="s">
        <v>127</v>
      </c>
      <c r="S6" s="55"/>
      <c r="T6" s="44"/>
      <c r="V6" s="43"/>
      <c r="W6" s="34" t="s">
        <v>128</v>
      </c>
      <c r="X6" s="31"/>
      <c r="Y6" s="44"/>
      <c r="AA6" s="43"/>
      <c r="AB6" s="34" t="s">
        <v>129</v>
      </c>
      <c r="AC6" s="31"/>
      <c r="AD6" s="44"/>
      <c r="AF6" s="43"/>
      <c r="AG6" s="34" t="s">
        <v>130</v>
      </c>
      <c r="AH6" s="68"/>
      <c r="AJ6" s="187" t="s">
        <v>131</v>
      </c>
      <c r="AK6" s="187"/>
      <c r="AL6" s="187"/>
      <c r="AM6" s="187"/>
      <c r="AN6" s="187" t="s">
        <v>132</v>
      </c>
      <c r="AO6" s="187"/>
      <c r="AP6" s="187"/>
      <c r="AQ6" s="44"/>
      <c r="AS6" s="43"/>
      <c r="AT6" s="34" t="s">
        <v>130</v>
      </c>
      <c r="AU6" s="68"/>
      <c r="AW6" s="187" t="s">
        <v>131</v>
      </c>
      <c r="AX6" s="187"/>
      <c r="AY6" s="187"/>
      <c r="AZ6" s="187"/>
      <c r="BA6" s="187" t="s">
        <v>132</v>
      </c>
      <c r="BB6" s="187"/>
      <c r="BC6" s="187"/>
      <c r="BD6" s="44"/>
      <c r="BF6" s="43"/>
      <c r="BG6" s="34" t="s">
        <v>133</v>
      </c>
      <c r="BH6" s="160"/>
      <c r="BI6" s="160"/>
      <c r="BJ6" s="160"/>
      <c r="BK6" s="44"/>
    </row>
    <row r="7" spans="2:63" ht="15.75" customHeight="1">
      <c r="B7" s="43"/>
      <c r="C7" s="34" t="s">
        <v>134</v>
      </c>
      <c r="D7" s="55"/>
      <c r="E7" s="44"/>
      <c r="G7" s="43"/>
      <c r="H7" s="34" t="s">
        <v>134</v>
      </c>
      <c r="I7" s="31"/>
      <c r="J7" s="44"/>
      <c r="L7" s="43"/>
      <c r="M7" s="134" t="s">
        <v>134</v>
      </c>
      <c r="N7" s="55"/>
      <c r="O7" s="44"/>
      <c r="Q7" s="43"/>
      <c r="R7" s="134" t="s">
        <v>134</v>
      </c>
      <c r="S7" s="55"/>
      <c r="T7" s="44"/>
      <c r="V7" s="43"/>
      <c r="W7" s="34" t="s">
        <v>135</v>
      </c>
      <c r="X7" s="31"/>
      <c r="Y7" s="44"/>
      <c r="AA7" s="43"/>
      <c r="AB7" s="34" t="s">
        <v>136</v>
      </c>
      <c r="AC7" s="31"/>
      <c r="AD7" s="44"/>
      <c r="AF7" s="43"/>
      <c r="AG7" s="34" t="s">
        <v>128</v>
      </c>
      <c r="AH7" s="31"/>
      <c r="AJ7" s="136" t="s">
        <v>137</v>
      </c>
      <c r="AK7" s="136" t="s">
        <v>138</v>
      </c>
      <c r="AL7" s="136" t="s">
        <v>139</v>
      </c>
      <c r="AM7" s="136" t="s">
        <v>140</v>
      </c>
      <c r="AN7" s="34" t="s">
        <v>141</v>
      </c>
      <c r="AO7" s="34" t="s">
        <v>142</v>
      </c>
      <c r="AP7" s="34" t="s">
        <v>143</v>
      </c>
      <c r="AQ7" s="44"/>
      <c r="AS7" s="43"/>
      <c r="AT7" s="34" t="s">
        <v>128</v>
      </c>
      <c r="AU7" s="31"/>
      <c r="AW7" s="136" t="s">
        <v>137</v>
      </c>
      <c r="AX7" s="136" t="s">
        <v>138</v>
      </c>
      <c r="AY7" s="136" t="s">
        <v>139</v>
      </c>
      <c r="AZ7" s="136" t="s">
        <v>140</v>
      </c>
      <c r="BA7" s="34" t="s">
        <v>141</v>
      </c>
      <c r="BB7" s="34" t="s">
        <v>142</v>
      </c>
      <c r="BC7" s="34" t="s">
        <v>143</v>
      </c>
      <c r="BD7" s="44"/>
      <c r="BF7" s="43"/>
      <c r="BG7" s="34" t="s">
        <v>144</v>
      </c>
      <c r="BH7" s="160"/>
      <c r="BI7" s="160"/>
      <c r="BJ7" s="160"/>
      <c r="BK7" s="44"/>
    </row>
    <row r="8" spans="2:63" ht="15.75" customHeight="1">
      <c r="B8" s="43"/>
      <c r="C8" s="34" t="s">
        <v>130</v>
      </c>
      <c r="D8" s="31"/>
      <c r="E8" s="44"/>
      <c r="G8" s="43"/>
      <c r="H8" s="34" t="s">
        <v>130</v>
      </c>
      <c r="I8" s="31"/>
      <c r="J8" s="44"/>
      <c r="L8" s="43"/>
      <c r="M8" s="34" t="s">
        <v>130</v>
      </c>
      <c r="N8" s="31"/>
      <c r="O8" s="44"/>
      <c r="Q8" s="43"/>
      <c r="R8" s="34" t="s">
        <v>130</v>
      </c>
      <c r="S8" s="68"/>
      <c r="T8" s="44"/>
      <c r="V8" s="43"/>
      <c r="W8" s="34" t="s">
        <v>145</v>
      </c>
      <c r="X8" s="31"/>
      <c r="Y8" s="44"/>
      <c r="AA8" s="43"/>
      <c r="AB8" s="34" t="s">
        <v>146</v>
      </c>
      <c r="AC8" s="31"/>
      <c r="AD8" s="44"/>
      <c r="AF8" s="43"/>
      <c r="AG8" s="34" t="s">
        <v>147</v>
      </c>
      <c r="AH8" s="81"/>
      <c r="AJ8" s="88"/>
      <c r="AK8" s="88"/>
      <c r="AL8" s="88"/>
      <c r="AM8" s="88"/>
      <c r="AN8" s="89"/>
      <c r="AO8" s="89"/>
      <c r="AP8" s="89"/>
      <c r="AQ8" s="44"/>
      <c r="AS8" s="43"/>
      <c r="AT8" s="34" t="s">
        <v>147</v>
      </c>
      <c r="AU8" s="31"/>
      <c r="AW8" s="88"/>
      <c r="AX8" s="88"/>
      <c r="AY8" s="88"/>
      <c r="AZ8" s="88"/>
      <c r="BA8" s="89"/>
      <c r="BB8" s="89"/>
      <c r="BC8" s="89"/>
      <c r="BD8" s="44"/>
      <c r="BF8" s="43"/>
      <c r="BG8" s="34" t="s">
        <v>148</v>
      </c>
      <c r="BH8" s="161"/>
      <c r="BI8" s="160"/>
      <c r="BJ8" s="160"/>
      <c r="BK8" s="44"/>
    </row>
    <row r="9" spans="2:63" ht="15.75" customHeight="1">
      <c r="B9" s="43"/>
      <c r="C9" s="34" t="s">
        <v>149</v>
      </c>
      <c r="D9" s="31"/>
      <c r="E9" s="44"/>
      <c r="G9" s="43"/>
      <c r="H9" s="34" t="s">
        <v>149</v>
      </c>
      <c r="I9" s="31"/>
      <c r="J9" s="44"/>
      <c r="L9" s="43"/>
      <c r="M9" s="34" t="s">
        <v>149</v>
      </c>
      <c r="N9" s="31"/>
      <c r="O9" s="44"/>
      <c r="Q9" s="43"/>
      <c r="R9" s="34" t="s">
        <v>149</v>
      </c>
      <c r="S9" s="31"/>
      <c r="T9" s="44"/>
      <c r="V9" s="43"/>
      <c r="W9" s="34" t="s">
        <v>150</v>
      </c>
      <c r="X9" s="31"/>
      <c r="Y9" s="44"/>
      <c r="AA9" s="43"/>
      <c r="AB9" s="34" t="s">
        <v>150</v>
      </c>
      <c r="AC9" s="31"/>
      <c r="AD9" s="44"/>
      <c r="AF9" s="43"/>
      <c r="AG9" s="34" t="s">
        <v>151</v>
      </c>
      <c r="AH9" s="90"/>
      <c r="AQ9" s="44"/>
      <c r="AS9" s="43"/>
      <c r="AT9" s="34" t="s">
        <v>151</v>
      </c>
      <c r="AU9" s="90"/>
      <c r="BD9" s="44"/>
      <c r="BF9" s="43"/>
      <c r="BG9" s="34" t="s">
        <v>152</v>
      </c>
      <c r="BH9" s="159"/>
      <c r="BI9" s="160"/>
      <c r="BJ9" s="160"/>
      <c r="BK9" s="44"/>
    </row>
    <row r="10" spans="2:63" ht="15.75" customHeight="1">
      <c r="B10" s="43"/>
      <c r="C10" s="34" t="s">
        <v>153</v>
      </c>
      <c r="D10" s="31"/>
      <c r="E10" s="44"/>
      <c r="G10" s="43"/>
      <c r="H10" s="34" t="s">
        <v>153</v>
      </c>
      <c r="I10" s="31"/>
      <c r="J10" s="44"/>
      <c r="L10" s="43"/>
      <c r="M10" s="34" t="s">
        <v>153</v>
      </c>
      <c r="N10" s="31"/>
      <c r="O10" s="44"/>
      <c r="Q10" s="43"/>
      <c r="R10" s="34" t="s">
        <v>153</v>
      </c>
      <c r="S10" s="31"/>
      <c r="T10" s="44"/>
      <c r="V10" s="43"/>
      <c r="W10" s="34" t="s">
        <v>130</v>
      </c>
      <c r="X10" s="31"/>
      <c r="Y10" s="44"/>
      <c r="AA10" s="43"/>
      <c r="AB10" s="34" t="s">
        <v>154</v>
      </c>
      <c r="AC10" s="31"/>
      <c r="AD10" s="44"/>
      <c r="AF10" s="43"/>
      <c r="AG10" s="34" t="s">
        <v>150</v>
      </c>
      <c r="AH10" s="31"/>
      <c r="AJ10" s="154" t="s">
        <v>155</v>
      </c>
      <c r="AK10" s="154"/>
      <c r="AL10" s="154"/>
      <c r="AM10" s="92"/>
      <c r="AQ10" s="44"/>
      <c r="AS10" s="43"/>
      <c r="AT10" s="34" t="s">
        <v>150</v>
      </c>
      <c r="AU10" s="31"/>
      <c r="AW10" s="154" t="s">
        <v>155</v>
      </c>
      <c r="AX10" s="154"/>
      <c r="AY10" s="154"/>
      <c r="AZ10" s="92"/>
      <c r="BD10" s="44"/>
      <c r="BF10" s="43"/>
      <c r="BG10" s="34" t="s">
        <v>156</v>
      </c>
      <c r="BH10" s="159"/>
      <c r="BI10" s="160"/>
      <c r="BJ10" s="160"/>
      <c r="BK10" s="44"/>
    </row>
    <row r="11" spans="2:63" ht="15.75" customHeight="1">
      <c r="B11" s="43"/>
      <c r="E11" s="44"/>
      <c r="G11" s="43"/>
      <c r="J11" s="44"/>
      <c r="L11" s="43"/>
      <c r="O11" s="44"/>
      <c r="Q11" s="43"/>
      <c r="T11" s="44"/>
      <c r="V11" s="43"/>
      <c r="W11" s="34" t="s">
        <v>149</v>
      </c>
      <c r="X11" s="31"/>
      <c r="Y11" s="44"/>
      <c r="AA11" s="43"/>
      <c r="AB11" s="34" t="s">
        <v>130</v>
      </c>
      <c r="AC11" s="31"/>
      <c r="AD11" s="44"/>
      <c r="AF11" s="43"/>
      <c r="AG11" s="34" t="s">
        <v>157</v>
      </c>
      <c r="AH11" s="31"/>
      <c r="AQ11" s="44"/>
      <c r="AS11" s="43"/>
      <c r="AT11" s="34" t="s">
        <v>157</v>
      </c>
      <c r="AU11" s="31"/>
      <c r="BD11" s="44"/>
      <c r="BF11" s="43"/>
      <c r="BG11" s="34" t="s">
        <v>158</v>
      </c>
      <c r="BH11" s="160"/>
      <c r="BI11" s="160"/>
      <c r="BJ11" s="160"/>
      <c r="BK11" s="44"/>
    </row>
    <row r="12" spans="2:63" ht="15.75" customHeight="1">
      <c r="B12" s="43"/>
      <c r="C12" s="154" t="s">
        <v>159</v>
      </c>
      <c r="D12" s="154"/>
      <c r="E12" s="44"/>
      <c r="G12" s="43"/>
      <c r="H12" s="154" t="s">
        <v>159</v>
      </c>
      <c r="I12" s="154"/>
      <c r="J12" s="44"/>
      <c r="L12" s="43"/>
      <c r="M12" s="154" t="s">
        <v>159</v>
      </c>
      <c r="N12" s="154"/>
      <c r="O12" s="44"/>
      <c r="Q12" s="43"/>
      <c r="R12" s="154" t="s">
        <v>159</v>
      </c>
      <c r="S12" s="154"/>
      <c r="T12" s="44"/>
      <c r="V12" s="43"/>
      <c r="W12" s="34" t="s">
        <v>153</v>
      </c>
      <c r="X12" s="31"/>
      <c r="Y12" s="44"/>
      <c r="AA12" s="43"/>
      <c r="AB12" s="30"/>
      <c r="AC12" s="31"/>
      <c r="AD12" s="44"/>
      <c r="AF12" s="43"/>
      <c r="AG12" s="34" t="s">
        <v>154</v>
      </c>
      <c r="AH12" s="31"/>
      <c r="AJ12" s="154" t="s">
        <v>160</v>
      </c>
      <c r="AK12" s="154"/>
      <c r="AL12" s="154"/>
      <c r="AM12" s="154"/>
      <c r="AN12" s="154"/>
      <c r="AO12" s="154"/>
      <c r="AP12" s="154"/>
      <c r="AQ12" s="44"/>
      <c r="AS12" s="43"/>
      <c r="AT12" s="34" t="s">
        <v>154</v>
      </c>
      <c r="AU12" s="31"/>
      <c r="AW12" s="154" t="s">
        <v>160</v>
      </c>
      <c r="AX12" s="154"/>
      <c r="AY12" s="154"/>
      <c r="AZ12" s="154"/>
      <c r="BA12" s="154"/>
      <c r="BB12" s="154"/>
      <c r="BC12" s="154"/>
      <c r="BD12" s="44"/>
      <c r="BF12" s="43"/>
      <c r="BG12" s="34" t="s">
        <v>161</v>
      </c>
      <c r="BH12" s="161"/>
      <c r="BI12" s="160"/>
      <c r="BJ12" s="160"/>
      <c r="BK12" s="44"/>
    </row>
    <row r="13" spans="2:63" ht="15.75" customHeight="1">
      <c r="B13" s="43"/>
      <c r="C13" s="34" t="s">
        <v>162</v>
      </c>
      <c r="D13" s="55"/>
      <c r="E13" s="46"/>
      <c r="F13" s="45"/>
      <c r="G13" s="43"/>
      <c r="H13" s="34" t="s">
        <v>162</v>
      </c>
      <c r="I13" s="31"/>
      <c r="J13" s="44"/>
      <c r="L13" s="43"/>
      <c r="M13" s="34" t="s">
        <v>162</v>
      </c>
      <c r="N13" s="31"/>
      <c r="O13" s="44"/>
      <c r="Q13" s="43"/>
      <c r="R13" s="34" t="s">
        <v>162</v>
      </c>
      <c r="S13" s="55"/>
      <c r="T13" s="44"/>
      <c r="V13" s="43"/>
      <c r="Y13" s="44"/>
      <c r="AA13" s="43"/>
      <c r="AB13" s="154" t="s">
        <v>163</v>
      </c>
      <c r="AC13" s="154"/>
      <c r="AD13" s="44"/>
      <c r="AF13" s="43"/>
      <c r="AJ13" s="162" t="s">
        <v>164</v>
      </c>
      <c r="AK13" s="162"/>
      <c r="AL13" s="162"/>
      <c r="AM13" s="162"/>
      <c r="AN13" s="162"/>
      <c r="AO13" s="162"/>
      <c r="AQ13" s="44"/>
      <c r="AS13" s="43"/>
      <c r="AW13" s="162" t="s">
        <v>164</v>
      </c>
      <c r="AX13" s="162"/>
      <c r="AY13" s="162"/>
      <c r="AZ13" s="162"/>
      <c r="BA13" s="162"/>
      <c r="BB13" s="162"/>
      <c r="BC13" s="31"/>
      <c r="BD13" s="44"/>
      <c r="BF13" s="43"/>
      <c r="BK13" s="44"/>
    </row>
    <row r="14" spans="2:63" ht="15.75" customHeight="1">
      <c r="B14" s="43"/>
      <c r="C14" s="34" t="s">
        <v>165</v>
      </c>
      <c r="D14" s="55"/>
      <c r="E14" s="44"/>
      <c r="G14" s="43"/>
      <c r="H14" s="34" t="s">
        <v>165</v>
      </c>
      <c r="I14" s="31"/>
      <c r="J14" s="44"/>
      <c r="L14" s="43"/>
      <c r="M14" s="34" t="s">
        <v>165</v>
      </c>
      <c r="N14" s="31"/>
      <c r="O14" s="44"/>
      <c r="Q14" s="43"/>
      <c r="R14" s="34" t="s">
        <v>165</v>
      </c>
      <c r="S14" s="55"/>
      <c r="T14" s="44"/>
      <c r="V14" s="43"/>
      <c r="W14" s="154" t="s">
        <v>159</v>
      </c>
      <c r="X14" s="154"/>
      <c r="Y14" s="44"/>
      <c r="AA14" s="43"/>
      <c r="AD14" s="44"/>
      <c r="AF14" s="43"/>
      <c r="AG14" s="32" t="s">
        <v>166</v>
      </c>
      <c r="AH14" s="31"/>
      <c r="AJ14" s="162" t="s">
        <v>167</v>
      </c>
      <c r="AK14" s="162"/>
      <c r="AL14" s="162"/>
      <c r="AM14" s="30"/>
      <c r="AN14" s="30"/>
      <c r="AO14" s="175" t="s">
        <v>168</v>
      </c>
      <c r="AP14" s="175"/>
      <c r="AQ14" s="44"/>
      <c r="AS14" s="43"/>
      <c r="AT14" s="32" t="s">
        <v>166</v>
      </c>
      <c r="AU14" s="31"/>
      <c r="AW14" s="162" t="s">
        <v>167</v>
      </c>
      <c r="AX14" s="162"/>
      <c r="AY14" s="162"/>
      <c r="AZ14" s="30"/>
      <c r="BA14" s="30"/>
      <c r="BB14" s="175" t="s">
        <v>168</v>
      </c>
      <c r="BC14" s="175"/>
      <c r="BD14" s="44"/>
      <c r="BF14" s="43"/>
      <c r="BG14" s="154" t="s">
        <v>169</v>
      </c>
      <c r="BH14" s="154"/>
      <c r="BI14" s="154"/>
      <c r="BJ14" s="154"/>
      <c r="BK14" s="44"/>
    </row>
    <row r="15" spans="2:63" ht="15.75" customHeight="1">
      <c r="B15" s="43"/>
      <c r="C15" s="34" t="s">
        <v>170</v>
      </c>
      <c r="D15" s="55"/>
      <c r="E15" s="44"/>
      <c r="G15" s="43"/>
      <c r="H15" s="34" t="s">
        <v>170</v>
      </c>
      <c r="I15" s="89"/>
      <c r="J15" s="44"/>
      <c r="L15" s="43"/>
      <c r="M15" s="34" t="s">
        <v>170</v>
      </c>
      <c r="N15" s="31"/>
      <c r="O15" s="44"/>
      <c r="Q15" s="43"/>
      <c r="R15" s="34" t="s">
        <v>170</v>
      </c>
      <c r="S15" s="55"/>
      <c r="T15" s="44"/>
      <c r="V15" s="43"/>
      <c r="W15" s="34" t="s">
        <v>171</v>
      </c>
      <c r="X15" s="31"/>
      <c r="Y15" s="44"/>
      <c r="AA15" s="43"/>
      <c r="AB15" s="32" t="s">
        <v>126</v>
      </c>
      <c r="AC15" s="47"/>
      <c r="AD15" s="44"/>
      <c r="AF15" s="43"/>
      <c r="AG15" s="39"/>
      <c r="AJ15" s="162" t="s">
        <v>172</v>
      </c>
      <c r="AK15" s="162"/>
      <c r="AL15" s="162"/>
      <c r="AM15" s="162" t="s">
        <v>173</v>
      </c>
      <c r="AN15" s="162"/>
      <c r="AO15" s="177"/>
      <c r="AP15" s="177"/>
      <c r="AQ15" s="44"/>
      <c r="AS15" s="43"/>
      <c r="AT15" s="39"/>
      <c r="AW15" s="162" t="s">
        <v>172</v>
      </c>
      <c r="AX15" s="162"/>
      <c r="AY15" s="162"/>
      <c r="AZ15" s="162" t="s">
        <v>173</v>
      </c>
      <c r="BA15" s="162"/>
      <c r="BB15" s="177"/>
      <c r="BC15" s="177"/>
      <c r="BD15" s="44"/>
      <c r="BF15" s="43"/>
      <c r="BG15" s="34" t="s">
        <v>174</v>
      </c>
      <c r="BH15" s="34" t="s">
        <v>175</v>
      </c>
      <c r="BI15" s="34" t="s">
        <v>176</v>
      </c>
      <c r="BJ15" s="30"/>
      <c r="BK15" s="44"/>
    </row>
    <row r="16" spans="2:63" ht="15.75" customHeight="1">
      <c r="B16" s="43"/>
      <c r="C16" s="34" t="s">
        <v>177</v>
      </c>
      <c r="D16" s="55"/>
      <c r="E16" s="44"/>
      <c r="G16" s="43"/>
      <c r="H16" s="34" t="s">
        <v>177</v>
      </c>
      <c r="I16" s="89"/>
      <c r="J16" s="44"/>
      <c r="L16" s="43"/>
      <c r="M16" s="34" t="s">
        <v>177</v>
      </c>
      <c r="N16" s="31"/>
      <c r="O16" s="44"/>
      <c r="Q16" s="43"/>
      <c r="R16" s="34" t="s">
        <v>177</v>
      </c>
      <c r="S16" s="55"/>
      <c r="T16" s="44"/>
      <c r="V16" s="43"/>
      <c r="W16" s="34" t="s">
        <v>178</v>
      </c>
      <c r="X16" s="31"/>
      <c r="Y16" s="44"/>
      <c r="AA16" s="43"/>
      <c r="AB16" s="34" t="s">
        <v>133</v>
      </c>
      <c r="AC16" s="91"/>
      <c r="AD16" s="44"/>
      <c r="AF16" s="43"/>
      <c r="AG16" s="32" t="s">
        <v>179</v>
      </c>
      <c r="AH16" s="93"/>
      <c r="AJ16" s="34" t="s">
        <v>180</v>
      </c>
      <c r="AK16" s="34" t="s">
        <v>181</v>
      </c>
      <c r="AL16" s="34" t="s">
        <v>182</v>
      </c>
      <c r="AM16" s="34" t="s">
        <v>137</v>
      </c>
      <c r="AN16" s="34" t="s">
        <v>138</v>
      </c>
      <c r="AO16" s="34" t="s">
        <v>183</v>
      </c>
      <c r="AP16" s="34" t="s">
        <v>184</v>
      </c>
      <c r="AQ16" s="44"/>
      <c r="AS16" s="43"/>
      <c r="AT16" s="32" t="s">
        <v>179</v>
      </c>
      <c r="AU16" s="93"/>
      <c r="AW16" s="34" t="s">
        <v>180</v>
      </c>
      <c r="AX16" s="34" t="s">
        <v>181</v>
      </c>
      <c r="AY16" s="34" t="s">
        <v>182</v>
      </c>
      <c r="AZ16" s="34" t="s">
        <v>137</v>
      </c>
      <c r="BA16" s="34" t="s">
        <v>138</v>
      </c>
      <c r="BB16" s="34" t="s">
        <v>183</v>
      </c>
      <c r="BC16" s="34" t="s">
        <v>184</v>
      </c>
      <c r="BD16" s="44"/>
      <c r="BF16" s="43"/>
      <c r="BG16" s="34" t="s">
        <v>124</v>
      </c>
      <c r="BH16" s="143" t="s">
        <v>185</v>
      </c>
      <c r="BI16" s="31"/>
      <c r="BJ16" s="31"/>
      <c r="BK16" s="44"/>
    </row>
    <row r="17" spans="2:63" ht="15.75" customHeight="1">
      <c r="B17" s="43"/>
      <c r="C17" s="39"/>
      <c r="E17" s="44"/>
      <c r="G17" s="43"/>
      <c r="J17" s="44"/>
      <c r="L17" s="43"/>
      <c r="O17" s="44"/>
      <c r="Q17" s="43"/>
      <c r="R17" s="39"/>
      <c r="T17" s="44"/>
      <c r="V17" s="43"/>
      <c r="W17" s="34" t="s">
        <v>186</v>
      </c>
      <c r="X17" s="31"/>
      <c r="Y17" s="44"/>
      <c r="AA17" s="43"/>
      <c r="AB17" s="34" t="s">
        <v>144</v>
      </c>
      <c r="AC17" s="94"/>
      <c r="AD17" s="44"/>
      <c r="AF17" s="43"/>
      <c r="AJ17" s="95"/>
      <c r="AK17" s="96"/>
      <c r="AL17" s="55"/>
      <c r="AM17" s="96"/>
      <c r="AN17" s="97"/>
      <c r="AO17" s="96"/>
      <c r="AP17" s="97"/>
      <c r="AQ17" s="44"/>
      <c r="AS17" s="43"/>
      <c r="AW17" s="81"/>
      <c r="AX17" s="98"/>
      <c r="AY17" s="99"/>
      <c r="AZ17" s="98"/>
      <c r="BA17" s="98"/>
      <c r="BB17" s="49"/>
      <c r="BC17" s="90"/>
      <c r="BD17" s="44"/>
      <c r="BF17" s="43"/>
      <c r="BG17" s="34" t="s">
        <v>187</v>
      </c>
      <c r="BH17" s="143" t="s">
        <v>185</v>
      </c>
      <c r="BI17" s="31"/>
      <c r="BJ17" s="31"/>
      <c r="BK17" s="44"/>
    </row>
    <row r="18" spans="2:63" ht="15.75" customHeight="1">
      <c r="B18" s="43"/>
      <c r="C18" s="154" t="s">
        <v>188</v>
      </c>
      <c r="D18" s="154"/>
      <c r="E18" s="44"/>
      <c r="G18" s="43"/>
      <c r="H18" s="154" t="s">
        <v>188</v>
      </c>
      <c r="I18" s="154"/>
      <c r="J18" s="44"/>
      <c r="L18" s="43"/>
      <c r="M18" s="154" t="s">
        <v>188</v>
      </c>
      <c r="N18" s="154"/>
      <c r="O18" s="44"/>
      <c r="Q18" s="43"/>
      <c r="R18" s="154" t="s">
        <v>188</v>
      </c>
      <c r="S18" s="154"/>
      <c r="T18" s="44"/>
      <c r="V18" s="43"/>
      <c r="W18" s="34" t="s">
        <v>189</v>
      </c>
      <c r="X18" s="31"/>
      <c r="Y18" s="44"/>
      <c r="AA18" s="43"/>
      <c r="AB18" s="34" t="s">
        <v>148</v>
      </c>
      <c r="AC18" s="91"/>
      <c r="AD18" s="44"/>
      <c r="AF18" s="43"/>
      <c r="AG18" s="154" t="s">
        <v>190</v>
      </c>
      <c r="AH18" s="154"/>
      <c r="AJ18" s="100"/>
      <c r="AK18" s="163" t="s">
        <v>191</v>
      </c>
      <c r="AL18" s="195"/>
      <c r="AM18" s="163" t="s">
        <v>191</v>
      </c>
      <c r="AN18" s="195"/>
      <c r="AO18" s="163" t="s">
        <v>192</v>
      </c>
      <c r="AP18" s="192"/>
      <c r="AQ18" s="44"/>
      <c r="AS18" s="43"/>
      <c r="AT18" s="154" t="s">
        <v>190</v>
      </c>
      <c r="AU18" s="154"/>
      <c r="AW18" s="100"/>
      <c r="AX18" s="183"/>
      <c r="AY18" s="195"/>
      <c r="AZ18" s="183"/>
      <c r="BA18" s="195"/>
      <c r="BB18" s="183"/>
      <c r="BC18" s="192">
        <v>1</v>
      </c>
      <c r="BD18" s="44"/>
      <c r="BF18" s="43"/>
      <c r="BG18" s="34" t="s">
        <v>193</v>
      </c>
      <c r="BH18" s="36">
        <v>25</v>
      </c>
      <c r="BI18" s="31"/>
      <c r="BJ18" s="31"/>
      <c r="BK18" s="44"/>
    </row>
    <row r="19" spans="2:63" ht="15.75" customHeight="1">
      <c r="B19" s="43"/>
      <c r="C19" s="34" t="s">
        <v>194</v>
      </c>
      <c r="D19" s="55"/>
      <c r="E19" s="44"/>
      <c r="G19" s="43"/>
      <c r="H19" s="34" t="s">
        <v>194</v>
      </c>
      <c r="I19" s="55"/>
      <c r="J19" s="44"/>
      <c r="L19" s="43"/>
      <c r="M19" s="34" t="s">
        <v>194</v>
      </c>
      <c r="N19" s="55"/>
      <c r="O19" s="44"/>
      <c r="Q19" s="43"/>
      <c r="R19" s="34" t="s">
        <v>194</v>
      </c>
      <c r="S19" s="55"/>
      <c r="T19" s="44"/>
      <c r="V19" s="43"/>
      <c r="Y19" s="44"/>
      <c r="AA19" s="43"/>
      <c r="AB19" s="34" t="s">
        <v>152</v>
      </c>
      <c r="AC19" s="91"/>
      <c r="AD19" s="44"/>
      <c r="AF19" s="43"/>
      <c r="AG19" s="135" t="s">
        <v>164</v>
      </c>
      <c r="AH19" s="60"/>
      <c r="AK19" s="164"/>
      <c r="AL19" s="196"/>
      <c r="AM19" s="164"/>
      <c r="AN19" s="196"/>
      <c r="AO19" s="164"/>
      <c r="AP19" s="193"/>
      <c r="AQ19" s="44"/>
      <c r="AS19" s="43"/>
      <c r="AT19" s="135" t="s">
        <v>164</v>
      </c>
      <c r="AU19" s="140"/>
      <c r="AX19" s="184"/>
      <c r="AY19" s="196"/>
      <c r="AZ19" s="184"/>
      <c r="BA19" s="196"/>
      <c r="BB19" s="184"/>
      <c r="BC19" s="193"/>
      <c r="BD19" s="44"/>
      <c r="BF19" s="43"/>
      <c r="BG19" s="34" t="s">
        <v>195</v>
      </c>
      <c r="BH19" s="143" t="s">
        <v>185</v>
      </c>
      <c r="BI19" s="31"/>
      <c r="BJ19" s="31"/>
      <c r="BK19" s="44"/>
    </row>
    <row r="20" spans="2:63" ht="15.75" customHeight="1">
      <c r="B20" s="43"/>
      <c r="C20" s="34" t="s">
        <v>196</v>
      </c>
      <c r="D20" s="55"/>
      <c r="E20" s="44"/>
      <c r="G20" s="43"/>
      <c r="H20" s="34" t="s">
        <v>196</v>
      </c>
      <c r="I20" s="55"/>
      <c r="J20" s="44"/>
      <c r="L20" s="43"/>
      <c r="M20" s="34" t="s">
        <v>196</v>
      </c>
      <c r="N20" s="55"/>
      <c r="O20" s="44"/>
      <c r="Q20" s="43"/>
      <c r="R20" s="34" t="s">
        <v>196</v>
      </c>
      <c r="S20" s="55"/>
      <c r="T20" s="44"/>
      <c r="V20" s="43"/>
      <c r="W20" s="154" t="s">
        <v>197</v>
      </c>
      <c r="X20" s="154"/>
      <c r="Y20" s="44"/>
      <c r="AA20" s="43"/>
      <c r="AB20" s="34" t="s">
        <v>156</v>
      </c>
      <c r="AC20" s="91"/>
      <c r="AD20" s="44"/>
      <c r="AF20" s="43"/>
      <c r="AG20" s="34" t="s">
        <v>162</v>
      </c>
      <c r="AH20" s="96"/>
      <c r="AK20" s="164"/>
      <c r="AL20" s="196"/>
      <c r="AM20" s="164"/>
      <c r="AN20" s="196"/>
      <c r="AO20" s="164"/>
      <c r="AP20" s="193"/>
      <c r="AQ20" s="44"/>
      <c r="AS20" s="43"/>
      <c r="AT20" s="34" t="s">
        <v>162</v>
      </c>
      <c r="AU20" s="141"/>
      <c r="AX20" s="184"/>
      <c r="AY20" s="196"/>
      <c r="AZ20" s="184"/>
      <c r="BA20" s="196"/>
      <c r="BB20" s="184"/>
      <c r="BC20" s="193"/>
      <c r="BD20" s="44"/>
      <c r="BF20" s="43"/>
      <c r="BG20" s="162" t="s">
        <v>198</v>
      </c>
      <c r="BH20" s="36" t="s">
        <v>199</v>
      </c>
      <c r="BI20" s="173"/>
      <c r="BJ20" s="173"/>
      <c r="BK20" s="44"/>
    </row>
    <row r="21" spans="2:63" ht="15.75" customHeight="1">
      <c r="B21" s="43"/>
      <c r="C21" s="34" t="s">
        <v>200</v>
      </c>
      <c r="D21" s="55"/>
      <c r="E21" s="46"/>
      <c r="F21" s="45"/>
      <c r="G21" s="43"/>
      <c r="H21" s="34" t="s">
        <v>200</v>
      </c>
      <c r="I21" s="55"/>
      <c r="J21" s="44"/>
      <c r="L21" s="43"/>
      <c r="M21" s="34" t="s">
        <v>200</v>
      </c>
      <c r="N21" s="55"/>
      <c r="O21" s="44"/>
      <c r="Q21" s="43"/>
      <c r="R21" s="34" t="s">
        <v>200</v>
      </c>
      <c r="S21" s="55"/>
      <c r="T21" s="44"/>
      <c r="V21" s="43"/>
      <c r="W21" s="34" t="s">
        <v>194</v>
      </c>
      <c r="X21" s="55"/>
      <c r="Y21" s="44"/>
      <c r="AA21" s="43"/>
      <c r="AB21" s="34" t="s">
        <v>158</v>
      </c>
      <c r="AC21" s="55"/>
      <c r="AD21" s="44"/>
      <c r="AF21" s="43"/>
      <c r="AG21" s="34" t="s">
        <v>165</v>
      </c>
      <c r="AH21" s="55"/>
      <c r="AJ21" s="25"/>
      <c r="AK21" s="165"/>
      <c r="AL21" s="197"/>
      <c r="AM21" s="165"/>
      <c r="AN21" s="197"/>
      <c r="AO21" s="165"/>
      <c r="AP21" s="194"/>
      <c r="AQ21" s="44"/>
      <c r="AS21" s="43"/>
      <c r="AT21" s="34" t="s">
        <v>165</v>
      </c>
      <c r="AU21" s="142"/>
      <c r="AW21" s="25"/>
      <c r="AX21" s="185"/>
      <c r="AY21" s="197"/>
      <c r="AZ21" s="185"/>
      <c r="BA21" s="197"/>
      <c r="BB21" s="185"/>
      <c r="BC21" s="194"/>
      <c r="BD21" s="44"/>
      <c r="BF21" s="43"/>
      <c r="BG21" s="162"/>
      <c r="BH21" s="36" t="s">
        <v>201</v>
      </c>
      <c r="BI21" s="173"/>
      <c r="BJ21" s="173"/>
      <c r="BK21" s="44"/>
    </row>
    <row r="22" spans="2:63" ht="15.75" customHeight="1">
      <c r="B22" s="43"/>
      <c r="C22" s="34" t="s">
        <v>202</v>
      </c>
      <c r="D22" s="55"/>
      <c r="E22" s="44"/>
      <c r="G22" s="43"/>
      <c r="H22" s="34" t="s">
        <v>202</v>
      </c>
      <c r="I22" s="55"/>
      <c r="J22" s="44"/>
      <c r="L22" s="43"/>
      <c r="M22" s="34" t="s">
        <v>202</v>
      </c>
      <c r="N22" s="55"/>
      <c r="O22" s="44"/>
      <c r="Q22" s="43"/>
      <c r="R22" s="34" t="s">
        <v>202</v>
      </c>
      <c r="S22" s="55"/>
      <c r="T22" s="44"/>
      <c r="V22" s="43"/>
      <c r="W22" s="34" t="s">
        <v>196</v>
      </c>
      <c r="X22" s="55"/>
      <c r="Y22" s="44"/>
      <c r="AA22" s="43"/>
      <c r="AB22" s="34" t="s">
        <v>161</v>
      </c>
      <c r="AC22" s="91"/>
      <c r="AD22" s="44"/>
      <c r="AF22" s="43"/>
      <c r="AG22" s="34" t="s">
        <v>192</v>
      </c>
      <c r="AH22" s="55"/>
      <c r="AQ22" s="44"/>
      <c r="AS22" s="43"/>
      <c r="AT22" s="34" t="s">
        <v>192</v>
      </c>
      <c r="AU22" s="142"/>
      <c r="BD22" s="44"/>
      <c r="BF22" s="43"/>
      <c r="BG22" s="162"/>
      <c r="BH22" s="36" t="s">
        <v>203</v>
      </c>
      <c r="BI22" s="173"/>
      <c r="BJ22" s="173"/>
      <c r="BK22" s="44"/>
    </row>
    <row r="23" spans="2:63">
      <c r="B23" s="43"/>
      <c r="C23" s="39"/>
      <c r="E23" s="44"/>
      <c r="G23" s="43"/>
      <c r="H23" s="39"/>
      <c r="J23" s="44"/>
      <c r="L23" s="43"/>
      <c r="M23" s="39"/>
      <c r="O23" s="44"/>
      <c r="Q23" s="43"/>
      <c r="R23" s="39"/>
      <c r="T23" s="44"/>
      <c r="V23" s="43"/>
      <c r="W23" s="39"/>
      <c r="Y23" s="44"/>
      <c r="AA23" s="43"/>
      <c r="AD23" s="44"/>
      <c r="AF23" s="43"/>
      <c r="AQ23" s="44"/>
      <c r="AS23" s="43"/>
      <c r="BD23" s="44"/>
      <c r="BF23" s="43"/>
      <c r="BG23" s="34" t="s">
        <v>204</v>
      </c>
      <c r="BH23" s="143" t="s">
        <v>185</v>
      </c>
      <c r="BI23" s="182" t="s">
        <v>185</v>
      </c>
      <c r="BJ23" s="182"/>
      <c r="BK23" s="44"/>
    </row>
    <row r="24" spans="2:63" ht="15.75" customHeight="1">
      <c r="B24" s="43"/>
      <c r="C24" s="188" t="s">
        <v>205</v>
      </c>
      <c r="D24" s="183"/>
      <c r="E24" s="44"/>
      <c r="G24" s="43"/>
      <c r="H24" s="183" t="s">
        <v>206</v>
      </c>
      <c r="I24" s="183"/>
      <c r="J24" s="44"/>
      <c r="L24" s="43"/>
      <c r="O24" s="44"/>
      <c r="Q24" s="43"/>
      <c r="T24" s="44"/>
      <c r="V24" s="43"/>
      <c r="Y24" s="44"/>
      <c r="AA24" s="43"/>
      <c r="AB24" s="32" t="s">
        <v>207</v>
      </c>
      <c r="AC24" s="47"/>
      <c r="AD24" s="44"/>
      <c r="AF24" s="43"/>
      <c r="AG24" s="32" t="s">
        <v>208</v>
      </c>
      <c r="AH24" s="102"/>
      <c r="AJ24" s="188" t="s">
        <v>205</v>
      </c>
      <c r="AK24" s="188"/>
      <c r="AL24" s="188"/>
      <c r="AM24" s="188"/>
      <c r="AN24" s="188"/>
      <c r="AO24" s="188"/>
      <c r="AP24" s="188"/>
      <c r="AQ24" s="44"/>
      <c r="AS24" s="43"/>
      <c r="AT24" s="32" t="s">
        <v>208</v>
      </c>
      <c r="AU24" s="49">
        <v>92.752934890279604</v>
      </c>
      <c r="AW24" s="188" t="s">
        <v>205</v>
      </c>
      <c r="AX24" s="188"/>
      <c r="AY24" s="188"/>
      <c r="AZ24" s="188"/>
      <c r="BA24" s="188"/>
      <c r="BB24" s="188"/>
      <c r="BC24" s="188"/>
      <c r="BD24" s="44"/>
      <c r="BF24" s="43"/>
      <c r="BG24" s="181" t="s">
        <v>209</v>
      </c>
      <c r="BH24" s="31"/>
      <c r="BI24" s="173"/>
      <c r="BJ24" s="173"/>
      <c r="BK24" s="44"/>
    </row>
    <row r="25" spans="2:63" ht="15.75" customHeight="1">
      <c r="B25" s="43"/>
      <c r="C25" s="184"/>
      <c r="D25" s="184"/>
      <c r="E25" s="44"/>
      <c r="G25" s="43"/>
      <c r="H25" s="184"/>
      <c r="I25" s="184"/>
      <c r="J25" s="44"/>
      <c r="L25" s="43"/>
      <c r="M25" s="183" t="s">
        <v>206</v>
      </c>
      <c r="N25" s="183"/>
      <c r="O25" s="44"/>
      <c r="Q25" s="43"/>
      <c r="R25" s="188" t="s">
        <v>205</v>
      </c>
      <c r="S25" s="183"/>
      <c r="T25" s="44"/>
      <c r="V25" s="43"/>
      <c r="W25" s="183" t="s">
        <v>206</v>
      </c>
      <c r="X25" s="183"/>
      <c r="Y25" s="44"/>
      <c r="AA25" s="43"/>
      <c r="AB25" s="34" t="s">
        <v>210</v>
      </c>
      <c r="AC25" s="31"/>
      <c r="AD25" s="44"/>
      <c r="AF25" s="43"/>
      <c r="AJ25" s="189"/>
      <c r="AK25" s="189"/>
      <c r="AL25" s="189"/>
      <c r="AM25" s="189"/>
      <c r="AN25" s="189"/>
      <c r="AO25" s="189"/>
      <c r="AP25" s="189"/>
      <c r="AQ25" s="44"/>
      <c r="AS25" s="43"/>
      <c r="AW25" s="189"/>
      <c r="AX25" s="189"/>
      <c r="AY25" s="189"/>
      <c r="AZ25" s="189"/>
      <c r="BA25" s="189"/>
      <c r="BB25" s="189"/>
      <c r="BC25" s="189"/>
      <c r="BD25" s="44"/>
      <c r="BF25" s="43"/>
      <c r="BG25" s="181"/>
      <c r="BH25" s="31"/>
      <c r="BI25" s="173"/>
      <c r="BJ25" s="173"/>
      <c r="BK25" s="44"/>
    </row>
    <row r="26" spans="2:63" ht="15.75" customHeight="1">
      <c r="B26" s="43"/>
      <c r="C26" s="184"/>
      <c r="D26" s="184"/>
      <c r="E26" s="44"/>
      <c r="G26" s="43"/>
      <c r="H26" s="184"/>
      <c r="I26" s="184"/>
      <c r="J26" s="44"/>
      <c r="L26" s="43"/>
      <c r="M26" s="184"/>
      <c r="N26" s="184"/>
      <c r="O26" s="44"/>
      <c r="Q26" s="43"/>
      <c r="R26" s="184"/>
      <c r="S26" s="184"/>
      <c r="T26" s="44"/>
      <c r="V26" s="43"/>
      <c r="W26" s="184"/>
      <c r="X26" s="184"/>
      <c r="Y26" s="44"/>
      <c r="AA26" s="43"/>
      <c r="AB26" s="34" t="s">
        <v>211</v>
      </c>
      <c r="AC26" s="31"/>
      <c r="AD26" s="44"/>
      <c r="AF26" s="43"/>
      <c r="AG26" s="186" t="s">
        <v>212</v>
      </c>
      <c r="AH26" s="186"/>
      <c r="AJ26" s="189"/>
      <c r="AK26" s="189"/>
      <c r="AL26" s="189"/>
      <c r="AM26" s="189"/>
      <c r="AN26" s="189"/>
      <c r="AO26" s="189"/>
      <c r="AP26" s="189"/>
      <c r="AQ26" s="44"/>
      <c r="AS26" s="43"/>
      <c r="AT26" s="186" t="s">
        <v>212</v>
      </c>
      <c r="AU26" s="186"/>
      <c r="AW26" s="189"/>
      <c r="AX26" s="189"/>
      <c r="AY26" s="189"/>
      <c r="AZ26" s="189"/>
      <c r="BA26" s="189"/>
      <c r="BB26" s="189"/>
      <c r="BC26" s="189"/>
      <c r="BD26" s="44"/>
      <c r="BF26" s="43"/>
      <c r="BG26" s="181"/>
      <c r="BH26" s="31"/>
      <c r="BI26" s="173"/>
      <c r="BJ26" s="173"/>
      <c r="BK26" s="44"/>
    </row>
    <row r="27" spans="2:63" ht="15.75" customHeight="1">
      <c r="B27" s="43"/>
      <c r="C27" s="184"/>
      <c r="D27" s="184"/>
      <c r="E27" s="44"/>
      <c r="G27" s="43"/>
      <c r="H27" s="184"/>
      <c r="I27" s="184"/>
      <c r="J27" s="44"/>
      <c r="L27" s="43"/>
      <c r="M27" s="184"/>
      <c r="N27" s="184"/>
      <c r="O27" s="44"/>
      <c r="Q27" s="43"/>
      <c r="R27" s="184"/>
      <c r="S27" s="184"/>
      <c r="T27" s="44"/>
      <c r="V27" s="43"/>
      <c r="W27" s="184"/>
      <c r="X27" s="184"/>
      <c r="Y27" s="44"/>
      <c r="AA27" s="43"/>
      <c r="AB27" s="34" t="s">
        <v>213</v>
      </c>
      <c r="AC27" s="31"/>
      <c r="AD27" s="44"/>
      <c r="AF27" s="43"/>
      <c r="AG27" s="34" t="s">
        <v>214</v>
      </c>
      <c r="AH27" s="34" t="s">
        <v>215</v>
      </c>
      <c r="AJ27" s="189"/>
      <c r="AK27" s="189"/>
      <c r="AL27" s="189"/>
      <c r="AM27" s="189"/>
      <c r="AN27" s="189"/>
      <c r="AO27" s="189"/>
      <c r="AP27" s="189"/>
      <c r="AQ27" s="44"/>
      <c r="AS27" s="43"/>
      <c r="AT27" s="34" t="s">
        <v>214</v>
      </c>
      <c r="AU27" s="34" t="s">
        <v>215</v>
      </c>
      <c r="AW27" s="189"/>
      <c r="AX27" s="189"/>
      <c r="AY27" s="189"/>
      <c r="AZ27" s="189"/>
      <c r="BA27" s="189"/>
      <c r="BB27" s="189"/>
      <c r="BC27" s="189"/>
      <c r="BD27" s="44"/>
      <c r="BF27" s="43"/>
      <c r="BG27" s="181"/>
      <c r="BH27" s="31"/>
      <c r="BI27" s="174"/>
      <c r="BJ27" s="173"/>
      <c r="BK27" s="44"/>
    </row>
    <row r="28" spans="2:63" ht="15.75" customHeight="1">
      <c r="B28" s="43"/>
      <c r="C28" s="185"/>
      <c r="D28" s="185"/>
      <c r="E28" s="44"/>
      <c r="G28" s="43"/>
      <c r="H28" s="185"/>
      <c r="I28" s="185"/>
      <c r="J28" s="44"/>
      <c r="L28" s="43"/>
      <c r="M28" s="184"/>
      <c r="N28" s="184"/>
      <c r="O28" s="44"/>
      <c r="Q28" s="43"/>
      <c r="R28" s="184"/>
      <c r="S28" s="184"/>
      <c r="T28" s="44"/>
      <c r="V28" s="43"/>
      <c r="W28" s="184"/>
      <c r="X28" s="184"/>
      <c r="Y28" s="44"/>
      <c r="AA28" s="43"/>
      <c r="AB28" s="34" t="s">
        <v>216</v>
      </c>
      <c r="AC28" s="31"/>
      <c r="AD28" s="44"/>
      <c r="AF28" s="43"/>
      <c r="AG28" s="49"/>
      <c r="AH28" s="49"/>
      <c r="AJ28" s="190"/>
      <c r="AK28" s="190"/>
      <c r="AL28" s="190"/>
      <c r="AM28" s="190"/>
      <c r="AN28" s="190"/>
      <c r="AO28" s="190"/>
      <c r="AP28" s="190"/>
      <c r="AQ28" s="44"/>
      <c r="AS28" s="43"/>
      <c r="AT28" s="49"/>
      <c r="AU28" s="49"/>
      <c r="AW28" s="190"/>
      <c r="AX28" s="190"/>
      <c r="AY28" s="190"/>
      <c r="AZ28" s="190"/>
      <c r="BA28" s="190"/>
      <c r="BB28" s="190"/>
      <c r="BC28" s="190"/>
      <c r="BD28" s="44"/>
      <c r="BF28" s="43"/>
      <c r="BG28" s="181"/>
      <c r="BH28" s="31"/>
      <c r="BI28" s="174"/>
      <c r="BJ28" s="173"/>
      <c r="BK28" s="44"/>
    </row>
    <row r="29" spans="2:63" ht="15.75" customHeight="1">
      <c r="B29" s="43"/>
      <c r="E29" s="44"/>
      <c r="G29" s="43"/>
      <c r="J29" s="44"/>
      <c r="L29" s="43"/>
      <c r="M29" s="185"/>
      <c r="N29" s="185"/>
      <c r="O29" s="44"/>
      <c r="Q29" s="43"/>
      <c r="R29" s="185"/>
      <c r="S29" s="185"/>
      <c r="T29" s="44"/>
      <c r="V29" s="43"/>
      <c r="W29" s="185"/>
      <c r="X29" s="185"/>
      <c r="Y29" s="44"/>
      <c r="AA29" s="43"/>
      <c r="AB29" s="135" t="s">
        <v>217</v>
      </c>
      <c r="AD29" s="44"/>
      <c r="AF29" s="43"/>
      <c r="AG29" s="49"/>
      <c r="AH29" s="49"/>
      <c r="AQ29" s="44"/>
      <c r="AS29" s="43"/>
      <c r="AT29" s="49"/>
      <c r="AU29" s="49"/>
      <c r="BD29" s="44"/>
      <c r="BF29" s="43"/>
      <c r="BG29" s="181"/>
      <c r="BH29" s="31"/>
      <c r="BI29" s="174"/>
      <c r="BJ29" s="173"/>
      <c r="BK29" s="44"/>
    </row>
    <row r="30" spans="2:63" ht="15.75" customHeight="1">
      <c r="B30" s="43"/>
      <c r="E30" s="44"/>
      <c r="G30" s="43"/>
      <c r="J30" s="44"/>
      <c r="L30" s="43"/>
      <c r="O30" s="44"/>
      <c r="Q30" s="43"/>
      <c r="T30" s="44"/>
      <c r="V30" s="43"/>
      <c r="Y30" s="44"/>
      <c r="AA30" s="43"/>
      <c r="AB30" s="34" t="s">
        <v>218</v>
      </c>
      <c r="AC30" s="31"/>
      <c r="AD30" s="44"/>
      <c r="AF30" s="43"/>
      <c r="AG30" s="49"/>
      <c r="AH30" s="49"/>
      <c r="AQ30" s="44"/>
      <c r="AS30" s="43"/>
      <c r="AT30" s="49"/>
      <c r="AU30" s="49"/>
      <c r="BD30" s="44"/>
      <c r="BF30" s="43"/>
      <c r="BK30" s="44"/>
    </row>
    <row r="31" spans="2:63" ht="15.75" customHeight="1">
      <c r="B31" s="43"/>
      <c r="E31" s="44"/>
      <c r="G31" s="43"/>
      <c r="J31" s="44"/>
      <c r="L31" s="43"/>
      <c r="O31" s="44"/>
      <c r="Q31" s="43"/>
      <c r="T31" s="44"/>
      <c r="V31" s="43"/>
      <c r="Y31" s="44"/>
      <c r="AA31" s="43"/>
      <c r="AB31" s="34" t="s">
        <v>219</v>
      </c>
      <c r="AC31" s="31"/>
      <c r="AD31" s="44"/>
      <c r="AF31" s="43"/>
      <c r="AG31" s="49"/>
      <c r="AH31" s="49"/>
      <c r="AQ31" s="44"/>
      <c r="AS31" s="43"/>
      <c r="AT31" s="49"/>
      <c r="AU31" s="49"/>
      <c r="BD31" s="44"/>
      <c r="BF31" s="43"/>
      <c r="BG31" s="154" t="s">
        <v>220</v>
      </c>
      <c r="BH31" s="154"/>
      <c r="BI31" s="154"/>
      <c r="BJ31" s="154"/>
      <c r="BK31" s="44"/>
    </row>
    <row r="32" spans="2:63" ht="15.75" customHeight="1">
      <c r="B32" s="43"/>
      <c r="E32" s="44"/>
      <c r="G32" s="43"/>
      <c r="J32" s="44"/>
      <c r="L32" s="43"/>
      <c r="O32" s="44"/>
      <c r="Q32" s="43"/>
      <c r="T32" s="44"/>
      <c r="V32" s="43"/>
      <c r="Y32" s="44"/>
      <c r="AA32" s="43"/>
      <c r="AD32" s="44"/>
      <c r="AF32" s="43"/>
      <c r="AG32" s="49"/>
      <c r="AH32" s="49"/>
      <c r="AJ32" s="191" t="s">
        <v>221</v>
      </c>
      <c r="AK32" s="191"/>
      <c r="AL32" s="191"/>
      <c r="AM32" s="191"/>
      <c r="AN32" s="191"/>
      <c r="AO32" s="191"/>
      <c r="AP32" s="191"/>
      <c r="AQ32" s="44"/>
      <c r="AS32" s="43"/>
      <c r="AT32" s="49"/>
      <c r="AU32" s="49"/>
      <c r="AW32" s="191" t="s">
        <v>221</v>
      </c>
      <c r="AX32" s="191"/>
      <c r="AY32" s="191"/>
      <c r="AZ32" s="191"/>
      <c r="BA32" s="191"/>
      <c r="BB32" s="191"/>
      <c r="BC32" s="191"/>
      <c r="BD32" s="44"/>
      <c r="BF32" s="43"/>
      <c r="BG32" s="34" t="s">
        <v>174</v>
      </c>
      <c r="BH32" s="34" t="s">
        <v>222</v>
      </c>
      <c r="BI32" s="162" t="s">
        <v>176</v>
      </c>
      <c r="BJ32" s="162"/>
      <c r="BK32" s="44"/>
    </row>
    <row r="33" spans="2:65" ht="15.75" customHeight="1">
      <c r="B33" s="43"/>
      <c r="E33" s="44"/>
      <c r="G33" s="43"/>
      <c r="J33" s="44"/>
      <c r="L33" s="43"/>
      <c r="O33" s="44"/>
      <c r="Q33" s="43"/>
      <c r="T33" s="44"/>
      <c r="V33" s="43"/>
      <c r="Y33" s="44"/>
      <c r="AA33" s="43"/>
      <c r="AD33" s="44"/>
      <c r="AF33" s="43"/>
      <c r="AG33" s="49"/>
      <c r="AH33" s="49"/>
      <c r="AJ33" s="198" t="s">
        <v>164</v>
      </c>
      <c r="AK33" s="198"/>
      <c r="AL33" s="198"/>
      <c r="AM33" s="198"/>
      <c r="AN33" s="198"/>
      <c r="AO33" s="198"/>
      <c r="AP33" s="137">
        <v>4</v>
      </c>
      <c r="AQ33" s="44"/>
      <c r="AS33" s="43"/>
      <c r="AT33" s="49"/>
      <c r="AU33" s="49"/>
      <c r="AW33" s="198" t="s">
        <v>164</v>
      </c>
      <c r="AX33" s="198"/>
      <c r="AY33" s="198"/>
      <c r="AZ33" s="198"/>
      <c r="BA33" s="198"/>
      <c r="BB33" s="198"/>
      <c r="BC33" s="137">
        <v>4</v>
      </c>
      <c r="BD33" s="44"/>
      <c r="BF33" s="43"/>
      <c r="BG33" s="168" t="s">
        <v>223</v>
      </c>
      <c r="BH33" s="31"/>
      <c r="BI33" s="173"/>
      <c r="BJ33" s="173"/>
      <c r="BK33" s="44"/>
    </row>
    <row r="34" spans="2:65" ht="15.75" customHeight="1" thickBot="1">
      <c r="B34" s="43"/>
      <c r="E34" s="44"/>
      <c r="G34" s="43"/>
      <c r="J34" s="44"/>
      <c r="L34" s="43"/>
      <c r="O34" s="44"/>
      <c r="Q34" s="43"/>
      <c r="T34" s="44"/>
      <c r="V34" s="43"/>
      <c r="Y34" s="44"/>
      <c r="AA34" s="43"/>
      <c r="AB34" s="183" t="s">
        <v>206</v>
      </c>
      <c r="AC34" s="183"/>
      <c r="AD34" s="44"/>
      <c r="AF34" s="43"/>
      <c r="AG34" s="49"/>
      <c r="AH34" s="49"/>
      <c r="AJ34" s="138" t="s">
        <v>224</v>
      </c>
      <c r="AK34" s="138" t="s">
        <v>225</v>
      </c>
      <c r="AL34" s="138" t="s">
        <v>226</v>
      </c>
      <c r="AM34" s="138" t="s">
        <v>227</v>
      </c>
      <c r="AN34" s="138" t="s">
        <v>228</v>
      </c>
      <c r="AO34" s="138" t="s">
        <v>229</v>
      </c>
      <c r="AP34" s="138" t="s">
        <v>230</v>
      </c>
      <c r="AQ34" s="44"/>
      <c r="AS34" s="43"/>
      <c r="AT34" s="49"/>
      <c r="AU34" s="49"/>
      <c r="AW34" s="138" t="s">
        <v>224</v>
      </c>
      <c r="AX34" s="138" t="s">
        <v>225</v>
      </c>
      <c r="AY34" s="138" t="s">
        <v>226</v>
      </c>
      <c r="AZ34" s="138" t="s">
        <v>227</v>
      </c>
      <c r="BA34" s="138" t="s">
        <v>228</v>
      </c>
      <c r="BB34" s="138" t="s">
        <v>229</v>
      </c>
      <c r="BC34" s="138" t="s">
        <v>230</v>
      </c>
      <c r="BD34" s="44"/>
      <c r="BF34" s="43"/>
      <c r="BG34" s="169"/>
      <c r="BH34" s="31"/>
      <c r="BI34" s="173"/>
      <c r="BJ34" s="173"/>
      <c r="BK34" s="44"/>
    </row>
    <row r="35" spans="2:65" ht="15.75" customHeight="1" thickTop="1" thickBot="1">
      <c r="B35" s="43"/>
      <c r="E35" s="44"/>
      <c r="G35" s="43"/>
      <c r="J35" s="44"/>
      <c r="L35" s="43"/>
      <c r="O35" s="44"/>
      <c r="Q35" s="43"/>
      <c r="T35" s="44"/>
      <c r="V35" s="43"/>
      <c r="Y35" s="44"/>
      <c r="AA35" s="43"/>
      <c r="AB35" s="184"/>
      <c r="AC35" s="184"/>
      <c r="AD35" s="44"/>
      <c r="AF35" s="43"/>
      <c r="AG35" s="49"/>
      <c r="AH35" s="49"/>
      <c r="AJ35" s="103"/>
      <c r="AK35" s="103"/>
      <c r="AL35" s="103"/>
      <c r="AM35" s="103"/>
      <c r="AN35" s="103"/>
      <c r="AO35" s="103"/>
      <c r="AP35" s="103"/>
      <c r="AQ35" s="44"/>
      <c r="AS35" s="43"/>
      <c r="AT35" s="49"/>
      <c r="AU35" s="49"/>
      <c r="AW35" s="103"/>
      <c r="AX35" s="103"/>
      <c r="AY35" s="103"/>
      <c r="AZ35" s="103"/>
      <c r="BA35" s="103"/>
      <c r="BB35" s="103"/>
      <c r="BC35" s="103"/>
      <c r="BD35" s="44"/>
      <c r="BF35" s="43"/>
      <c r="BG35" s="169"/>
      <c r="BH35" s="31"/>
      <c r="BI35" s="173"/>
      <c r="BJ35" s="173"/>
      <c r="BK35" s="44"/>
    </row>
    <row r="36" spans="2:65" ht="15.75" customHeight="1" thickTop="1">
      <c r="B36" s="43"/>
      <c r="E36" s="44"/>
      <c r="G36" s="43"/>
      <c r="J36" s="44"/>
      <c r="L36" s="43"/>
      <c r="O36" s="44"/>
      <c r="Q36" s="43"/>
      <c r="T36" s="44"/>
      <c r="V36" s="43"/>
      <c r="Y36" s="44"/>
      <c r="AA36" s="43"/>
      <c r="AB36" s="184"/>
      <c r="AC36" s="184"/>
      <c r="AD36" s="44"/>
      <c r="AF36" s="43"/>
      <c r="AG36" s="49"/>
      <c r="AH36" s="49"/>
      <c r="AQ36" s="44"/>
      <c r="AS36" s="43"/>
      <c r="AT36" s="49"/>
      <c r="AU36" s="49"/>
      <c r="BD36" s="44"/>
      <c r="BF36" s="43"/>
      <c r="BG36" s="169"/>
      <c r="BH36" s="31"/>
      <c r="BI36" s="174"/>
      <c r="BJ36" s="174"/>
      <c r="BK36" s="44"/>
      <c r="BM36" s="3"/>
    </row>
    <row r="37" spans="2:65" ht="15.75" customHeight="1">
      <c r="B37" s="43"/>
      <c r="E37" s="44"/>
      <c r="G37" s="43"/>
      <c r="J37" s="44"/>
      <c r="L37" s="43"/>
      <c r="O37" s="44"/>
      <c r="Q37" s="43"/>
      <c r="T37" s="44"/>
      <c r="V37" s="43"/>
      <c r="Y37" s="44"/>
      <c r="AA37" s="43"/>
      <c r="AB37" s="184"/>
      <c r="AC37" s="184"/>
      <c r="AD37" s="44"/>
      <c r="AF37" s="43"/>
      <c r="AG37" s="49"/>
      <c r="AH37" s="49"/>
      <c r="AQ37" s="44"/>
      <c r="AS37" s="43"/>
      <c r="AT37" s="49"/>
      <c r="AU37" s="49"/>
      <c r="BD37" s="44"/>
      <c r="BF37" s="43"/>
      <c r="BG37" s="169"/>
      <c r="BH37" s="31"/>
      <c r="BI37" s="174"/>
      <c r="BJ37" s="174"/>
      <c r="BK37" s="44"/>
    </row>
    <row r="38" spans="2:65" ht="15.75" customHeight="1">
      <c r="B38" s="43"/>
      <c r="E38" s="44"/>
      <c r="G38" s="43"/>
      <c r="J38" s="44"/>
      <c r="L38" s="43"/>
      <c r="O38" s="44"/>
      <c r="Q38" s="43"/>
      <c r="T38" s="44"/>
      <c r="V38" s="43"/>
      <c r="Y38" s="44"/>
      <c r="AA38" s="43"/>
      <c r="AB38" s="185"/>
      <c r="AC38" s="185"/>
      <c r="AD38" s="44"/>
      <c r="AF38" s="43"/>
      <c r="AG38" s="49"/>
      <c r="AH38" s="49"/>
      <c r="AQ38" s="44"/>
      <c r="AS38" s="43"/>
      <c r="AT38" s="49"/>
      <c r="AU38" s="49"/>
      <c r="BD38" s="44"/>
      <c r="BF38" s="43"/>
      <c r="BG38" s="170"/>
      <c r="BH38" s="31"/>
      <c r="BI38" s="174"/>
      <c r="BJ38" s="174"/>
      <c r="BK38" s="44"/>
    </row>
    <row r="39" spans="2:65" ht="15.75" customHeight="1">
      <c r="B39" s="43"/>
      <c r="E39" s="44"/>
      <c r="G39" s="43"/>
      <c r="J39" s="44"/>
      <c r="L39" s="43"/>
      <c r="O39" s="44"/>
      <c r="Q39" s="43"/>
      <c r="T39" s="44"/>
      <c r="V39" s="43"/>
      <c r="Y39" s="44"/>
      <c r="AA39" s="43"/>
      <c r="AD39" s="44"/>
      <c r="AF39" s="43"/>
      <c r="AG39" s="49"/>
      <c r="AH39" s="49"/>
      <c r="AQ39" s="44"/>
      <c r="AS39" s="43"/>
      <c r="AT39" s="49"/>
      <c r="AU39" s="49"/>
      <c r="BD39" s="44"/>
      <c r="BF39" s="43"/>
      <c r="BG39" s="34" t="s">
        <v>231</v>
      </c>
      <c r="BH39" s="104"/>
      <c r="BI39" s="171"/>
      <c r="BJ39" s="171"/>
      <c r="BK39" s="44"/>
      <c r="BM39" s="3"/>
    </row>
    <row r="40" spans="2:65" ht="15.75" customHeight="1">
      <c r="B40" s="43"/>
      <c r="E40" s="44"/>
      <c r="G40" s="43"/>
      <c r="J40" s="44"/>
      <c r="L40" s="43"/>
      <c r="O40" s="44"/>
      <c r="Q40" s="43"/>
      <c r="T40" s="44"/>
      <c r="V40" s="43"/>
      <c r="Y40" s="44"/>
      <c r="AA40" s="43"/>
      <c r="AD40" s="44"/>
      <c r="AF40" s="43"/>
      <c r="AG40" s="49"/>
      <c r="AH40" s="49"/>
      <c r="AQ40" s="44"/>
      <c r="AS40" s="43"/>
      <c r="AT40" s="49"/>
      <c r="AU40" s="49"/>
      <c r="BD40" s="44"/>
      <c r="BF40" s="43"/>
      <c r="BG40" s="34" t="s">
        <v>232</v>
      </c>
      <c r="BH40" s="104"/>
      <c r="BI40" s="172"/>
      <c r="BJ40" s="172"/>
      <c r="BK40" s="44"/>
    </row>
    <row r="41" spans="2:65" ht="15.75" customHeight="1">
      <c r="B41" s="43"/>
      <c r="E41" s="44"/>
      <c r="G41" s="43"/>
      <c r="J41" s="44"/>
      <c r="L41" s="43"/>
      <c r="O41" s="44"/>
      <c r="Q41" s="43"/>
      <c r="T41" s="44"/>
      <c r="V41" s="43"/>
      <c r="Y41" s="44"/>
      <c r="AA41" s="43"/>
      <c r="AD41" s="44"/>
      <c r="AF41" s="43"/>
      <c r="AG41" s="49"/>
      <c r="AH41" s="49"/>
      <c r="AQ41" s="44"/>
      <c r="AS41" s="43"/>
      <c r="AT41" s="49"/>
      <c r="AU41" s="49"/>
      <c r="BD41" s="44"/>
      <c r="BF41" s="43"/>
      <c r="BG41" s="175" t="s">
        <v>233</v>
      </c>
      <c r="BH41" s="178">
        <v>19</v>
      </c>
      <c r="BI41" s="140" t="s">
        <v>234</v>
      </c>
      <c r="BJ41" s="140" t="s">
        <v>235</v>
      </c>
      <c r="BK41" s="44"/>
    </row>
    <row r="42" spans="2:65" ht="15.75" customHeight="1">
      <c r="B42" s="43"/>
      <c r="E42" s="44"/>
      <c r="G42" s="43"/>
      <c r="J42" s="44"/>
      <c r="L42" s="43"/>
      <c r="O42" s="44"/>
      <c r="Q42" s="43"/>
      <c r="T42" s="44"/>
      <c r="V42" s="43"/>
      <c r="Y42" s="44"/>
      <c r="AA42" s="43"/>
      <c r="AD42" s="44"/>
      <c r="AF42" s="43"/>
      <c r="AG42" s="49"/>
      <c r="AH42" s="49"/>
      <c r="AQ42" s="44"/>
      <c r="AS42" s="43"/>
      <c r="AT42" s="49"/>
      <c r="AU42" s="49"/>
      <c r="BD42" s="44"/>
      <c r="BF42" s="43"/>
      <c r="BG42" s="176"/>
      <c r="BH42" s="179"/>
      <c r="BI42" s="142" t="s">
        <v>236</v>
      </c>
      <c r="BJ42" s="105"/>
      <c r="BK42" s="44"/>
    </row>
    <row r="43" spans="2:65" ht="15.75" customHeight="1">
      <c r="B43" s="43"/>
      <c r="E43" s="44"/>
      <c r="G43" s="43"/>
      <c r="J43" s="44"/>
      <c r="L43" s="43"/>
      <c r="O43" s="44"/>
      <c r="Q43" s="43"/>
      <c r="T43" s="44"/>
      <c r="V43" s="43"/>
      <c r="Y43" s="44"/>
      <c r="AA43" s="43"/>
      <c r="AD43" s="44"/>
      <c r="AF43" s="43"/>
      <c r="AG43" s="49"/>
      <c r="AH43" s="49"/>
      <c r="AQ43" s="44"/>
      <c r="AS43" s="43"/>
      <c r="AT43" s="49"/>
      <c r="AU43" s="49"/>
      <c r="BD43" s="44"/>
      <c r="BF43" s="43"/>
      <c r="BG43" s="176"/>
      <c r="BH43" s="179"/>
      <c r="BI43" s="142" t="s">
        <v>237</v>
      </c>
      <c r="BJ43" s="105"/>
      <c r="BK43" s="44"/>
    </row>
    <row r="44" spans="2:65" ht="15.75" customHeight="1">
      <c r="B44" s="43"/>
      <c r="E44" s="44"/>
      <c r="G44" s="43"/>
      <c r="J44" s="44"/>
      <c r="L44" s="43"/>
      <c r="O44" s="44"/>
      <c r="Q44" s="43"/>
      <c r="T44" s="44"/>
      <c r="V44" s="43"/>
      <c r="Y44" s="44"/>
      <c r="AA44" s="43"/>
      <c r="AD44" s="44"/>
      <c r="AF44" s="43"/>
      <c r="AG44" s="49"/>
      <c r="AH44" s="49"/>
      <c r="AQ44" s="44"/>
      <c r="AS44" s="43"/>
      <c r="AT44" s="49"/>
      <c r="AU44" s="49"/>
      <c r="BD44" s="44"/>
      <c r="BF44" s="43"/>
      <c r="BG44" s="176"/>
      <c r="BH44" s="179"/>
      <c r="BI44" s="142" t="s">
        <v>238</v>
      </c>
      <c r="BJ44" s="105"/>
      <c r="BK44" s="44"/>
    </row>
    <row r="45" spans="2:65" ht="15.75" customHeight="1">
      <c r="B45" s="43"/>
      <c r="E45" s="44"/>
      <c r="G45" s="43"/>
      <c r="J45" s="44"/>
      <c r="L45" s="43"/>
      <c r="O45" s="44"/>
      <c r="Q45" s="43"/>
      <c r="T45" s="44"/>
      <c r="V45" s="43"/>
      <c r="Y45" s="44"/>
      <c r="AA45" s="43"/>
      <c r="AD45" s="44"/>
      <c r="AF45" s="43"/>
      <c r="AG45" s="49"/>
      <c r="AH45" s="49"/>
      <c r="AQ45" s="44"/>
      <c r="AS45" s="43"/>
      <c r="AT45" s="49"/>
      <c r="AU45" s="49"/>
      <c r="BD45" s="44"/>
      <c r="BF45" s="43"/>
      <c r="BG45" s="176"/>
      <c r="BH45" s="179"/>
      <c r="BI45" s="142" t="s">
        <v>239</v>
      </c>
      <c r="BJ45" s="55"/>
      <c r="BK45" s="44"/>
    </row>
    <row r="46" spans="2:65" ht="15.75" customHeight="1">
      <c r="B46" s="43"/>
      <c r="E46" s="44"/>
      <c r="G46" s="43"/>
      <c r="J46" s="44"/>
      <c r="L46" s="43"/>
      <c r="O46" s="44"/>
      <c r="Q46" s="43"/>
      <c r="T46" s="44"/>
      <c r="V46" s="43"/>
      <c r="Y46" s="44"/>
      <c r="AA46" s="43"/>
      <c r="AD46" s="44"/>
      <c r="AF46" s="43"/>
      <c r="AG46" s="49"/>
      <c r="AH46" s="49"/>
      <c r="AQ46" s="44"/>
      <c r="AS46" s="43"/>
      <c r="AT46" s="49"/>
      <c r="AU46" s="49"/>
      <c r="BD46" s="44"/>
      <c r="BF46" s="43"/>
      <c r="BG46" s="176"/>
      <c r="BH46" s="179"/>
      <c r="BI46" s="142" t="s">
        <v>240</v>
      </c>
      <c r="BJ46" s="55"/>
      <c r="BK46" s="44"/>
    </row>
    <row r="47" spans="2:65" ht="15.75" customHeight="1">
      <c r="B47" s="43"/>
      <c r="E47" s="44"/>
      <c r="G47" s="43"/>
      <c r="J47" s="44"/>
      <c r="L47" s="43"/>
      <c r="O47" s="44"/>
      <c r="Q47" s="43"/>
      <c r="T47" s="44"/>
      <c r="V47" s="43"/>
      <c r="Y47" s="44"/>
      <c r="AA47" s="43"/>
      <c r="AD47" s="44"/>
      <c r="AF47" s="43"/>
      <c r="AG47" s="49"/>
      <c r="AH47" s="49"/>
      <c r="AQ47" s="44"/>
      <c r="AS47" s="43"/>
      <c r="AT47" s="49"/>
      <c r="AU47" s="49"/>
      <c r="BD47" s="44"/>
      <c r="BF47" s="43"/>
      <c r="BG47" s="177"/>
      <c r="BH47" s="180"/>
      <c r="BI47" s="142" t="s">
        <v>241</v>
      </c>
      <c r="BJ47" s="96"/>
      <c r="BK47" s="44"/>
    </row>
    <row r="48" spans="2:65" ht="15.75" customHeight="1">
      <c r="B48" s="43"/>
      <c r="E48" s="44"/>
      <c r="G48" s="43"/>
      <c r="J48" s="44"/>
      <c r="L48" s="43"/>
      <c r="O48" s="44"/>
      <c r="Q48" s="43"/>
      <c r="T48" s="44"/>
      <c r="V48" s="43"/>
      <c r="Y48" s="44"/>
      <c r="AA48" s="43"/>
      <c r="AD48" s="44"/>
      <c r="AF48" s="43"/>
      <c r="AG48" s="49"/>
      <c r="AH48" s="49"/>
      <c r="AQ48" s="44"/>
      <c r="AS48" s="43"/>
      <c r="AT48" s="49"/>
      <c r="AU48" s="49"/>
      <c r="BD48" s="44"/>
      <c r="BF48" s="43"/>
      <c r="BK48" s="44"/>
    </row>
    <row r="49" spans="2:63" ht="15.75" customHeight="1">
      <c r="B49" s="43"/>
      <c r="E49" s="44"/>
      <c r="G49" s="43"/>
      <c r="J49" s="44"/>
      <c r="L49" s="43"/>
      <c r="O49" s="44"/>
      <c r="Q49" s="43"/>
      <c r="T49" s="44"/>
      <c r="V49" s="43"/>
      <c r="Y49" s="44"/>
      <c r="AA49" s="43"/>
      <c r="AD49" s="44"/>
      <c r="AF49" s="43"/>
      <c r="AG49" s="30"/>
      <c r="AH49" s="31"/>
      <c r="AQ49" s="44"/>
      <c r="AS49" s="43"/>
      <c r="AT49" s="30"/>
      <c r="AU49" s="31"/>
      <c r="BD49" s="44"/>
      <c r="BF49" s="43"/>
      <c r="BG49" s="154" t="s">
        <v>242</v>
      </c>
      <c r="BH49" s="154"/>
      <c r="BI49" s="154"/>
      <c r="BJ49" s="154"/>
      <c r="BK49" s="44"/>
    </row>
    <row r="50" spans="2:63" ht="15.75" customHeight="1">
      <c r="B50" s="43"/>
      <c r="E50" s="44"/>
      <c r="G50" s="43"/>
      <c r="J50" s="44"/>
      <c r="L50" s="43"/>
      <c r="O50" s="44"/>
      <c r="Q50" s="43"/>
      <c r="T50" s="44"/>
      <c r="V50" s="43"/>
      <c r="Y50" s="44"/>
      <c r="AA50" s="43"/>
      <c r="AD50" s="44"/>
      <c r="AF50" s="43"/>
      <c r="AG50" s="30"/>
      <c r="AH50" s="31"/>
      <c r="AQ50" s="44"/>
      <c r="AS50" s="43"/>
      <c r="AT50" s="30"/>
      <c r="AU50" s="31"/>
      <c r="BD50" s="44"/>
      <c r="BF50" s="43"/>
      <c r="BG50" s="34" t="s">
        <v>174</v>
      </c>
      <c r="BH50" s="34" t="s">
        <v>222</v>
      </c>
      <c r="BI50" s="162" t="s">
        <v>176</v>
      </c>
      <c r="BJ50" s="162"/>
      <c r="BK50" s="44"/>
    </row>
    <row r="51" spans="2:63" ht="15.75" customHeight="1">
      <c r="B51" s="43"/>
      <c r="E51" s="44"/>
      <c r="G51" s="43"/>
      <c r="J51" s="44"/>
      <c r="L51" s="43"/>
      <c r="O51" s="44"/>
      <c r="Q51" s="43"/>
      <c r="T51" s="44"/>
      <c r="V51" s="43"/>
      <c r="Y51" s="44"/>
      <c r="AA51" s="43"/>
      <c r="AD51" s="44"/>
      <c r="AF51" s="43"/>
      <c r="AG51" s="30"/>
      <c r="AH51" s="31"/>
      <c r="AQ51" s="44"/>
      <c r="AS51" s="43"/>
      <c r="AT51" s="30"/>
      <c r="AU51" s="31"/>
      <c r="BD51" s="44"/>
      <c r="BF51" s="43"/>
      <c r="BG51" s="168" t="s">
        <v>243</v>
      </c>
      <c r="BH51" s="55"/>
      <c r="BI51" s="166"/>
      <c r="BJ51" s="166"/>
      <c r="BK51" s="44"/>
    </row>
    <row r="52" spans="2:63" ht="15.75" customHeight="1">
      <c r="B52" s="43"/>
      <c r="E52" s="44"/>
      <c r="G52" s="43"/>
      <c r="J52" s="44"/>
      <c r="L52" s="43"/>
      <c r="O52" s="44"/>
      <c r="Q52" s="43"/>
      <c r="T52" s="44"/>
      <c r="V52" s="43"/>
      <c r="Y52" s="44"/>
      <c r="AA52" s="43"/>
      <c r="AD52" s="44"/>
      <c r="AF52" s="43"/>
      <c r="AG52" s="30"/>
      <c r="AH52" s="31"/>
      <c r="AQ52" s="44"/>
      <c r="AS52" s="43"/>
      <c r="AT52" s="30"/>
      <c r="AU52" s="31"/>
      <c r="BD52" s="44"/>
      <c r="BF52" s="43"/>
      <c r="BG52" s="169"/>
      <c r="BH52" s="55"/>
      <c r="BI52" s="166"/>
      <c r="BJ52" s="166"/>
      <c r="BK52" s="44"/>
    </row>
    <row r="53" spans="2:63" ht="15.75" customHeight="1">
      <c r="B53" s="43"/>
      <c r="E53" s="44"/>
      <c r="G53" s="43"/>
      <c r="J53" s="44"/>
      <c r="L53" s="43"/>
      <c r="O53" s="44"/>
      <c r="Q53" s="43"/>
      <c r="T53" s="44"/>
      <c r="V53" s="43"/>
      <c r="Y53" s="44"/>
      <c r="AA53" s="43"/>
      <c r="AD53" s="44"/>
      <c r="AF53" s="43"/>
      <c r="AG53" s="30"/>
      <c r="AH53" s="31"/>
      <c r="AQ53" s="44"/>
      <c r="AS53" s="43"/>
      <c r="AT53" s="30"/>
      <c r="AU53" s="31"/>
      <c r="BD53" s="44"/>
      <c r="BF53" s="43"/>
      <c r="BG53" s="170"/>
      <c r="BH53" s="55"/>
      <c r="BI53" s="166"/>
      <c r="BJ53" s="166"/>
      <c r="BK53" s="44"/>
    </row>
    <row r="54" spans="2:63" ht="15.75" customHeight="1">
      <c r="B54" s="43"/>
      <c r="E54" s="44"/>
      <c r="G54" s="43"/>
      <c r="J54" s="44"/>
      <c r="L54" s="43"/>
      <c r="O54" s="44"/>
      <c r="Q54" s="43"/>
      <c r="T54" s="44"/>
      <c r="V54" s="43"/>
      <c r="Y54" s="44"/>
      <c r="AA54" s="43"/>
      <c r="AD54" s="44"/>
      <c r="AF54" s="43"/>
      <c r="AG54" s="30"/>
      <c r="AH54" s="31"/>
      <c r="AQ54" s="44"/>
      <c r="AS54" s="43"/>
      <c r="AT54" s="30"/>
      <c r="AU54" s="31"/>
      <c r="BD54" s="44"/>
      <c r="BF54" s="43"/>
      <c r="BG54" s="168" t="s">
        <v>244</v>
      </c>
      <c r="BH54" s="55"/>
      <c r="BI54" s="167"/>
      <c r="BJ54" s="167"/>
      <c r="BK54" s="44"/>
    </row>
    <row r="55" spans="2:63" ht="15.75" customHeight="1">
      <c r="B55" s="43"/>
      <c r="E55" s="44"/>
      <c r="G55" s="43"/>
      <c r="J55" s="44"/>
      <c r="L55" s="43"/>
      <c r="O55" s="44"/>
      <c r="Q55" s="43"/>
      <c r="T55" s="44"/>
      <c r="V55" s="43"/>
      <c r="Y55" s="44"/>
      <c r="AA55" s="43"/>
      <c r="AD55" s="44"/>
      <c r="AF55" s="43"/>
      <c r="AG55" s="30"/>
      <c r="AH55" s="31"/>
      <c r="AQ55" s="44"/>
      <c r="AS55" s="43"/>
      <c r="AT55" s="30"/>
      <c r="AU55" s="31"/>
      <c r="BD55" s="44"/>
      <c r="BF55" s="43"/>
      <c r="BG55" s="169"/>
      <c r="BH55" s="55"/>
      <c r="BI55" s="167"/>
      <c r="BJ55" s="167"/>
      <c r="BK55" s="44"/>
    </row>
    <row r="56" spans="2:63" ht="15.75" customHeight="1">
      <c r="B56" s="43"/>
      <c r="E56" s="44"/>
      <c r="G56" s="43"/>
      <c r="J56" s="44"/>
      <c r="L56" s="43"/>
      <c r="O56" s="44"/>
      <c r="Q56" s="43"/>
      <c r="T56" s="44"/>
      <c r="V56" s="43"/>
      <c r="Y56" s="44"/>
      <c r="AA56" s="43"/>
      <c r="AD56" s="44"/>
      <c r="AF56" s="43"/>
      <c r="AG56" s="30"/>
      <c r="AH56" s="31"/>
      <c r="AQ56" s="44"/>
      <c r="AS56" s="43"/>
      <c r="AT56" s="30"/>
      <c r="AU56" s="31"/>
      <c r="BD56" s="44"/>
      <c r="BF56" s="43"/>
      <c r="BG56" s="170"/>
      <c r="BH56" s="55"/>
      <c r="BI56" s="167"/>
      <c r="BJ56" s="167"/>
      <c r="BK56" s="44"/>
    </row>
    <row r="57" spans="2:63" ht="15.75" customHeight="1">
      <c r="B57" s="43"/>
      <c r="E57" s="44"/>
      <c r="G57" s="43"/>
      <c r="J57" s="44"/>
      <c r="L57" s="43"/>
      <c r="O57" s="44"/>
      <c r="Q57" s="43"/>
      <c r="T57" s="44"/>
      <c r="V57" s="43"/>
      <c r="Y57" s="44"/>
      <c r="AA57" s="43"/>
      <c r="AD57" s="44"/>
      <c r="AF57" s="43"/>
      <c r="AG57" s="30"/>
      <c r="AH57" s="31"/>
      <c r="AQ57" s="44"/>
      <c r="AS57" s="43"/>
      <c r="AT57" s="30"/>
      <c r="AU57" s="31"/>
      <c r="BD57" s="44"/>
      <c r="BF57" s="43"/>
      <c r="BK57" s="44"/>
    </row>
    <row r="58" spans="2:63" ht="15.75" customHeight="1">
      <c r="B58" s="43"/>
      <c r="E58" s="44"/>
      <c r="G58" s="43"/>
      <c r="J58" s="44"/>
      <c r="L58" s="43"/>
      <c r="O58" s="44"/>
      <c r="Q58" s="43"/>
      <c r="T58" s="44"/>
      <c r="V58" s="43"/>
      <c r="Y58" s="44"/>
      <c r="AA58" s="43"/>
      <c r="AD58" s="44"/>
      <c r="AF58" s="43"/>
      <c r="AG58" s="30"/>
      <c r="AH58" s="31"/>
      <c r="AQ58" s="44"/>
      <c r="AS58" s="43"/>
      <c r="AT58" s="30"/>
      <c r="AU58" s="31"/>
      <c r="BD58" s="44"/>
      <c r="BF58" s="43"/>
      <c r="BG58" s="163" t="s">
        <v>245</v>
      </c>
      <c r="BH58" s="163"/>
      <c r="BI58" s="163"/>
      <c r="BJ58" s="163"/>
      <c r="BK58" s="44"/>
    </row>
    <row r="59" spans="2:63" ht="15.75" customHeight="1">
      <c r="B59" s="43"/>
      <c r="E59" s="44"/>
      <c r="G59" s="43"/>
      <c r="J59" s="44"/>
      <c r="L59" s="43"/>
      <c r="O59" s="44"/>
      <c r="Q59" s="43"/>
      <c r="T59" s="44"/>
      <c r="V59" s="43"/>
      <c r="Y59" s="44"/>
      <c r="AA59" s="43"/>
      <c r="AD59" s="44"/>
      <c r="AF59" s="43"/>
      <c r="AG59" s="30"/>
      <c r="AH59" s="31"/>
      <c r="AQ59" s="44"/>
      <c r="AS59" s="43"/>
      <c r="AT59" s="30"/>
      <c r="AU59" s="31"/>
      <c r="BD59" s="44"/>
      <c r="BF59" s="43"/>
      <c r="BG59" s="164"/>
      <c r="BH59" s="164"/>
      <c r="BI59" s="164"/>
      <c r="BJ59" s="164"/>
      <c r="BK59" s="44"/>
    </row>
    <row r="60" spans="2:63" ht="15.75" customHeight="1" thickBot="1">
      <c r="B60" s="43"/>
      <c r="E60" s="44"/>
      <c r="G60" s="43"/>
      <c r="J60" s="44"/>
      <c r="L60" s="43"/>
      <c r="O60" s="44"/>
      <c r="Q60" s="43"/>
      <c r="T60" s="44"/>
      <c r="V60" s="43"/>
      <c r="Y60" s="44"/>
      <c r="AA60" s="43"/>
      <c r="AD60" s="44"/>
      <c r="AF60" s="43"/>
      <c r="AG60" s="30"/>
      <c r="AH60" s="31"/>
      <c r="AQ60" s="44"/>
      <c r="AS60" s="43"/>
      <c r="AT60" s="30"/>
      <c r="AU60" s="31"/>
      <c r="AW60" s="84"/>
      <c r="AX60" s="84"/>
      <c r="AY60" s="84"/>
      <c r="AZ60" s="84"/>
      <c r="BA60" s="84"/>
      <c r="BB60" s="84"/>
      <c r="BC60" s="84"/>
      <c r="BD60" s="44"/>
      <c r="BF60" s="43"/>
      <c r="BG60" s="164"/>
      <c r="BH60" s="164"/>
      <c r="BI60" s="164"/>
      <c r="BJ60" s="164"/>
      <c r="BK60" s="44"/>
    </row>
    <row r="61" spans="2:63" ht="15.75" customHeight="1">
      <c r="B61" s="43"/>
      <c r="E61" s="44"/>
      <c r="G61" s="43"/>
      <c r="J61" s="44"/>
      <c r="L61" s="43"/>
      <c r="O61" s="44"/>
      <c r="Q61" s="43"/>
      <c r="T61" s="44"/>
      <c r="V61" s="43"/>
      <c r="Y61" s="44"/>
      <c r="AA61" s="43"/>
      <c r="AD61" s="44"/>
      <c r="AF61" s="43"/>
      <c r="AG61" s="106"/>
      <c r="AH61" s="100"/>
      <c r="AQ61" s="44"/>
      <c r="AS61" s="43"/>
      <c r="AT61" s="106"/>
      <c r="AU61" s="100"/>
      <c r="BD61" s="44"/>
      <c r="BF61" s="43"/>
      <c r="BG61" s="165"/>
      <c r="BH61" s="165"/>
      <c r="BI61" s="165"/>
      <c r="BJ61" s="165"/>
      <c r="BK61" s="44"/>
    </row>
    <row r="62" spans="2:63" ht="15.75" customHeight="1" thickBot="1">
      <c r="B62" s="83"/>
      <c r="C62" s="107"/>
      <c r="D62" s="84"/>
      <c r="E62" s="85"/>
      <c r="G62" s="83"/>
      <c r="H62" s="107"/>
      <c r="I62" s="84"/>
      <c r="J62" s="85"/>
      <c r="L62" s="83"/>
      <c r="M62" s="107"/>
      <c r="N62" s="84"/>
      <c r="O62" s="85"/>
      <c r="Q62" s="83"/>
      <c r="R62" s="107"/>
      <c r="S62" s="84"/>
      <c r="T62" s="85"/>
      <c r="V62" s="83"/>
      <c r="W62" s="107"/>
      <c r="X62" s="84"/>
      <c r="Y62" s="85"/>
      <c r="AA62" s="83"/>
      <c r="AB62" s="107"/>
      <c r="AC62" s="84"/>
      <c r="AD62" s="85"/>
      <c r="AF62" s="83"/>
      <c r="AG62" s="107"/>
      <c r="AH62" s="84"/>
      <c r="AI62" s="84"/>
      <c r="AJ62" s="84"/>
      <c r="AK62" s="84"/>
      <c r="AL62" s="84"/>
      <c r="AM62" s="84"/>
      <c r="AN62" s="84"/>
      <c r="AO62" s="84"/>
      <c r="AP62" s="84"/>
      <c r="AQ62" s="85"/>
      <c r="AS62" s="83"/>
      <c r="AT62" s="107"/>
      <c r="AU62" s="84"/>
      <c r="AV62" s="84"/>
      <c r="BD62" s="85"/>
      <c r="BE62" s="84"/>
      <c r="BF62" s="83"/>
      <c r="BG62" s="107"/>
      <c r="BH62" s="107"/>
      <c r="BI62" s="84"/>
      <c r="BJ62" s="84"/>
      <c r="BK62" s="85"/>
    </row>
  </sheetData>
  <sheetProtection sheet="1" objects="1" scenarios="1"/>
  <mergeCells count="113">
    <mergeCell ref="AW33:BB33"/>
    <mergeCell ref="H18:I18"/>
    <mergeCell ref="R18:S18"/>
    <mergeCell ref="AT3:BC3"/>
    <mergeCell ref="AW5:BC5"/>
    <mergeCell ref="AW6:AZ6"/>
    <mergeCell ref="BA6:BC6"/>
    <mergeCell ref="AW10:AY10"/>
    <mergeCell ref="BB18:BB21"/>
    <mergeCell ref="BC18:BC21"/>
    <mergeCell ref="AW24:BC28"/>
    <mergeCell ref="AT26:AU26"/>
    <mergeCell ref="AT18:AU18"/>
    <mergeCell ref="AX18:AX21"/>
    <mergeCell ref="AY18:AY21"/>
    <mergeCell ref="AZ18:AZ21"/>
    <mergeCell ref="BA18:BA21"/>
    <mergeCell ref="AW12:BC12"/>
    <mergeCell ref="AW13:BB13"/>
    <mergeCell ref="AW14:AY14"/>
    <mergeCell ref="BB14:BC15"/>
    <mergeCell ref="AW15:AY15"/>
    <mergeCell ref="AZ15:BA15"/>
    <mergeCell ref="AJ33:AO33"/>
    <mergeCell ref="C18:D18"/>
    <mergeCell ref="C24:D28"/>
    <mergeCell ref="H24:I28"/>
    <mergeCell ref="M25:N29"/>
    <mergeCell ref="R25:S29"/>
    <mergeCell ref="W25:X29"/>
    <mergeCell ref="AN18:AN21"/>
    <mergeCell ref="AO18:AO21"/>
    <mergeCell ref="AM18:AM21"/>
    <mergeCell ref="AL18:AL21"/>
    <mergeCell ref="W20:X20"/>
    <mergeCell ref="M18:N18"/>
    <mergeCell ref="BI29:BJ29"/>
    <mergeCell ref="BG31:BJ31"/>
    <mergeCell ref="BI32:BJ32"/>
    <mergeCell ref="AJ14:AL14"/>
    <mergeCell ref="AJ15:AL15"/>
    <mergeCell ref="AM15:AN15"/>
    <mergeCell ref="AJ24:AP28"/>
    <mergeCell ref="AK18:AK21"/>
    <mergeCell ref="AJ32:AP32"/>
    <mergeCell ref="AP18:AP21"/>
    <mergeCell ref="AW32:BC32"/>
    <mergeCell ref="C3:D3"/>
    <mergeCell ref="H3:I3"/>
    <mergeCell ref="M3:N3"/>
    <mergeCell ref="C12:D12"/>
    <mergeCell ref="AG3:AP3"/>
    <mergeCell ref="AJ5:AP5"/>
    <mergeCell ref="M12:N12"/>
    <mergeCell ref="W14:X14"/>
    <mergeCell ref="R3:S3"/>
    <mergeCell ref="R12:S12"/>
    <mergeCell ref="W3:X3"/>
    <mergeCell ref="AJ6:AM6"/>
    <mergeCell ref="AN6:AP6"/>
    <mergeCell ref="AJ10:AL10"/>
    <mergeCell ref="AJ13:AO13"/>
    <mergeCell ref="AJ12:AP12"/>
    <mergeCell ref="H12:I12"/>
    <mergeCell ref="AB13:AC13"/>
    <mergeCell ref="BI37:BJ37"/>
    <mergeCell ref="BG3:BJ3"/>
    <mergeCell ref="AB3:AC3"/>
    <mergeCell ref="BG20:BG22"/>
    <mergeCell ref="BG24:BG29"/>
    <mergeCell ref="BG33:BG38"/>
    <mergeCell ref="AO14:AP15"/>
    <mergeCell ref="BI20:BJ20"/>
    <mergeCell ref="BG5:BJ5"/>
    <mergeCell ref="BH6:BJ6"/>
    <mergeCell ref="BH7:BJ7"/>
    <mergeCell ref="BH8:BJ8"/>
    <mergeCell ref="BI23:BJ23"/>
    <mergeCell ref="AG18:AH18"/>
    <mergeCell ref="BI27:BJ27"/>
    <mergeCell ref="BI26:BJ26"/>
    <mergeCell ref="BI25:BJ25"/>
    <mergeCell ref="BI24:BJ24"/>
    <mergeCell ref="BI21:BJ21"/>
    <mergeCell ref="BI22:BJ22"/>
    <mergeCell ref="BI33:BJ33"/>
    <mergeCell ref="BI28:BJ28"/>
    <mergeCell ref="AB34:AC38"/>
    <mergeCell ref="AG26:AH26"/>
    <mergeCell ref="BH9:BJ9"/>
    <mergeCell ref="BH10:BJ10"/>
    <mergeCell ref="BH11:BJ11"/>
    <mergeCell ref="BH12:BJ12"/>
    <mergeCell ref="BG14:BJ14"/>
    <mergeCell ref="BI50:BJ50"/>
    <mergeCell ref="BG58:BJ61"/>
    <mergeCell ref="BI51:BJ51"/>
    <mergeCell ref="BI52:BJ52"/>
    <mergeCell ref="BI53:BJ53"/>
    <mergeCell ref="BI54:BJ54"/>
    <mergeCell ref="BI55:BJ55"/>
    <mergeCell ref="BG51:BG53"/>
    <mergeCell ref="BG54:BG56"/>
    <mergeCell ref="BI56:BJ56"/>
    <mergeCell ref="BI39:BJ39"/>
    <mergeCell ref="BI40:BJ40"/>
    <mergeCell ref="BI34:BJ34"/>
    <mergeCell ref="BI35:BJ35"/>
    <mergeCell ref="BG49:BJ49"/>
    <mergeCell ref="BI38:BJ38"/>
    <mergeCell ref="BG41:BG47"/>
    <mergeCell ref="BH41:BH47"/>
    <mergeCell ref="BI36:BJ36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4"/>
  <sheetViews>
    <sheetView zoomScale="85" zoomScaleNormal="85" workbookViewId="0">
      <selection activeCell="B4" sqref="B4"/>
    </sheetView>
  </sheetViews>
  <sheetFormatPr defaultColWidth="9.140625" defaultRowHeight="15.75"/>
  <cols>
    <col min="1" max="1" width="9.140625" style="39"/>
    <col min="2" max="2" width="19.28515625" style="39" customWidth="1"/>
    <col min="3" max="3" width="27.140625" style="39" customWidth="1"/>
    <col min="4" max="4" width="29.42578125" style="110" customWidth="1"/>
    <col min="5" max="5" width="18.5703125" style="110" customWidth="1"/>
    <col min="6" max="6" width="19" style="39" customWidth="1"/>
    <col min="7" max="16384" width="9.140625" style="39"/>
  </cols>
  <sheetData>
    <row r="1" spans="2:6" ht="15.6">
      <c r="D1" s="39"/>
      <c r="E1" s="39"/>
    </row>
    <row r="2" spans="2:6" s="45" customFormat="1">
      <c r="B2" s="32" t="s">
        <v>246</v>
      </c>
      <c r="C2" s="32" t="s">
        <v>247</v>
      </c>
      <c r="D2" s="32" t="s">
        <v>248</v>
      </c>
      <c r="E2" s="32" t="s">
        <v>249</v>
      </c>
      <c r="F2" s="32" t="s">
        <v>250</v>
      </c>
    </row>
    <row r="3" spans="2:6" s="45" customFormat="1" ht="15">
      <c r="B3" s="32" t="s">
        <v>64</v>
      </c>
      <c r="C3" s="32" t="s">
        <v>65</v>
      </c>
      <c r="D3" s="32" t="s">
        <v>251</v>
      </c>
      <c r="E3" s="32" t="s">
        <v>252</v>
      </c>
      <c r="F3" s="32" t="s">
        <v>253</v>
      </c>
    </row>
    <row r="4" spans="2:6" ht="15.6">
      <c r="B4" s="34">
        <v>1</v>
      </c>
      <c r="C4" s="49" t="e">
        <f>TRÁFEGO!DE4</f>
        <v>#DIV/0!</v>
      </c>
      <c r="D4" s="108"/>
      <c r="E4" s="97"/>
      <c r="F4" s="90"/>
    </row>
    <row r="5" spans="2:6" ht="15.6">
      <c r="B5" s="34">
        <v>6</v>
      </c>
      <c r="C5" s="49" t="e">
        <f>TRÁFEGO!DE5</f>
        <v>#DIV/0!</v>
      </c>
      <c r="D5" s="109"/>
      <c r="E5" s="97"/>
      <c r="F5" s="97"/>
    </row>
    <row r="6" spans="2:6" ht="15.6">
      <c r="B6" s="34">
        <v>12</v>
      </c>
      <c r="C6" s="49" t="e">
        <f>TRÁFEGO!DE6</f>
        <v>#DIV/0!</v>
      </c>
      <c r="D6" s="97"/>
      <c r="E6" s="97"/>
      <c r="F6" s="97"/>
    </row>
    <row r="7" spans="2:6" ht="15.6">
      <c r="B7" s="34">
        <v>24</v>
      </c>
      <c r="C7" s="49"/>
      <c r="D7" s="109"/>
      <c r="E7" s="97"/>
      <c r="F7" s="97"/>
    </row>
    <row r="8" spans="2:6" ht="15.6">
      <c r="B8" s="34">
        <v>36</v>
      </c>
      <c r="C8" s="49"/>
      <c r="D8" s="109"/>
      <c r="E8" s="97"/>
      <c r="F8" s="97"/>
    </row>
    <row r="9" spans="2:6" ht="15.6">
      <c r="B9" s="34">
        <v>48</v>
      </c>
      <c r="C9" s="49"/>
      <c r="D9" s="109"/>
      <c r="E9" s="109"/>
      <c r="F9" s="97"/>
    </row>
    <row r="10" spans="2:6" ht="15.6">
      <c r="B10" s="34">
        <v>60</v>
      </c>
      <c r="C10" s="49"/>
      <c r="D10" s="109"/>
      <c r="E10" s="109"/>
      <c r="F10" s="97"/>
    </row>
    <row r="11" spans="2:6" ht="15.6">
      <c r="B11" s="34">
        <v>72</v>
      </c>
      <c r="C11" s="49"/>
      <c r="D11" s="109"/>
      <c r="E11" s="109"/>
      <c r="F11" s="97"/>
    </row>
    <row r="12" spans="2:6" ht="15.6">
      <c r="B12" s="34">
        <v>84</v>
      </c>
      <c r="C12" s="49"/>
      <c r="D12" s="97"/>
      <c r="E12" s="109"/>
      <c r="F12" s="97"/>
    </row>
    <row r="13" spans="2:6" ht="15.6">
      <c r="B13" s="34">
        <v>96</v>
      </c>
      <c r="C13" s="49"/>
      <c r="D13" s="97"/>
      <c r="E13" s="109"/>
      <c r="F13" s="97"/>
    </row>
    <row r="14" spans="2:6" ht="15.6">
      <c r="B14" s="34">
        <v>108</v>
      </c>
      <c r="C14" s="49"/>
      <c r="D14" s="97"/>
      <c r="E14" s="109"/>
      <c r="F14" s="97"/>
    </row>
    <row r="15" spans="2:6" ht="15.6">
      <c r="B15" s="34">
        <v>120</v>
      </c>
      <c r="C15" s="49"/>
      <c r="D15" s="97"/>
      <c r="E15" s="97"/>
      <c r="F15" s="97"/>
    </row>
    <row r="16" spans="2:6">
      <c r="B16" s="34">
        <f>B15+12</f>
        <v>132</v>
      </c>
      <c r="C16" s="49"/>
      <c r="D16" s="97"/>
      <c r="E16" s="97"/>
      <c r="F16" s="97"/>
    </row>
    <row r="17" spans="2:6">
      <c r="B17" s="34">
        <f t="shared" ref="B17:B34" si="0">B16+12</f>
        <v>144</v>
      </c>
      <c r="C17" s="49"/>
      <c r="D17" s="97"/>
      <c r="E17" s="97"/>
      <c r="F17" s="55"/>
    </row>
    <row r="18" spans="2:6">
      <c r="B18" s="34">
        <f t="shared" si="0"/>
        <v>156</v>
      </c>
      <c r="C18" s="49"/>
      <c r="D18" s="97"/>
      <c r="E18" s="97"/>
      <c r="F18" s="55"/>
    </row>
    <row r="19" spans="2:6">
      <c r="B19" s="34">
        <f t="shared" si="0"/>
        <v>168</v>
      </c>
      <c r="C19" s="49"/>
      <c r="D19" s="97"/>
      <c r="E19" s="97"/>
      <c r="F19" s="55"/>
    </row>
    <row r="20" spans="2:6">
      <c r="B20" s="34">
        <f t="shared" si="0"/>
        <v>180</v>
      </c>
      <c r="C20" s="49"/>
      <c r="D20" s="97"/>
      <c r="E20" s="97"/>
      <c r="F20" s="55"/>
    </row>
    <row r="21" spans="2:6">
      <c r="B21" s="34">
        <f t="shared" si="0"/>
        <v>192</v>
      </c>
      <c r="C21" s="49"/>
      <c r="D21" s="97"/>
      <c r="E21" s="97"/>
      <c r="F21" s="55"/>
    </row>
    <row r="22" spans="2:6">
      <c r="B22" s="34">
        <f t="shared" si="0"/>
        <v>204</v>
      </c>
      <c r="C22" s="49"/>
      <c r="D22" s="97"/>
      <c r="E22" s="97"/>
      <c r="F22" s="55"/>
    </row>
    <row r="23" spans="2:6">
      <c r="B23" s="34">
        <f t="shared" si="0"/>
        <v>216</v>
      </c>
      <c r="C23" s="49"/>
      <c r="D23" s="97"/>
      <c r="E23" s="97"/>
      <c r="F23" s="55"/>
    </row>
    <row r="24" spans="2:6">
      <c r="B24" s="34">
        <f t="shared" si="0"/>
        <v>228</v>
      </c>
      <c r="C24" s="49"/>
      <c r="D24" s="97"/>
      <c r="E24" s="97"/>
      <c r="F24" s="55"/>
    </row>
    <row r="25" spans="2:6">
      <c r="B25" s="34">
        <f t="shared" si="0"/>
        <v>240</v>
      </c>
      <c r="C25" s="49"/>
      <c r="D25" s="90"/>
      <c r="E25" s="90"/>
      <c r="F25" s="31"/>
    </row>
    <row r="26" spans="2:6">
      <c r="B26" s="34">
        <f t="shared" si="0"/>
        <v>252</v>
      </c>
      <c r="C26" s="49"/>
      <c r="D26" s="90"/>
      <c r="E26" s="90"/>
      <c r="F26" s="31"/>
    </row>
    <row r="27" spans="2:6">
      <c r="B27" s="34">
        <f t="shared" si="0"/>
        <v>264</v>
      </c>
      <c r="C27" s="49"/>
      <c r="D27" s="90"/>
      <c r="E27" s="90"/>
      <c r="F27" s="31"/>
    </row>
    <row r="28" spans="2:6">
      <c r="B28" s="34">
        <f t="shared" si="0"/>
        <v>276</v>
      </c>
      <c r="C28" s="49"/>
      <c r="D28" s="90"/>
      <c r="E28" s="90"/>
      <c r="F28" s="31"/>
    </row>
    <row r="29" spans="2:6">
      <c r="B29" s="34">
        <f t="shared" si="0"/>
        <v>288</v>
      </c>
      <c r="C29" s="49"/>
      <c r="D29" s="90"/>
      <c r="E29" s="90"/>
      <c r="F29" s="31"/>
    </row>
    <row r="30" spans="2:6">
      <c r="B30" s="34">
        <f t="shared" si="0"/>
        <v>300</v>
      </c>
      <c r="C30" s="49"/>
      <c r="D30" s="90"/>
      <c r="E30" s="90"/>
      <c r="F30" s="31"/>
    </row>
    <row r="31" spans="2:6">
      <c r="C31" s="110"/>
      <c r="D31" s="39"/>
    </row>
    <row r="32" spans="2:6">
      <c r="C32" s="110"/>
      <c r="D32" s="39"/>
    </row>
    <row r="33" spans="3:4">
      <c r="C33" s="110"/>
      <c r="D33" s="39"/>
    </row>
    <row r="34" spans="3:4">
      <c r="C34" s="110"/>
      <c r="D34" s="39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scale="6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H82"/>
  <sheetViews>
    <sheetView topLeftCell="W1" zoomScale="85" zoomScaleNormal="85" workbookViewId="0">
      <selection activeCell="AA11" sqref="AA11"/>
    </sheetView>
  </sheetViews>
  <sheetFormatPr defaultColWidth="9.140625" defaultRowHeight="15.75"/>
  <cols>
    <col min="1" max="1" width="9.140625" style="2"/>
    <col min="2" max="2" width="32.7109375" style="2" customWidth="1"/>
    <col min="3" max="3" width="23.7109375" style="39" bestFit="1" customWidth="1"/>
    <col min="4" max="4" width="16.7109375" style="110" customWidth="1"/>
    <col min="5" max="5" width="14.28515625" style="113" bestFit="1" customWidth="1"/>
    <col min="6" max="7" width="15.42578125" style="113" bestFit="1" customWidth="1"/>
    <col min="8" max="9" width="16.28515625" style="113" bestFit="1" customWidth="1"/>
    <col min="10" max="10" width="15.42578125" style="113" bestFit="1" customWidth="1"/>
    <col min="11" max="11" width="21.140625" style="113" bestFit="1" customWidth="1"/>
    <col min="12" max="12" width="61.85546875" style="2" customWidth="1"/>
    <col min="13" max="13" width="18.42578125" style="2" customWidth="1"/>
    <col min="14" max="14" width="9.140625" style="2"/>
    <col min="15" max="15" width="15.85546875" style="2" bestFit="1" customWidth="1"/>
    <col min="16" max="16" width="23.7109375" style="39" bestFit="1" customWidth="1"/>
    <col min="17" max="22" width="16.5703125" style="2" customWidth="1"/>
    <col min="23" max="23" width="2.7109375" style="2" customWidth="1"/>
    <col min="24" max="24" width="87.7109375" style="2" bestFit="1" customWidth="1"/>
    <col min="25" max="25" width="22.5703125" style="2" customWidth="1"/>
    <col min="26" max="26" width="4" style="2" customWidth="1"/>
    <col min="27" max="27" width="15.85546875" style="2" bestFit="1" customWidth="1"/>
    <col min="28" max="28" width="27.7109375" style="39" customWidth="1"/>
    <col min="29" max="29" width="20.28515625" style="2" customWidth="1"/>
    <col min="30" max="30" width="18.5703125" style="2" customWidth="1"/>
    <col min="31" max="32" width="16.5703125" style="2" customWidth="1"/>
    <col min="33" max="33" width="18.28515625" style="2" customWidth="1"/>
    <col min="34" max="34" width="21" style="2" customWidth="1"/>
    <col min="35" max="16384" width="9.140625" style="2"/>
  </cols>
  <sheetData>
    <row r="1" spans="2:34">
      <c r="E1" s="2"/>
      <c r="F1" s="2"/>
      <c r="G1" s="2"/>
      <c r="H1" s="2"/>
      <c r="I1" s="2"/>
      <c r="J1" s="2"/>
      <c r="K1" s="2"/>
    </row>
    <row r="2" spans="2:34" ht="15.75" customHeight="1">
      <c r="B2" s="38" t="s">
        <v>254</v>
      </c>
      <c r="C2" s="47" t="s">
        <v>247</v>
      </c>
      <c r="D2" s="202" t="s">
        <v>255</v>
      </c>
      <c r="E2" s="38">
        <v>0</v>
      </c>
      <c r="F2" s="38">
        <v>20</v>
      </c>
      <c r="G2" s="38">
        <v>30</v>
      </c>
      <c r="H2" s="38">
        <v>45</v>
      </c>
      <c r="I2" s="38">
        <v>60</v>
      </c>
      <c r="J2" s="38">
        <v>90</v>
      </c>
      <c r="K2" s="38">
        <v>120</v>
      </c>
      <c r="L2" s="205" t="s">
        <v>256</v>
      </c>
      <c r="M2" s="205" t="s">
        <v>257</v>
      </c>
      <c r="O2" s="204" t="s">
        <v>258</v>
      </c>
      <c r="P2" s="204"/>
      <c r="Q2" s="204"/>
      <c r="R2" s="204"/>
      <c r="S2" s="204"/>
      <c r="T2" s="204"/>
      <c r="U2" s="204"/>
      <c r="V2" s="204"/>
      <c r="W2" s="4"/>
      <c r="X2" s="125" t="s">
        <v>39</v>
      </c>
      <c r="Y2" s="125" t="s">
        <v>259</v>
      </c>
      <c r="AA2" s="151" t="s">
        <v>260</v>
      </c>
      <c r="AB2" s="151"/>
      <c r="AC2" s="151"/>
      <c r="AD2" s="151"/>
      <c r="AE2" s="151"/>
      <c r="AF2" s="151"/>
      <c r="AG2" s="151"/>
      <c r="AH2" s="151"/>
    </row>
    <row r="3" spans="2:34" ht="15.75" customHeight="1">
      <c r="B3" s="38" t="s">
        <v>64</v>
      </c>
      <c r="C3" s="47" t="s">
        <v>65</v>
      </c>
      <c r="D3" s="203"/>
      <c r="E3" s="38" t="s">
        <v>261</v>
      </c>
      <c r="F3" s="38" t="s">
        <v>262</v>
      </c>
      <c r="G3" s="38" t="s">
        <v>263</v>
      </c>
      <c r="H3" s="38" t="s">
        <v>264</v>
      </c>
      <c r="I3" s="38" t="s">
        <v>265</v>
      </c>
      <c r="J3" s="38" t="s">
        <v>266</v>
      </c>
      <c r="K3" s="38" t="s">
        <v>267</v>
      </c>
      <c r="L3" s="205"/>
      <c r="M3" s="205"/>
      <c r="O3" s="1" t="s">
        <v>64</v>
      </c>
      <c r="P3" s="30" t="s">
        <v>65</v>
      </c>
      <c r="Q3" s="1" t="s">
        <v>268</v>
      </c>
      <c r="R3" s="1" t="s">
        <v>43</v>
      </c>
      <c r="S3" s="1" t="s">
        <v>44</v>
      </c>
      <c r="T3" s="1" t="s">
        <v>45</v>
      </c>
      <c r="U3" s="1" t="s">
        <v>46</v>
      </c>
      <c r="V3" s="1" t="s">
        <v>112</v>
      </c>
      <c r="W3" s="4"/>
      <c r="X3" s="133" t="s">
        <v>269</v>
      </c>
      <c r="Y3" s="21"/>
      <c r="AA3" s="126" t="s">
        <v>64</v>
      </c>
      <c r="AB3" s="34" t="s">
        <v>65</v>
      </c>
      <c r="AC3" s="126" t="s">
        <v>268</v>
      </c>
      <c r="AD3" s="126" t="s">
        <v>45</v>
      </c>
      <c r="AE3" s="126" t="s">
        <v>44</v>
      </c>
      <c r="AF3" s="126" t="s">
        <v>45</v>
      </c>
      <c r="AG3" s="126" t="s">
        <v>46</v>
      </c>
      <c r="AH3" s="126" t="s">
        <v>112</v>
      </c>
    </row>
    <row r="4" spans="2:34">
      <c r="B4" s="1">
        <v>1</v>
      </c>
      <c r="C4" s="49" t="e">
        <f>TRÁFEGO!DE4</f>
        <v>#DIV/0!</v>
      </c>
      <c r="D4" s="97"/>
      <c r="E4" s="111"/>
      <c r="F4" s="111"/>
      <c r="G4" s="111"/>
      <c r="H4" s="111"/>
      <c r="I4" s="111"/>
      <c r="J4" s="111"/>
      <c r="K4" s="111"/>
      <c r="L4" s="112"/>
      <c r="M4" s="112"/>
      <c r="O4" s="1">
        <v>1</v>
      </c>
      <c r="P4" s="49" t="e">
        <f t="shared" ref="P4:P15" si="0">C4</f>
        <v>#DIV/0!</v>
      </c>
      <c r="Q4" s="90"/>
      <c r="R4" s="26"/>
      <c r="S4" s="26"/>
      <c r="T4" s="26"/>
      <c r="U4" s="26"/>
      <c r="V4" s="26"/>
      <c r="W4" s="113"/>
      <c r="X4" s="144" t="s">
        <v>270</v>
      </c>
      <c r="Y4" s="111"/>
      <c r="AA4" s="126">
        <v>1</v>
      </c>
      <c r="AB4" s="49" t="e">
        <f t="shared" ref="AB4:AB15" si="1">P4</f>
        <v>#DIV/0!</v>
      </c>
      <c r="AC4" s="114"/>
      <c r="AD4" s="114"/>
      <c r="AE4" s="114"/>
      <c r="AG4" s="114"/>
      <c r="AH4" s="114"/>
    </row>
    <row r="5" spans="2:34">
      <c r="B5" s="1">
        <v>6</v>
      </c>
      <c r="C5" s="49" t="e">
        <f>TRÁFEGO!DE5</f>
        <v>#DIV/0!</v>
      </c>
      <c r="D5" s="115"/>
      <c r="E5" s="116"/>
      <c r="F5" s="116"/>
      <c r="G5" s="116"/>
      <c r="H5" s="116"/>
      <c r="I5" s="116"/>
      <c r="J5" s="116"/>
      <c r="K5" s="116"/>
      <c r="L5" s="117"/>
      <c r="M5" s="118"/>
      <c r="O5" s="1">
        <v>6</v>
      </c>
      <c r="P5" s="49" t="e">
        <f t="shared" si="0"/>
        <v>#DIV/0!</v>
      </c>
      <c r="Q5" s="116"/>
      <c r="R5" s="116"/>
      <c r="S5" s="116"/>
      <c r="T5" s="116"/>
      <c r="U5" s="116"/>
      <c r="V5" s="116"/>
      <c r="W5" s="113"/>
      <c r="X5" s="144" t="s">
        <v>271</v>
      </c>
      <c r="Y5" s="21"/>
      <c r="AA5" s="126">
        <v>6</v>
      </c>
      <c r="AB5" s="49" t="e">
        <f t="shared" si="1"/>
        <v>#DIV/0!</v>
      </c>
      <c r="AC5" s="119"/>
      <c r="AD5" s="119"/>
      <c r="AE5" s="119"/>
      <c r="AF5" s="119"/>
      <c r="AG5" s="119"/>
      <c r="AH5" s="119"/>
    </row>
    <row r="6" spans="2:34">
      <c r="B6" s="1">
        <v>12</v>
      </c>
      <c r="C6" s="49" t="e">
        <f>TRÁFEGO!DE6</f>
        <v>#DIV/0!</v>
      </c>
      <c r="D6" s="97"/>
      <c r="E6" s="97"/>
      <c r="F6" s="97"/>
      <c r="G6" s="97"/>
      <c r="H6" s="97"/>
      <c r="I6" s="97"/>
      <c r="J6" s="97"/>
      <c r="K6" s="97"/>
      <c r="L6" s="112"/>
      <c r="M6" s="112"/>
      <c r="O6" s="1">
        <v>12</v>
      </c>
      <c r="P6" s="49" t="e">
        <f t="shared" si="0"/>
        <v>#DIV/0!</v>
      </c>
      <c r="Q6" s="120"/>
      <c r="R6" s="120"/>
      <c r="S6" s="120"/>
      <c r="T6" s="120"/>
      <c r="U6" s="120"/>
      <c r="V6" s="120"/>
      <c r="W6" s="114"/>
      <c r="X6" s="145" t="s">
        <v>272</v>
      </c>
      <c r="Y6" s="111"/>
      <c r="AA6" s="126">
        <v>12</v>
      </c>
      <c r="AB6" s="49" t="e">
        <f t="shared" si="1"/>
        <v>#DIV/0!</v>
      </c>
      <c r="AC6" s="114"/>
      <c r="AD6" s="114"/>
      <c r="AE6" s="114"/>
      <c r="AF6" s="114"/>
      <c r="AG6" s="114"/>
      <c r="AH6" s="114"/>
    </row>
    <row r="7" spans="2:34">
      <c r="B7" s="1">
        <v>24</v>
      </c>
      <c r="C7" s="49"/>
      <c r="D7" s="97"/>
      <c r="E7" s="111"/>
      <c r="F7" s="111"/>
      <c r="G7" s="111"/>
      <c r="H7" s="111"/>
      <c r="I7" s="111"/>
      <c r="J7" s="111"/>
      <c r="K7" s="111"/>
      <c r="L7" s="112"/>
      <c r="M7" s="112"/>
      <c r="O7" s="1">
        <v>24</v>
      </c>
      <c r="P7" s="49">
        <f t="shared" si="0"/>
        <v>0</v>
      </c>
      <c r="Q7" s="120"/>
      <c r="R7" s="120"/>
      <c r="S7" s="120"/>
      <c r="T7" s="120"/>
      <c r="U7" s="120"/>
      <c r="V7" s="120"/>
      <c r="W7" s="114"/>
      <c r="X7" s="145" t="s">
        <v>273</v>
      </c>
      <c r="Y7" s="21"/>
      <c r="AA7" s="126">
        <v>24</v>
      </c>
      <c r="AB7" s="49">
        <f t="shared" si="1"/>
        <v>0</v>
      </c>
      <c r="AC7" s="119"/>
      <c r="AD7" s="119"/>
      <c r="AE7" s="119"/>
      <c r="AF7" s="119"/>
      <c r="AG7" s="119"/>
      <c r="AH7" s="119"/>
    </row>
    <row r="8" spans="2:34">
      <c r="B8" s="1">
        <v>36</v>
      </c>
      <c r="C8" s="49"/>
      <c r="D8" s="97"/>
      <c r="E8" s="111"/>
      <c r="F8" s="111"/>
      <c r="G8" s="111"/>
      <c r="H8" s="111"/>
      <c r="I8" s="111"/>
      <c r="J8" s="111"/>
      <c r="K8" s="111"/>
      <c r="L8" s="112"/>
      <c r="M8" s="112"/>
      <c r="O8" s="1">
        <v>36</v>
      </c>
      <c r="P8" s="49">
        <f t="shared" si="0"/>
        <v>0</v>
      </c>
      <c r="Q8" s="120"/>
      <c r="R8" s="120"/>
      <c r="S8" s="120"/>
      <c r="T8" s="120"/>
      <c r="U8" s="120"/>
      <c r="V8" s="120"/>
      <c r="W8" s="114"/>
      <c r="X8" s="145" t="s">
        <v>274</v>
      </c>
      <c r="Y8" s="111"/>
      <c r="AA8" s="126">
        <v>36</v>
      </c>
      <c r="AB8" s="49">
        <f t="shared" si="1"/>
        <v>0</v>
      </c>
      <c r="AC8" s="114"/>
      <c r="AD8" s="114"/>
      <c r="AE8" s="114"/>
      <c r="AF8" s="114"/>
      <c r="AG8" s="114"/>
      <c r="AH8" s="114"/>
    </row>
    <row r="9" spans="2:34">
      <c r="B9" s="1">
        <v>48</v>
      </c>
      <c r="C9" s="49"/>
      <c r="D9" s="97"/>
      <c r="E9" s="111"/>
      <c r="F9" s="111"/>
      <c r="G9" s="111"/>
      <c r="H9" s="111"/>
      <c r="I9" s="111"/>
      <c r="J9" s="111"/>
      <c r="K9" s="111"/>
      <c r="L9" s="112"/>
      <c r="M9" s="112"/>
      <c r="O9" s="1">
        <v>48</v>
      </c>
      <c r="P9" s="49">
        <f t="shared" si="0"/>
        <v>0</v>
      </c>
      <c r="Q9" s="120"/>
      <c r="R9" s="120"/>
      <c r="S9" s="120"/>
      <c r="T9" s="120"/>
      <c r="U9" s="120"/>
      <c r="V9" s="120"/>
      <c r="W9" s="114"/>
      <c r="X9" s="145" t="s">
        <v>275</v>
      </c>
      <c r="Y9" s="111"/>
      <c r="AA9" s="126">
        <v>48</v>
      </c>
      <c r="AB9" s="49">
        <f t="shared" si="1"/>
        <v>0</v>
      </c>
      <c r="AC9" s="119"/>
      <c r="AD9" s="119"/>
      <c r="AE9" s="119"/>
      <c r="AF9" s="119"/>
      <c r="AG9" s="119"/>
      <c r="AH9" s="119"/>
    </row>
    <row r="10" spans="2:34">
      <c r="B10" s="1">
        <v>60</v>
      </c>
      <c r="C10" s="49"/>
      <c r="D10" s="115"/>
      <c r="E10" s="116"/>
      <c r="F10" s="116"/>
      <c r="G10" s="116"/>
      <c r="H10" s="116"/>
      <c r="I10" s="116"/>
      <c r="J10" s="116"/>
      <c r="K10" s="116"/>
      <c r="L10" s="117"/>
      <c r="M10" s="117"/>
      <c r="O10" s="1">
        <v>60</v>
      </c>
      <c r="P10" s="49">
        <f t="shared" si="0"/>
        <v>0</v>
      </c>
      <c r="Q10" s="120"/>
      <c r="R10" s="120"/>
      <c r="S10" s="120"/>
      <c r="T10" s="120"/>
      <c r="U10" s="120"/>
      <c r="V10" s="120"/>
      <c r="W10" s="114"/>
      <c r="X10" s="145" t="s">
        <v>276</v>
      </c>
      <c r="Y10" s="111"/>
      <c r="AA10" s="126">
        <v>60</v>
      </c>
      <c r="AB10" s="49">
        <f t="shared" si="1"/>
        <v>0</v>
      </c>
      <c r="AC10" s="114"/>
      <c r="AD10" s="114"/>
      <c r="AE10" s="114"/>
      <c r="AF10" s="114"/>
      <c r="AG10" s="114"/>
      <c r="AH10" s="114"/>
    </row>
    <row r="11" spans="2:34">
      <c r="B11" s="1">
        <v>72</v>
      </c>
      <c r="C11" s="49"/>
      <c r="D11" s="97"/>
      <c r="E11" s="111"/>
      <c r="F11" s="111"/>
      <c r="G11" s="111"/>
      <c r="H11" s="111"/>
      <c r="I11" s="111"/>
      <c r="J11" s="111"/>
      <c r="K11" s="111"/>
      <c r="L11" s="112"/>
      <c r="M11" s="112"/>
      <c r="O11" s="1">
        <v>72</v>
      </c>
      <c r="P11" s="49">
        <f t="shared" si="0"/>
        <v>0</v>
      </c>
      <c r="Q11" s="120"/>
      <c r="R11" s="120"/>
      <c r="S11" s="120"/>
      <c r="T11" s="120"/>
      <c r="U11" s="120"/>
      <c r="V11" s="120"/>
      <c r="W11" s="114"/>
      <c r="X11" s="145" t="s">
        <v>277</v>
      </c>
      <c r="Y11" s="111"/>
      <c r="AA11" s="126">
        <v>72</v>
      </c>
      <c r="AB11" s="49">
        <f t="shared" si="1"/>
        <v>0</v>
      </c>
      <c r="AC11" s="119"/>
      <c r="AD11" s="119"/>
      <c r="AE11" s="119"/>
      <c r="AF11" s="119"/>
      <c r="AG11" s="119"/>
      <c r="AH11" s="119"/>
    </row>
    <row r="12" spans="2:34">
      <c r="B12" s="1">
        <v>84</v>
      </c>
      <c r="C12" s="49"/>
      <c r="D12" s="97"/>
      <c r="E12" s="111"/>
      <c r="F12" s="111"/>
      <c r="G12" s="111"/>
      <c r="H12" s="111"/>
      <c r="I12" s="111"/>
      <c r="J12" s="111"/>
      <c r="K12" s="111"/>
      <c r="L12" s="21"/>
      <c r="M12" s="21"/>
      <c r="O12" s="1">
        <v>84</v>
      </c>
      <c r="P12" s="49">
        <f t="shared" si="0"/>
        <v>0</v>
      </c>
      <c r="Q12" s="111"/>
      <c r="R12" s="111"/>
      <c r="S12" s="111"/>
      <c r="T12" s="111"/>
      <c r="U12" s="111"/>
      <c r="V12" s="111"/>
      <c r="W12" s="113"/>
      <c r="X12" s="144" t="s">
        <v>278</v>
      </c>
      <c r="Y12" s="111"/>
      <c r="AA12" s="126">
        <v>84</v>
      </c>
      <c r="AB12" s="49">
        <f t="shared" si="1"/>
        <v>0</v>
      </c>
      <c r="AC12" s="114"/>
      <c r="AD12" s="114"/>
      <c r="AE12" s="114"/>
      <c r="AF12" s="114"/>
      <c r="AG12" s="114"/>
      <c r="AH12" s="114"/>
    </row>
    <row r="13" spans="2:34">
      <c r="B13" s="1">
        <v>96</v>
      </c>
      <c r="C13" s="49"/>
      <c r="D13" s="97"/>
      <c r="E13" s="111"/>
      <c r="F13" s="111"/>
      <c r="G13" s="111"/>
      <c r="H13" s="111"/>
      <c r="I13" s="111"/>
      <c r="J13" s="111"/>
      <c r="K13" s="111"/>
      <c r="L13" s="21"/>
      <c r="M13" s="21"/>
      <c r="O13" s="1">
        <v>96</v>
      </c>
      <c r="P13" s="49">
        <f t="shared" si="0"/>
        <v>0</v>
      </c>
      <c r="Q13" s="111"/>
      <c r="R13" s="111"/>
      <c r="S13" s="111"/>
      <c r="T13" s="111"/>
      <c r="U13" s="111"/>
      <c r="V13" s="111"/>
      <c r="W13" s="113"/>
      <c r="X13" s="201" t="s">
        <v>279</v>
      </c>
      <c r="Y13" s="201"/>
      <c r="AA13" s="126">
        <v>96</v>
      </c>
      <c r="AB13" s="49">
        <f t="shared" si="1"/>
        <v>0</v>
      </c>
      <c r="AC13" s="119"/>
      <c r="AD13" s="119"/>
      <c r="AE13" s="119"/>
      <c r="AF13" s="119"/>
      <c r="AG13" s="119"/>
      <c r="AH13" s="119"/>
    </row>
    <row r="14" spans="2:34">
      <c r="B14" s="1">
        <v>108</v>
      </c>
      <c r="C14" s="49"/>
      <c r="D14" s="97"/>
      <c r="E14" s="111"/>
      <c r="F14" s="111"/>
      <c r="G14" s="111"/>
      <c r="H14" s="111"/>
      <c r="I14" s="111"/>
      <c r="J14" s="111"/>
      <c r="K14" s="111"/>
      <c r="L14" s="112"/>
      <c r="M14" s="112"/>
      <c r="O14" s="1">
        <v>108</v>
      </c>
      <c r="P14" s="49">
        <f t="shared" si="0"/>
        <v>0</v>
      </c>
      <c r="Q14" s="120"/>
      <c r="R14" s="120"/>
      <c r="S14" s="120"/>
      <c r="T14" s="120"/>
      <c r="U14" s="120"/>
      <c r="V14" s="120"/>
      <c r="W14" s="113"/>
      <c r="X14" s="113"/>
      <c r="Y14" s="113"/>
      <c r="AA14" s="126">
        <v>108</v>
      </c>
      <c r="AB14" s="49">
        <f t="shared" si="1"/>
        <v>0</v>
      </c>
      <c r="AC14" s="119"/>
      <c r="AD14" s="119"/>
      <c r="AE14" s="119"/>
      <c r="AF14" s="119"/>
      <c r="AG14" s="119"/>
      <c r="AH14" s="119"/>
    </row>
    <row r="15" spans="2:34">
      <c r="B15" s="1">
        <v>120</v>
      </c>
      <c r="C15" s="49"/>
      <c r="D15" s="90"/>
      <c r="E15" s="26"/>
      <c r="F15" s="26"/>
      <c r="G15" s="26"/>
      <c r="H15" s="26"/>
      <c r="I15" s="26"/>
      <c r="J15" s="26"/>
      <c r="K15" s="26"/>
      <c r="L15" s="121"/>
      <c r="M15" s="121"/>
      <c r="O15" s="1">
        <v>120</v>
      </c>
      <c r="P15" s="49">
        <f t="shared" si="0"/>
        <v>0</v>
      </c>
      <c r="Q15" s="120"/>
      <c r="R15" s="120"/>
      <c r="S15" s="120"/>
      <c r="T15" s="120"/>
      <c r="U15" s="120"/>
      <c r="V15" s="120"/>
      <c r="W15" s="114"/>
      <c r="X15" s="114"/>
      <c r="Y15" s="200"/>
      <c r="AA15" s="126">
        <v>120</v>
      </c>
      <c r="AB15" s="49">
        <f t="shared" si="1"/>
        <v>0</v>
      </c>
      <c r="AC15" s="119"/>
      <c r="AD15" s="119"/>
      <c r="AE15" s="119"/>
      <c r="AF15" s="119"/>
      <c r="AG15" s="119"/>
      <c r="AH15" s="119"/>
    </row>
    <row r="16" spans="2:34">
      <c r="B16" s="1"/>
      <c r="C16" s="49"/>
      <c r="L16" s="17"/>
      <c r="M16" s="17"/>
      <c r="O16" s="1"/>
      <c r="P16" s="49"/>
      <c r="Q16" s="120"/>
      <c r="R16" s="120"/>
      <c r="S16" s="120"/>
      <c r="T16" s="120"/>
      <c r="U16" s="120"/>
      <c r="V16" s="120"/>
      <c r="W16" s="114"/>
      <c r="X16" s="114"/>
      <c r="Y16" s="200"/>
      <c r="AA16" s="126">
        <f>AA15+12</f>
        <v>132</v>
      </c>
      <c r="AB16" s="49"/>
      <c r="AC16" s="119"/>
      <c r="AD16" s="119"/>
      <c r="AE16" s="119"/>
      <c r="AF16" s="119"/>
      <c r="AG16" s="119"/>
      <c r="AH16" s="119"/>
    </row>
    <row r="17" spans="3:34">
      <c r="C17" s="2"/>
      <c r="D17" s="2"/>
      <c r="E17" s="2"/>
      <c r="F17" s="2"/>
      <c r="G17" s="2"/>
      <c r="H17" s="2"/>
      <c r="I17" s="2"/>
      <c r="J17" s="2"/>
      <c r="K17" s="2"/>
      <c r="O17" s="1"/>
      <c r="P17" s="49"/>
      <c r="Q17" s="122"/>
      <c r="R17" s="122"/>
      <c r="S17" s="122"/>
      <c r="T17" s="122"/>
      <c r="U17" s="122"/>
      <c r="V17" s="122"/>
      <c r="W17" s="114"/>
      <c r="X17" s="114"/>
      <c r="Y17" s="200"/>
      <c r="AA17" s="126">
        <f t="shared" ref="AA17:AA30" si="2">AA16+12</f>
        <v>144</v>
      </c>
      <c r="AB17" s="49"/>
      <c r="AC17" s="114"/>
      <c r="AD17" s="114"/>
      <c r="AE17" s="114"/>
      <c r="AF17" s="114"/>
      <c r="AG17" s="114"/>
      <c r="AH17" s="114"/>
    </row>
    <row r="18" spans="3:34">
      <c r="C18" s="2"/>
      <c r="D18" s="2"/>
      <c r="E18" s="2"/>
      <c r="F18" s="2"/>
      <c r="G18" s="2"/>
      <c r="H18" s="2"/>
      <c r="I18" s="2"/>
      <c r="J18" s="2"/>
      <c r="O18" s="1"/>
      <c r="P18" s="49"/>
      <c r="Q18" s="119"/>
      <c r="R18" s="119"/>
      <c r="S18" s="119"/>
      <c r="T18" s="119"/>
      <c r="U18" s="119"/>
      <c r="V18" s="119"/>
      <c r="Y18" s="200"/>
      <c r="AA18" s="126">
        <f t="shared" si="2"/>
        <v>156</v>
      </c>
      <c r="AB18" s="49"/>
      <c r="AC18" s="119"/>
      <c r="AD18" s="119"/>
      <c r="AE18" s="119"/>
      <c r="AF18" s="119"/>
      <c r="AG18" s="119"/>
      <c r="AH18" s="119"/>
    </row>
    <row r="19" spans="3:34">
      <c r="C19" s="2"/>
      <c r="D19" s="2"/>
      <c r="E19" s="2"/>
      <c r="F19" s="2"/>
      <c r="G19" s="2"/>
      <c r="H19" s="2"/>
      <c r="I19" s="2"/>
      <c r="O19" s="1"/>
      <c r="P19" s="49"/>
      <c r="Q19" s="119"/>
      <c r="R19" s="119"/>
      <c r="S19" s="119"/>
      <c r="T19" s="119"/>
      <c r="U19" s="119"/>
      <c r="V19" s="119"/>
      <c r="Y19" s="200"/>
      <c r="AA19" s="126">
        <f t="shared" si="2"/>
        <v>168</v>
      </c>
      <c r="AB19" s="49"/>
      <c r="AC19" s="119"/>
      <c r="AD19" s="119"/>
      <c r="AE19" s="119"/>
      <c r="AF19" s="119"/>
      <c r="AG19" s="119"/>
      <c r="AH19" s="119"/>
    </row>
    <row r="20" spans="3:34">
      <c r="O20" s="1"/>
      <c r="P20" s="49"/>
      <c r="Q20" s="119"/>
      <c r="R20" s="119"/>
      <c r="S20" s="119"/>
      <c r="T20" s="119"/>
      <c r="U20" s="119"/>
      <c r="V20" s="119"/>
      <c r="Y20" s="200"/>
      <c r="AA20" s="126">
        <f t="shared" si="2"/>
        <v>180</v>
      </c>
      <c r="AB20" s="49"/>
      <c r="AC20" s="119"/>
      <c r="AD20" s="119"/>
      <c r="AE20" s="119"/>
      <c r="AF20" s="119"/>
      <c r="AG20" s="119"/>
      <c r="AH20" s="119"/>
    </row>
    <row r="21" spans="3:34">
      <c r="O21" s="1"/>
      <c r="P21" s="49"/>
      <c r="Q21" s="119"/>
      <c r="R21" s="119"/>
      <c r="S21" s="119"/>
      <c r="T21" s="119"/>
      <c r="U21" s="119"/>
      <c r="V21" s="119"/>
      <c r="Y21" s="200"/>
      <c r="AA21" s="126">
        <f t="shared" si="2"/>
        <v>192</v>
      </c>
      <c r="AB21" s="49"/>
      <c r="AC21" s="119"/>
      <c r="AD21" s="119"/>
      <c r="AE21" s="119"/>
      <c r="AF21" s="119"/>
      <c r="AG21" s="119"/>
      <c r="AH21" s="119"/>
    </row>
    <row r="22" spans="3:34">
      <c r="O22" s="1"/>
      <c r="P22" s="49"/>
      <c r="Q22" s="119"/>
      <c r="R22" s="119"/>
      <c r="S22" s="119"/>
      <c r="T22" s="119"/>
      <c r="U22" s="119"/>
      <c r="V22" s="119"/>
      <c r="Y22" s="200"/>
      <c r="AA22" s="126">
        <f t="shared" si="2"/>
        <v>204</v>
      </c>
      <c r="AB22" s="49"/>
      <c r="AC22" s="119"/>
      <c r="AD22" s="119"/>
      <c r="AE22" s="119"/>
      <c r="AF22" s="119"/>
      <c r="AG22" s="119"/>
      <c r="AH22" s="119"/>
    </row>
    <row r="23" spans="3:34">
      <c r="O23" s="1"/>
      <c r="P23" s="49"/>
      <c r="Q23" s="119"/>
      <c r="R23" s="119"/>
      <c r="S23" s="119"/>
      <c r="T23" s="119"/>
      <c r="U23" s="119"/>
      <c r="V23" s="119"/>
      <c r="Y23" s="200"/>
      <c r="AA23" s="126">
        <f t="shared" si="2"/>
        <v>216</v>
      </c>
      <c r="AB23" s="49"/>
      <c r="AC23" s="119"/>
      <c r="AD23" s="119"/>
      <c r="AE23" s="119"/>
      <c r="AF23" s="119"/>
      <c r="AG23" s="119"/>
      <c r="AH23" s="119"/>
    </row>
    <row r="24" spans="3:34">
      <c r="O24" s="1"/>
      <c r="P24" s="49"/>
      <c r="Q24" s="119"/>
      <c r="R24" s="119"/>
      <c r="S24" s="119"/>
      <c r="T24" s="119"/>
      <c r="U24" s="119"/>
      <c r="V24" s="119"/>
      <c r="Y24" s="200"/>
      <c r="AA24" s="126">
        <f t="shared" si="2"/>
        <v>228</v>
      </c>
      <c r="AB24" s="49"/>
      <c r="AC24" s="119"/>
      <c r="AD24" s="119"/>
      <c r="AE24" s="119"/>
      <c r="AF24" s="119"/>
      <c r="AG24" s="119"/>
      <c r="AH24" s="119"/>
    </row>
    <row r="25" spans="3:34">
      <c r="O25" s="1"/>
      <c r="P25" s="49"/>
      <c r="Q25" s="119"/>
      <c r="R25" s="119"/>
      <c r="S25" s="119"/>
      <c r="T25" s="119"/>
      <c r="U25" s="119"/>
      <c r="V25" s="119"/>
      <c r="Y25" s="200"/>
      <c r="AA25" s="126">
        <f t="shared" si="2"/>
        <v>240</v>
      </c>
      <c r="AB25" s="49"/>
      <c r="AC25" s="119"/>
      <c r="AD25" s="119"/>
      <c r="AE25" s="119"/>
      <c r="AF25" s="119"/>
      <c r="AG25" s="119"/>
      <c r="AH25" s="119"/>
    </row>
    <row r="26" spans="3:34">
      <c r="O26" s="1"/>
      <c r="P26" s="49"/>
      <c r="Q26" s="119"/>
      <c r="R26" s="119"/>
      <c r="S26" s="119"/>
      <c r="T26" s="119"/>
      <c r="U26" s="119"/>
      <c r="V26" s="119"/>
      <c r="Y26" s="200"/>
      <c r="AA26" s="126">
        <f t="shared" si="2"/>
        <v>252</v>
      </c>
      <c r="AB26" s="49"/>
      <c r="AC26" s="119"/>
      <c r="AD26" s="119"/>
      <c r="AE26" s="119"/>
      <c r="AF26" s="119"/>
      <c r="AG26" s="119"/>
      <c r="AH26" s="119"/>
    </row>
    <row r="27" spans="3:34">
      <c r="O27" s="1"/>
      <c r="P27" s="49"/>
      <c r="Q27" s="119"/>
      <c r="R27" s="119"/>
      <c r="S27" s="119"/>
      <c r="T27" s="119"/>
      <c r="U27" s="119"/>
      <c r="V27" s="119"/>
      <c r="Y27" s="200"/>
      <c r="AA27" s="126">
        <f t="shared" si="2"/>
        <v>264</v>
      </c>
      <c r="AB27" s="49"/>
      <c r="AC27" s="119"/>
      <c r="AD27" s="119"/>
      <c r="AE27" s="119"/>
      <c r="AF27" s="119"/>
      <c r="AG27" s="119"/>
      <c r="AH27" s="119"/>
    </row>
    <row r="28" spans="3:34">
      <c r="O28" s="1"/>
      <c r="P28" s="49"/>
      <c r="Q28" s="119"/>
      <c r="R28" s="119"/>
      <c r="S28" s="119"/>
      <c r="T28" s="119"/>
      <c r="U28" s="119"/>
      <c r="V28" s="119"/>
      <c r="Y28" s="200"/>
      <c r="AA28" s="126">
        <f t="shared" si="2"/>
        <v>276</v>
      </c>
      <c r="AB28" s="49"/>
      <c r="AC28" s="119"/>
      <c r="AD28" s="119"/>
      <c r="AE28" s="119"/>
      <c r="AF28" s="119"/>
      <c r="AG28" s="119"/>
      <c r="AH28" s="119"/>
    </row>
    <row r="29" spans="3:34">
      <c r="O29" s="1"/>
      <c r="P29" s="49"/>
      <c r="Q29" s="119"/>
      <c r="R29" s="119"/>
      <c r="S29" s="119"/>
      <c r="T29" s="119"/>
      <c r="U29" s="119"/>
      <c r="V29" s="119"/>
      <c r="Y29" s="200"/>
      <c r="AA29" s="126">
        <f t="shared" si="2"/>
        <v>288</v>
      </c>
      <c r="AB29" s="49"/>
      <c r="AC29" s="119"/>
      <c r="AD29" s="119"/>
      <c r="AE29" s="119"/>
      <c r="AF29" s="119"/>
      <c r="AG29" s="119"/>
      <c r="AH29" s="119"/>
    </row>
    <row r="30" spans="3:34">
      <c r="O30" s="1"/>
      <c r="P30" s="49"/>
      <c r="Q30" s="119"/>
      <c r="R30" s="119"/>
      <c r="S30" s="119"/>
      <c r="T30" s="119"/>
      <c r="U30" s="119"/>
      <c r="V30" s="119"/>
      <c r="Y30" s="200"/>
      <c r="AA30" s="126">
        <f t="shared" si="2"/>
        <v>300</v>
      </c>
      <c r="AB30" s="49"/>
      <c r="AC30" s="119"/>
      <c r="AD30" s="119"/>
      <c r="AE30" s="119"/>
      <c r="AF30" s="119"/>
      <c r="AG30" s="119"/>
      <c r="AH30" s="119"/>
    </row>
    <row r="31" spans="3:34">
      <c r="Y31" s="200"/>
    </row>
    <row r="32" spans="3:34">
      <c r="Y32" s="200"/>
    </row>
    <row r="33" spans="25:25">
      <c r="Y33" s="199" t="s">
        <v>280</v>
      </c>
    </row>
    <row r="34" spans="25:25">
      <c r="Y34" s="199"/>
    </row>
    <row r="35" spans="25:25">
      <c r="Y35" s="199"/>
    </row>
    <row r="36" spans="25:25">
      <c r="Y36" s="199"/>
    </row>
    <row r="37" spans="25:25">
      <c r="Y37" s="199"/>
    </row>
    <row r="38" spans="25:25">
      <c r="Y38" s="199"/>
    </row>
    <row r="39" spans="25:25">
      <c r="Y39" s="199"/>
    </row>
    <row r="40" spans="25:25">
      <c r="Y40" s="199"/>
    </row>
    <row r="41" spans="25:25">
      <c r="Y41" s="199"/>
    </row>
    <row r="42" spans="25:25">
      <c r="Y42" s="199"/>
    </row>
    <row r="43" spans="25:25">
      <c r="Y43" s="199"/>
    </row>
    <row r="44" spans="25:25">
      <c r="Y44" s="199"/>
    </row>
    <row r="45" spans="25:25">
      <c r="Y45" s="199"/>
    </row>
    <row r="46" spans="25:25">
      <c r="Y46" s="199"/>
    </row>
    <row r="47" spans="25:25">
      <c r="Y47" s="199"/>
    </row>
    <row r="48" spans="25:25">
      <c r="Y48" s="199"/>
    </row>
    <row r="49" spans="25:25">
      <c r="Y49" s="199"/>
    </row>
    <row r="50" spans="25:25">
      <c r="Y50" s="199"/>
    </row>
    <row r="51" spans="25:25">
      <c r="Y51" s="199"/>
    </row>
    <row r="52" spans="25:25">
      <c r="Y52" s="199"/>
    </row>
    <row r="53" spans="25:25">
      <c r="Y53" s="199"/>
    </row>
    <row r="54" spans="25:25">
      <c r="Y54" s="199"/>
    </row>
    <row r="55" spans="25:25">
      <c r="Y55" s="199"/>
    </row>
    <row r="56" spans="25:25">
      <c r="Y56" s="199"/>
    </row>
    <row r="57" spans="25:25">
      <c r="Y57" s="199"/>
    </row>
    <row r="58" spans="25:25">
      <c r="Y58" s="199" t="s">
        <v>281</v>
      </c>
    </row>
    <row r="59" spans="25:25">
      <c r="Y59" s="199"/>
    </row>
    <row r="60" spans="25:25">
      <c r="Y60" s="199"/>
    </row>
    <row r="61" spans="25:25">
      <c r="Y61" s="199"/>
    </row>
    <row r="62" spans="25:25">
      <c r="Y62" s="199"/>
    </row>
    <row r="63" spans="25:25">
      <c r="Y63" s="199"/>
    </row>
    <row r="64" spans="25:25">
      <c r="Y64" s="199"/>
    </row>
    <row r="65" spans="25:25">
      <c r="Y65" s="199"/>
    </row>
    <row r="66" spans="25:25">
      <c r="Y66" s="199"/>
    </row>
    <row r="67" spans="25:25">
      <c r="Y67" s="199"/>
    </row>
    <row r="68" spans="25:25">
      <c r="Y68" s="199"/>
    </row>
    <row r="69" spans="25:25">
      <c r="Y69" s="199"/>
    </row>
    <row r="70" spans="25:25">
      <c r="Y70" s="199"/>
    </row>
    <row r="71" spans="25:25">
      <c r="Y71" s="199"/>
    </row>
    <row r="72" spans="25:25">
      <c r="Y72" s="199"/>
    </row>
    <row r="73" spans="25:25">
      <c r="Y73" s="199"/>
    </row>
    <row r="74" spans="25:25">
      <c r="Y74" s="199"/>
    </row>
    <row r="75" spans="25:25">
      <c r="Y75" s="199"/>
    </row>
    <row r="76" spans="25:25">
      <c r="Y76" s="199"/>
    </row>
    <row r="77" spans="25:25">
      <c r="Y77" s="199"/>
    </row>
    <row r="78" spans="25:25">
      <c r="Y78" s="199"/>
    </row>
    <row r="79" spans="25:25">
      <c r="Y79" s="199"/>
    </row>
    <row r="80" spans="25:25">
      <c r="Y80" s="199"/>
    </row>
    <row r="81" spans="25:25">
      <c r="Y81" s="199"/>
    </row>
    <row r="82" spans="25:25">
      <c r="Y82" s="199"/>
    </row>
  </sheetData>
  <sheetProtection sheet="1" objects="1" scenarios="1"/>
  <mergeCells count="9">
    <mergeCell ref="Y58:Y82"/>
    <mergeCell ref="Y15:Y32"/>
    <mergeCell ref="AA2:AH2"/>
    <mergeCell ref="X13:Y13"/>
    <mergeCell ref="D2:D3"/>
    <mergeCell ref="O2:V2"/>
    <mergeCell ref="L2:L3"/>
    <mergeCell ref="M2:M3"/>
    <mergeCell ref="Y33:Y57"/>
  </mergeCells>
  <pageMargins left="0.511811024" right="0.511811024" top="0.78740157499999996" bottom="0.78740157499999996" header="0.31496062000000002" footer="0.31496062000000002"/>
  <pageSetup paperSize="9" scale="2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5"/>
  <sheetViews>
    <sheetView zoomScaleNormal="100" workbookViewId="0">
      <selection activeCell="E19" sqref="E19"/>
    </sheetView>
  </sheetViews>
  <sheetFormatPr defaultColWidth="9.140625" defaultRowHeight="15.75"/>
  <cols>
    <col min="1" max="1" width="9.140625" style="39"/>
    <col min="2" max="2" width="15.7109375" style="39" bestFit="1" customWidth="1"/>
    <col min="3" max="3" width="26" style="39" bestFit="1" customWidth="1"/>
    <col min="4" max="4" width="20.7109375" style="82" bestFit="1" customWidth="1"/>
    <col min="5" max="5" width="25.5703125" style="82" bestFit="1" customWidth="1"/>
    <col min="6" max="6" width="26.140625" style="110" bestFit="1" customWidth="1"/>
    <col min="7" max="16384" width="9.140625" style="39"/>
  </cols>
  <sheetData>
    <row r="1" spans="2:6" ht="15.6">
      <c r="D1" s="39"/>
      <c r="E1" s="39"/>
      <c r="F1" s="39"/>
    </row>
    <row r="2" spans="2:6">
      <c r="B2" s="32" t="s">
        <v>64</v>
      </c>
      <c r="C2" s="32" t="s">
        <v>65</v>
      </c>
      <c r="D2" s="32" t="s">
        <v>282</v>
      </c>
      <c r="E2" s="32" t="s">
        <v>283</v>
      </c>
      <c r="F2" s="32" t="s">
        <v>284</v>
      </c>
    </row>
    <row r="3" spans="2:6" ht="15.6">
      <c r="B3" s="34">
        <v>1</v>
      </c>
      <c r="C3" s="49" t="e">
        <f>TRÁFEGO!DE4</f>
        <v>#DIV/0!</v>
      </c>
      <c r="D3" s="81"/>
      <c r="E3" s="90"/>
      <c r="F3" s="90"/>
    </row>
    <row r="4" spans="2:6">
      <c r="B4" s="34">
        <v>6</v>
      </c>
      <c r="C4" s="49" t="e">
        <f>TRÁFEGO!DE5</f>
        <v>#DIV/0!</v>
      </c>
      <c r="D4" s="81"/>
      <c r="E4" s="90"/>
      <c r="F4" s="90"/>
    </row>
    <row r="5" spans="2:6">
      <c r="B5" s="34">
        <v>12</v>
      </c>
      <c r="C5" s="49" t="e">
        <f>TRÁFEGO!DE6</f>
        <v>#DIV/0!</v>
      </c>
      <c r="D5" s="81"/>
      <c r="E5" s="90"/>
      <c r="F5" s="90"/>
    </row>
    <row r="6" spans="2:6" ht="15.6">
      <c r="B6" s="34">
        <v>24</v>
      </c>
      <c r="C6" s="49"/>
      <c r="D6" s="81"/>
      <c r="E6" s="90"/>
      <c r="F6" s="90"/>
    </row>
    <row r="7" spans="2:6" ht="15.6">
      <c r="B7" s="34">
        <v>36</v>
      </c>
      <c r="C7" s="49"/>
      <c r="D7" s="49"/>
      <c r="E7" s="49"/>
      <c r="F7" s="49"/>
    </row>
    <row r="8" spans="2:6" ht="15.6">
      <c r="B8" s="34">
        <v>48</v>
      </c>
      <c r="C8" s="49"/>
      <c r="D8" s="49"/>
      <c r="E8" s="49"/>
      <c r="F8" s="49"/>
    </row>
    <row r="9" spans="2:6" ht="15.6">
      <c r="B9" s="34">
        <v>60</v>
      </c>
      <c r="C9" s="49"/>
      <c r="D9" s="49"/>
      <c r="E9" s="49"/>
      <c r="F9" s="49"/>
    </row>
    <row r="10" spans="2:6" ht="15.6">
      <c r="B10" s="34">
        <v>72</v>
      </c>
      <c r="C10" s="49"/>
      <c r="D10" s="49"/>
      <c r="E10" s="49"/>
      <c r="F10" s="49"/>
    </row>
    <row r="11" spans="2:6" ht="15.6">
      <c r="B11" s="34">
        <v>84</v>
      </c>
      <c r="C11" s="49"/>
      <c r="D11" s="49"/>
      <c r="E11" s="49"/>
      <c r="F11" s="49"/>
    </row>
    <row r="12" spans="2:6" ht="15.6">
      <c r="B12" s="34">
        <v>96</v>
      </c>
      <c r="C12" s="49"/>
      <c r="D12" s="49"/>
      <c r="E12" s="49"/>
      <c r="F12" s="49"/>
    </row>
    <row r="13" spans="2:6">
      <c r="B13" s="34">
        <v>108</v>
      </c>
      <c r="C13" s="49"/>
      <c r="D13" s="49"/>
      <c r="E13" s="49"/>
      <c r="F13" s="49"/>
    </row>
    <row r="14" spans="2:6">
      <c r="B14" s="34">
        <v>120</v>
      </c>
      <c r="C14" s="49"/>
      <c r="D14" s="49"/>
      <c r="E14" s="49"/>
      <c r="F14" s="49"/>
    </row>
    <row r="15" spans="2:6">
      <c r="D15" s="39"/>
      <c r="E15" s="39"/>
      <c r="F15" s="39"/>
    </row>
    <row r="16" spans="2:6">
      <c r="D16" s="39"/>
      <c r="E16" s="39"/>
      <c r="F16" s="39"/>
    </row>
    <row r="17" spans="2:8">
      <c r="D17" s="39"/>
      <c r="E17" s="39"/>
      <c r="F17" s="39"/>
    </row>
    <row r="18" spans="2:8">
      <c r="D18" s="39"/>
      <c r="E18" s="39"/>
      <c r="F18" s="39"/>
    </row>
    <row r="19" spans="2:8">
      <c r="D19" s="39"/>
      <c r="E19" s="39"/>
      <c r="F19" s="39"/>
    </row>
    <row r="20" spans="2:8">
      <c r="D20" s="39"/>
      <c r="E20" s="39"/>
      <c r="F20" s="39"/>
    </row>
    <row r="21" spans="2:8">
      <c r="D21" s="39"/>
      <c r="E21" s="39"/>
      <c r="F21" s="39"/>
    </row>
    <row r="22" spans="2:8">
      <c r="D22" s="39"/>
      <c r="E22" s="39"/>
      <c r="F22" s="39"/>
    </row>
    <row r="23" spans="2:8">
      <c r="B23" s="206" t="s">
        <v>285</v>
      </c>
      <c r="C23" s="206"/>
      <c r="D23" s="206"/>
      <c r="E23" s="206"/>
      <c r="F23" s="206"/>
      <c r="G23" s="206"/>
      <c r="H23" s="206"/>
    </row>
    <row r="24" spans="2:8">
      <c r="B24" s="207"/>
      <c r="C24" s="207"/>
      <c r="D24" s="207"/>
      <c r="E24" s="207"/>
      <c r="F24" s="207"/>
      <c r="G24" s="207"/>
      <c r="H24" s="207"/>
    </row>
    <row r="25" spans="2:8">
      <c r="B25" s="207"/>
      <c r="C25" s="207"/>
      <c r="D25" s="207"/>
      <c r="E25" s="207"/>
      <c r="F25" s="207"/>
      <c r="G25" s="207"/>
      <c r="H25" s="207"/>
    </row>
    <row r="26" spans="2:8">
      <c r="B26" s="207"/>
      <c r="C26" s="207"/>
      <c r="D26" s="207"/>
      <c r="E26" s="207"/>
      <c r="F26" s="207"/>
      <c r="G26" s="207"/>
      <c r="H26" s="207"/>
    </row>
    <row r="27" spans="2:8">
      <c r="B27" s="208"/>
      <c r="C27" s="208"/>
      <c r="D27" s="208"/>
      <c r="E27" s="208"/>
      <c r="F27" s="208"/>
      <c r="G27" s="208"/>
      <c r="H27" s="208"/>
    </row>
    <row r="28" spans="2:8">
      <c r="D28" s="39"/>
      <c r="E28" s="39"/>
      <c r="F28" s="39"/>
    </row>
    <row r="29" spans="2:8">
      <c r="D29" s="39"/>
      <c r="E29" s="39"/>
      <c r="F29" s="39"/>
    </row>
    <row r="30" spans="2:8">
      <c r="D30" s="39"/>
      <c r="E30" s="39"/>
      <c r="F30" s="39"/>
    </row>
    <row r="31" spans="2:8">
      <c r="D31" s="39"/>
      <c r="E31" s="39"/>
      <c r="F31" s="39"/>
    </row>
    <row r="32" spans="2:8">
      <c r="D32" s="39"/>
      <c r="E32" s="39"/>
      <c r="F32" s="39"/>
    </row>
    <row r="33" s="39" customFormat="1"/>
    <row r="34" s="39" customFormat="1"/>
    <row r="35" s="39" customFormat="1"/>
  </sheetData>
  <sheetProtection sheet="1" objects="1" scenarios="1"/>
  <mergeCells count="1">
    <mergeCell ref="B23:H27"/>
  </mergeCells>
  <pageMargins left="0.511811024" right="0.511811024" top="0.78740157499999996" bottom="0.78740157499999996" header="0.31496062000000002" footer="0.31496062000000002"/>
  <pageSetup paperSize="9" scale="4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70"/>
  <sheetViews>
    <sheetView zoomScale="85" zoomScaleNormal="85" workbookViewId="0">
      <selection activeCell="E5" sqref="E5"/>
    </sheetView>
  </sheetViews>
  <sheetFormatPr defaultColWidth="9.140625" defaultRowHeight="15.75"/>
  <cols>
    <col min="1" max="1" width="9.140625" style="39"/>
    <col min="2" max="2" width="110.140625" style="39" bestFit="1" customWidth="1"/>
    <col min="3" max="4" width="20.7109375" style="39" customWidth="1"/>
    <col min="5" max="5" width="40.7109375" style="39" customWidth="1"/>
    <col min="6" max="6" width="9.140625" style="39"/>
    <col min="7" max="7" width="26.42578125" style="39" bestFit="1" customWidth="1"/>
    <col min="8" max="9" width="18.140625" style="39" customWidth="1"/>
    <col min="10" max="13" width="9.140625" style="39"/>
    <col min="14" max="14" width="19.7109375" style="39" customWidth="1"/>
    <col min="15" max="16384" width="9.140625" style="39"/>
  </cols>
  <sheetData>
    <row r="2" spans="2:9">
      <c r="B2" s="210" t="s">
        <v>286</v>
      </c>
      <c r="C2" s="210"/>
      <c r="D2" s="210"/>
      <c r="E2" s="210"/>
      <c r="G2" s="210" t="s">
        <v>287</v>
      </c>
      <c r="H2" s="210"/>
      <c r="I2" s="210"/>
    </row>
    <row r="4" spans="2:9">
      <c r="B4" s="210" t="s">
        <v>288</v>
      </c>
      <c r="C4" s="210"/>
      <c r="D4" s="210"/>
      <c r="E4" s="210"/>
      <c r="G4" s="146" t="s">
        <v>289</v>
      </c>
      <c r="H4" s="146" t="s">
        <v>290</v>
      </c>
      <c r="I4" s="146" t="s">
        <v>291</v>
      </c>
    </row>
    <row r="5" spans="2:9">
      <c r="B5" s="135" t="s">
        <v>246</v>
      </c>
      <c r="C5" s="135" t="s">
        <v>290</v>
      </c>
      <c r="D5" s="135" t="s">
        <v>292</v>
      </c>
      <c r="E5" s="135" t="s">
        <v>293</v>
      </c>
      <c r="G5" s="135" t="s">
        <v>294</v>
      </c>
      <c r="H5" s="110">
        <v>0.25</v>
      </c>
      <c r="I5" s="110">
        <f>D10</f>
        <v>0.25</v>
      </c>
    </row>
    <row r="6" spans="2:9">
      <c r="B6" s="148" t="s">
        <v>295</v>
      </c>
      <c r="C6" s="110">
        <v>0.05</v>
      </c>
      <c r="D6" s="110">
        <v>0.05</v>
      </c>
      <c r="E6" s="184"/>
      <c r="G6" s="135" t="s">
        <v>247</v>
      </c>
      <c r="H6" s="110">
        <v>1.5</v>
      </c>
      <c r="I6" s="110">
        <f>D19</f>
        <v>0.5</v>
      </c>
    </row>
    <row r="7" spans="2:9">
      <c r="B7" s="148" t="s">
        <v>296</v>
      </c>
      <c r="C7" s="110">
        <v>0.05</v>
      </c>
      <c r="D7" s="110">
        <v>0.05</v>
      </c>
      <c r="E7" s="184"/>
      <c r="G7" s="135" t="s">
        <v>297</v>
      </c>
      <c r="H7" s="110">
        <v>3.5</v>
      </c>
      <c r="I7" s="110">
        <f>D32</f>
        <v>2.0499999999999998</v>
      </c>
    </row>
    <row r="8" spans="2:9">
      <c r="B8" s="148" t="s">
        <v>298</v>
      </c>
      <c r="C8" s="110">
        <v>0.15</v>
      </c>
      <c r="D8" s="110">
        <v>0.15</v>
      </c>
      <c r="E8" s="184"/>
      <c r="G8" s="135" t="s">
        <v>299</v>
      </c>
      <c r="H8" s="110">
        <v>0.5</v>
      </c>
      <c r="I8" s="110">
        <f>D40</f>
        <v>0.5</v>
      </c>
    </row>
    <row r="9" spans="2:9">
      <c r="E9" s="184"/>
      <c r="G9" s="135" t="s">
        <v>300</v>
      </c>
      <c r="H9" s="110">
        <v>1.25</v>
      </c>
      <c r="I9" s="110">
        <f>D50</f>
        <v>1.2</v>
      </c>
    </row>
    <row r="10" spans="2:9">
      <c r="B10" s="135" t="s">
        <v>301</v>
      </c>
      <c r="C10" s="123">
        <f>SUM(C6:C8)</f>
        <v>0.25</v>
      </c>
      <c r="D10" s="123">
        <f>SUM(D6:D8)</f>
        <v>0.25</v>
      </c>
      <c r="E10" s="184"/>
      <c r="G10" s="135" t="s">
        <v>302</v>
      </c>
      <c r="H10" s="110">
        <v>1.5</v>
      </c>
      <c r="I10" s="110">
        <f>D60</f>
        <v>1.5</v>
      </c>
    </row>
    <row r="11" spans="2:9">
      <c r="E11" s="184"/>
      <c r="G11" s="135" t="s">
        <v>303</v>
      </c>
      <c r="H11" s="110">
        <v>1.5</v>
      </c>
      <c r="I11" s="110">
        <f>D70</f>
        <v>1.5</v>
      </c>
    </row>
    <row r="12" spans="2:9">
      <c r="B12" s="210" t="s">
        <v>304</v>
      </c>
      <c r="C12" s="210"/>
      <c r="D12" s="210"/>
      <c r="E12" s="210"/>
      <c r="G12" s="147" t="s">
        <v>305</v>
      </c>
      <c r="H12" s="124">
        <f>SUM(H5:H11)</f>
        <v>10</v>
      </c>
      <c r="I12" s="124">
        <f>SUM(I5:I11)</f>
        <v>7.5</v>
      </c>
    </row>
    <row r="13" spans="2:9">
      <c r="B13" s="135" t="s">
        <v>246</v>
      </c>
      <c r="C13" s="135" t="s">
        <v>290</v>
      </c>
      <c r="D13" s="135" t="s">
        <v>292</v>
      </c>
      <c r="E13" s="135" t="s">
        <v>293</v>
      </c>
    </row>
    <row r="14" spans="2:9">
      <c r="B14" s="148" t="s">
        <v>306</v>
      </c>
      <c r="C14" s="110">
        <v>0.25</v>
      </c>
      <c r="D14" s="110">
        <v>0.25</v>
      </c>
      <c r="E14" s="209"/>
    </row>
    <row r="15" spans="2:9">
      <c r="B15" s="148" t="s">
        <v>307</v>
      </c>
      <c r="C15" s="110">
        <v>0.25</v>
      </c>
      <c r="D15" s="110">
        <v>0.25</v>
      </c>
      <c r="E15" s="209"/>
    </row>
    <row r="16" spans="2:9">
      <c r="B16" s="148" t="s">
        <v>308</v>
      </c>
      <c r="C16" s="110">
        <v>0.5</v>
      </c>
      <c r="D16" s="110">
        <v>0</v>
      </c>
      <c r="E16" s="209"/>
    </row>
    <row r="17" spans="2:5">
      <c r="B17" s="148" t="s">
        <v>309</v>
      </c>
      <c r="C17" s="110">
        <v>0.5</v>
      </c>
      <c r="D17" s="110">
        <v>0</v>
      </c>
      <c r="E17" s="209"/>
    </row>
    <row r="18" spans="2:5">
      <c r="C18" s="110"/>
      <c r="D18" s="110"/>
      <c r="E18" s="209"/>
    </row>
    <row r="19" spans="2:5">
      <c r="B19" s="135" t="s">
        <v>301</v>
      </c>
      <c r="C19" s="123">
        <f>SUM(C14:C17)</f>
        <v>1.5</v>
      </c>
      <c r="D19" s="123">
        <f>SUM(D14:D17)</f>
        <v>0.5</v>
      </c>
      <c r="E19" s="209"/>
    </row>
    <row r="21" spans="2:5">
      <c r="B21" s="210" t="s">
        <v>310</v>
      </c>
      <c r="C21" s="210"/>
      <c r="D21" s="210"/>
      <c r="E21" s="210"/>
    </row>
    <row r="22" spans="2:5">
      <c r="B22" s="135" t="s">
        <v>246</v>
      </c>
      <c r="C22" s="135" t="s">
        <v>290</v>
      </c>
      <c r="D22" s="135" t="s">
        <v>292</v>
      </c>
      <c r="E22" s="135" t="s">
        <v>293</v>
      </c>
    </row>
    <row r="23" spans="2:5">
      <c r="B23" s="148" t="s">
        <v>311</v>
      </c>
      <c r="C23" s="110">
        <v>0.25</v>
      </c>
      <c r="D23" s="110">
        <v>0.25</v>
      </c>
      <c r="E23" s="184"/>
    </row>
    <row r="24" spans="2:5">
      <c r="B24" s="148" t="s">
        <v>312</v>
      </c>
      <c r="C24" s="110">
        <v>0.5</v>
      </c>
      <c r="D24" s="110">
        <v>0.45</v>
      </c>
      <c r="E24" s="184"/>
    </row>
    <row r="25" spans="2:5">
      <c r="B25" s="148" t="s">
        <v>313</v>
      </c>
      <c r="C25" s="110">
        <v>0.5</v>
      </c>
      <c r="D25" s="110">
        <v>0</v>
      </c>
      <c r="E25" s="184"/>
    </row>
    <row r="26" spans="2:5">
      <c r="B26" s="148" t="s">
        <v>314</v>
      </c>
      <c r="C26" s="110">
        <v>0.25</v>
      </c>
      <c r="D26" s="110">
        <v>0.25</v>
      </c>
      <c r="E26" s="184"/>
    </row>
    <row r="27" spans="2:5">
      <c r="B27" s="148" t="s">
        <v>315</v>
      </c>
      <c r="C27" s="110">
        <v>0.5</v>
      </c>
      <c r="D27" s="110">
        <v>0</v>
      </c>
      <c r="E27" s="184"/>
    </row>
    <row r="28" spans="2:5">
      <c r="B28" s="148" t="s">
        <v>316</v>
      </c>
      <c r="C28" s="110">
        <v>0.5</v>
      </c>
      <c r="D28" s="110">
        <v>0.25</v>
      </c>
      <c r="E28" s="184"/>
    </row>
    <row r="29" spans="2:5">
      <c r="B29" s="148" t="s">
        <v>317</v>
      </c>
      <c r="C29" s="110">
        <v>0.5</v>
      </c>
      <c r="D29" s="110">
        <v>0.5</v>
      </c>
      <c r="E29" s="184"/>
    </row>
    <row r="30" spans="2:5">
      <c r="B30" s="148" t="s">
        <v>318</v>
      </c>
      <c r="C30" s="110">
        <v>0.5</v>
      </c>
      <c r="D30" s="110">
        <v>0.35</v>
      </c>
      <c r="E30" s="184"/>
    </row>
    <row r="31" spans="2:5">
      <c r="C31" s="110"/>
      <c r="E31" s="184"/>
    </row>
    <row r="32" spans="2:5">
      <c r="B32" s="135" t="s">
        <v>301</v>
      </c>
      <c r="C32" s="123">
        <f>SUM(C23:C30)</f>
        <v>3.5</v>
      </c>
      <c r="D32" s="123">
        <f>SUM(D23:D30)</f>
        <v>2.0499999999999998</v>
      </c>
      <c r="E32" s="184"/>
    </row>
    <row r="33" spans="2:5">
      <c r="B33" s="45"/>
      <c r="C33" s="123"/>
      <c r="D33" s="123"/>
      <c r="E33" s="101"/>
    </row>
    <row r="34" spans="2:5">
      <c r="B34" s="210" t="s">
        <v>319</v>
      </c>
      <c r="C34" s="210"/>
      <c r="D34" s="210"/>
      <c r="E34" s="210"/>
    </row>
    <row r="35" spans="2:5">
      <c r="B35" s="135" t="s">
        <v>246</v>
      </c>
      <c r="C35" s="135" t="s">
        <v>290</v>
      </c>
      <c r="D35" s="135" t="s">
        <v>292</v>
      </c>
      <c r="E35" s="135" t="s">
        <v>293</v>
      </c>
    </row>
    <row r="36" spans="2:5">
      <c r="B36" s="148" t="s">
        <v>320</v>
      </c>
      <c r="C36" s="110">
        <v>0.2</v>
      </c>
      <c r="D36" s="110">
        <v>0.2</v>
      </c>
      <c r="E36" s="209"/>
    </row>
    <row r="37" spans="2:5">
      <c r="B37" s="148" t="s">
        <v>321</v>
      </c>
      <c r="C37" s="110">
        <v>0.2</v>
      </c>
      <c r="D37" s="110">
        <v>0.2</v>
      </c>
      <c r="E37" s="209"/>
    </row>
    <row r="38" spans="2:5">
      <c r="B38" s="148" t="s">
        <v>322</v>
      </c>
      <c r="C38" s="110">
        <v>0.1</v>
      </c>
      <c r="D38" s="110">
        <v>0.1</v>
      </c>
      <c r="E38" s="209"/>
    </row>
    <row r="39" spans="2:5">
      <c r="C39" s="110"/>
      <c r="D39" s="110"/>
      <c r="E39" s="209"/>
    </row>
    <row r="40" spans="2:5">
      <c r="B40" s="135" t="s">
        <v>301</v>
      </c>
      <c r="C40" s="123">
        <f>SUM(C36:C38)</f>
        <v>0.5</v>
      </c>
      <c r="D40" s="123">
        <f>SUM(D36:D38)</f>
        <v>0.5</v>
      </c>
      <c r="E40" s="209"/>
    </row>
    <row r="41" spans="2:5">
      <c r="C41" s="110"/>
    </row>
    <row r="42" spans="2:5">
      <c r="B42" s="210" t="s">
        <v>323</v>
      </c>
      <c r="C42" s="210"/>
      <c r="D42" s="210"/>
      <c r="E42" s="210"/>
    </row>
    <row r="43" spans="2:5">
      <c r="B43" s="135" t="s">
        <v>246</v>
      </c>
      <c r="C43" s="135" t="s">
        <v>290</v>
      </c>
      <c r="D43" s="135" t="s">
        <v>292</v>
      </c>
      <c r="E43" s="135" t="s">
        <v>293</v>
      </c>
    </row>
    <row r="44" spans="2:5">
      <c r="B44" s="148" t="s">
        <v>324</v>
      </c>
      <c r="C44" s="110">
        <v>0.25</v>
      </c>
      <c r="D44" s="110">
        <v>0.25</v>
      </c>
      <c r="E44" s="184" t="s">
        <v>325</v>
      </c>
    </row>
    <row r="45" spans="2:5">
      <c r="B45" s="148" t="s">
        <v>326</v>
      </c>
      <c r="C45" s="110">
        <v>0.25</v>
      </c>
      <c r="D45" s="110">
        <v>0.25</v>
      </c>
      <c r="E45" s="184"/>
    </row>
    <row r="46" spans="2:5">
      <c r="B46" s="148" t="s">
        <v>327</v>
      </c>
      <c r="C46" s="110">
        <v>0.25</v>
      </c>
      <c r="D46" s="110">
        <v>0.25</v>
      </c>
      <c r="E46" s="184"/>
    </row>
    <row r="47" spans="2:5">
      <c r="B47" s="148" t="s">
        <v>308</v>
      </c>
      <c r="C47" s="110">
        <v>0.25</v>
      </c>
      <c r="D47" s="110">
        <v>0.25</v>
      </c>
      <c r="E47" s="184"/>
    </row>
    <row r="48" spans="2:5">
      <c r="B48" s="148" t="s">
        <v>309</v>
      </c>
      <c r="C48" s="110">
        <v>0.25</v>
      </c>
      <c r="D48" s="110">
        <v>0.2</v>
      </c>
      <c r="E48" s="184"/>
    </row>
    <row r="49" spans="2:5">
      <c r="E49" s="184"/>
    </row>
    <row r="50" spans="2:5">
      <c r="B50" s="135" t="s">
        <v>301</v>
      </c>
      <c r="C50" s="123">
        <f>SUM(C44:C48)</f>
        <v>1.25</v>
      </c>
      <c r="D50" s="123">
        <f>SUM(D44:D48)</f>
        <v>1.2</v>
      </c>
      <c r="E50" s="184"/>
    </row>
    <row r="52" spans="2:5">
      <c r="B52" s="210" t="s">
        <v>328</v>
      </c>
      <c r="C52" s="210"/>
      <c r="D52" s="210"/>
      <c r="E52" s="210"/>
    </row>
    <row r="53" spans="2:5">
      <c r="B53" s="135" t="s">
        <v>246</v>
      </c>
      <c r="C53" s="135" t="s">
        <v>290</v>
      </c>
      <c r="D53" s="135" t="s">
        <v>292</v>
      </c>
      <c r="E53" s="135" t="s">
        <v>293</v>
      </c>
    </row>
    <row r="54" spans="2:5">
      <c r="B54" s="148" t="s">
        <v>329</v>
      </c>
      <c r="C54" s="110">
        <v>0.25</v>
      </c>
      <c r="D54" s="110">
        <v>0.25</v>
      </c>
      <c r="E54" s="211"/>
    </row>
    <row r="55" spans="2:5">
      <c r="B55" s="148" t="s">
        <v>330</v>
      </c>
      <c r="C55" s="110">
        <v>0.25</v>
      </c>
      <c r="D55" s="110">
        <v>0.25</v>
      </c>
      <c r="E55" s="211"/>
    </row>
    <row r="56" spans="2:5">
      <c r="B56" s="148" t="s">
        <v>308</v>
      </c>
      <c r="C56" s="110">
        <v>0.25</v>
      </c>
      <c r="D56" s="110">
        <v>0.25</v>
      </c>
      <c r="E56" s="211"/>
    </row>
    <row r="57" spans="2:5">
      <c r="B57" s="148" t="s">
        <v>331</v>
      </c>
      <c r="C57" s="110">
        <v>0.25</v>
      </c>
      <c r="D57" s="110">
        <v>0.25</v>
      </c>
      <c r="E57" s="211"/>
    </row>
    <row r="58" spans="2:5">
      <c r="B58" s="148" t="s">
        <v>309</v>
      </c>
      <c r="C58" s="110">
        <v>0.5</v>
      </c>
      <c r="D58" s="110">
        <v>0.5</v>
      </c>
      <c r="E58" s="211"/>
    </row>
    <row r="59" spans="2:5">
      <c r="E59" s="211"/>
    </row>
    <row r="60" spans="2:5">
      <c r="B60" s="135" t="s">
        <v>301</v>
      </c>
      <c r="C60" s="123">
        <f>SUM(C54:C58)</f>
        <v>1.5</v>
      </c>
      <c r="D60" s="123">
        <f>SUM(D54:D58)</f>
        <v>1.5</v>
      </c>
      <c r="E60" s="211"/>
    </row>
    <row r="62" spans="2:5">
      <c r="B62" s="210" t="s">
        <v>332</v>
      </c>
      <c r="C62" s="210"/>
      <c r="D62" s="210"/>
      <c r="E62" s="210"/>
    </row>
    <row r="63" spans="2:5">
      <c r="B63" s="135" t="s">
        <v>246</v>
      </c>
      <c r="C63" s="135" t="s">
        <v>290</v>
      </c>
      <c r="D63" s="135" t="s">
        <v>292</v>
      </c>
      <c r="E63" s="135" t="s">
        <v>293</v>
      </c>
    </row>
    <row r="64" spans="2:5">
      <c r="B64" s="148" t="s">
        <v>333</v>
      </c>
      <c r="C64" s="110">
        <v>0.25</v>
      </c>
      <c r="D64" s="110">
        <v>0.25</v>
      </c>
      <c r="E64" s="193"/>
    </row>
    <row r="65" spans="2:5">
      <c r="B65" s="148" t="s">
        <v>334</v>
      </c>
      <c r="C65" s="110">
        <v>0.25</v>
      </c>
      <c r="D65" s="110">
        <v>0.25</v>
      </c>
      <c r="E65" s="193"/>
    </row>
    <row r="66" spans="2:5">
      <c r="B66" s="148" t="s">
        <v>335</v>
      </c>
      <c r="C66" s="110">
        <v>0.25</v>
      </c>
      <c r="D66" s="110">
        <v>0.25</v>
      </c>
      <c r="E66" s="193"/>
    </row>
    <row r="67" spans="2:5">
      <c r="B67" s="148" t="s">
        <v>308</v>
      </c>
      <c r="C67" s="110">
        <v>0.25</v>
      </c>
      <c r="D67" s="110">
        <v>0.25</v>
      </c>
      <c r="E67" s="193"/>
    </row>
    <row r="68" spans="2:5">
      <c r="B68" s="148" t="s">
        <v>309</v>
      </c>
      <c r="C68" s="110">
        <v>0.5</v>
      </c>
      <c r="D68" s="110">
        <v>0.5</v>
      </c>
      <c r="E68" s="193"/>
    </row>
    <row r="69" spans="2:5">
      <c r="E69" s="193"/>
    </row>
    <row r="70" spans="2:5">
      <c r="B70" s="135" t="s">
        <v>301</v>
      </c>
      <c r="C70" s="123">
        <f>SUM(C64:C68)</f>
        <v>1.5</v>
      </c>
      <c r="D70" s="123">
        <f>SUM(D64:D68)</f>
        <v>1.5</v>
      </c>
      <c r="E70" s="193"/>
    </row>
  </sheetData>
  <sheetProtection sheet="1" objects="1" scenarios="1"/>
  <mergeCells count="16">
    <mergeCell ref="E23:E32"/>
    <mergeCell ref="E44:E50"/>
    <mergeCell ref="E54:E60"/>
    <mergeCell ref="B34:E34"/>
    <mergeCell ref="G2:I2"/>
    <mergeCell ref="B4:E4"/>
    <mergeCell ref="B2:E2"/>
    <mergeCell ref="B12:E12"/>
    <mergeCell ref="B21:E21"/>
    <mergeCell ref="E14:E19"/>
    <mergeCell ref="E6:E11"/>
    <mergeCell ref="E36:E40"/>
    <mergeCell ref="E64:E70"/>
    <mergeCell ref="B52:E52"/>
    <mergeCell ref="B62:E62"/>
    <mergeCell ref="B42:E4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1F4770746E140921E1D735E32A622" ma:contentTypeVersion="16" ma:contentTypeDescription="Crie um novo documento." ma:contentTypeScope="" ma:versionID="1f942ac537a1ac2990d3d4e910c3edd1">
  <xsd:schema xmlns:xsd="http://www.w3.org/2001/XMLSchema" xmlns:xs="http://www.w3.org/2001/XMLSchema" xmlns:p="http://schemas.microsoft.com/office/2006/metadata/properties" xmlns:ns2="40a74102-ec32-43e5-b81d-de290c54acd5" xmlns:ns3="f65c3ac7-0df1-40f9-8112-55ae84f3f421" targetNamespace="http://schemas.microsoft.com/office/2006/metadata/properties" ma:root="true" ma:fieldsID="d4dc3948f02466d0b2b4e351a09b6b1a" ns2:_="" ns3:_="">
    <xsd:import namespace="40a74102-ec32-43e5-b81d-de290c54acd5"/>
    <xsd:import namespace="f65c3ac7-0df1-40f9-8112-55ae84f3f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74102-ec32-43e5-b81d-de290c54a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0c98fe-ba56-4a3d-83b3-c6370defb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c3ac7-0df1-40f9-8112-55ae84f3f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ca62c-3d2c-4bb7-bbf5-ee9f0cf7816e}" ma:internalName="TaxCatchAll" ma:showField="CatchAllData" ma:web="f65c3ac7-0df1-40f9-8112-55ae84f3f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a74102-ec32-43e5-b81d-de290c54acd5">
      <Terms xmlns="http://schemas.microsoft.com/office/infopath/2007/PartnerControls"/>
    </lcf76f155ced4ddcb4097134ff3c332f>
    <TaxCatchAll xmlns="f65c3ac7-0df1-40f9-8112-55ae84f3f421" xsi:nil="true"/>
    <MediaLengthInSeconds xmlns="40a74102-ec32-43e5-b81d-de290c54acd5" xsi:nil="true"/>
  </documentManagement>
</p:properties>
</file>

<file path=customXml/itemProps1.xml><?xml version="1.0" encoding="utf-8"?>
<ds:datastoreItem xmlns:ds="http://schemas.openxmlformats.org/officeDocument/2006/customXml" ds:itemID="{4CD88E2D-35A8-4168-8453-0949D66E5837}"/>
</file>

<file path=customXml/itemProps2.xml><?xml version="1.0" encoding="utf-8"?>
<ds:datastoreItem xmlns:ds="http://schemas.openxmlformats.org/officeDocument/2006/customXml" ds:itemID="{921304EC-047C-497E-B9AF-CCB6CECC8F7D}"/>
</file>

<file path=customXml/itemProps3.xml><?xml version="1.0" encoding="utf-8"?>
<ds:datastoreItem xmlns:ds="http://schemas.openxmlformats.org/officeDocument/2006/customXml" ds:itemID="{E78ACA79-F9D0-496B-9DB6-3F57187F1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Geraldo Oliveira</cp:lastModifiedBy>
  <cp:revision/>
  <dcterms:created xsi:type="dcterms:W3CDTF">2020-03-31T17:37:27Z</dcterms:created>
  <dcterms:modified xsi:type="dcterms:W3CDTF">2023-02-16T20:03:48Z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0x0101003C71F4770746E140921E1D735E32A622</vt:lpwstr>
  </property>
  <property fmtid="{D5CDD505-2E9C-101B-9397-08002B2CF9AE}" pid="3" name="Order">
    <vt:r8>440600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